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420" windowHeight="5190" tabRatio="862" activeTab="2"/>
  </bookViews>
  <sheets>
    <sheet name="Загальна інформація" sheetId="2" r:id="rId1"/>
    <sheet name="1. Зведений звіт" sheetId="1" r:id="rId2"/>
    <sheet name="2. Детальний звіт" sheetId="24" r:id="rId3"/>
  </sheets>
  <definedNames>
    <definedName name="_xlnm.Print_Area" localSheetId="1">'1. Зведений звіт'!$A$1:$H$21</definedName>
    <definedName name="_xlnm.Print_Area" localSheetId="2">'2. Детальний звіт'!$A$1:$AF$103</definedName>
    <definedName name="_xlnm.Print_Area" localSheetId="0">'Загальна інформація'!$A$1:$E$29</definedName>
  </definedNames>
  <calcPr calcId="125725"/>
</workbook>
</file>

<file path=xl/calcChain.xml><?xml version="1.0" encoding="utf-8"?>
<calcChain xmlns="http://schemas.openxmlformats.org/spreadsheetml/2006/main">
  <c r="G10" i="1"/>
  <c r="AC92" i="24"/>
  <c r="AC91"/>
  <c r="AC76"/>
  <c r="AC51"/>
  <c r="AD46"/>
  <c r="N49"/>
  <c r="N48"/>
  <c r="N47"/>
  <c r="N46"/>
  <c r="N37"/>
  <c r="N36"/>
  <c r="N35"/>
  <c r="N34"/>
  <c r="N33"/>
  <c r="AD33"/>
  <c r="AD34"/>
  <c r="AD35"/>
  <c r="AD36"/>
  <c r="AD37"/>
  <c r="AD53"/>
  <c r="V53"/>
  <c r="U53"/>
  <c r="Y53"/>
  <c r="X53"/>
  <c r="N75"/>
  <c r="N74"/>
  <c r="N67"/>
  <c r="N64"/>
  <c r="N58"/>
  <c r="N59"/>
  <c r="N60"/>
  <c r="N61"/>
  <c r="N57"/>
  <c r="N53"/>
  <c r="N13"/>
  <c r="N14"/>
  <c r="N15"/>
  <c r="N16"/>
  <c r="N17"/>
  <c r="N18"/>
  <c r="N19"/>
  <c r="N20"/>
  <c r="N21"/>
  <c r="N22"/>
  <c r="N23"/>
  <c r="N24"/>
  <c r="N25"/>
  <c r="N26"/>
  <c r="N27"/>
  <c r="N28"/>
  <c r="N9"/>
  <c r="N10"/>
  <c r="S47"/>
  <c r="S48"/>
  <c r="S49"/>
  <c r="Y47"/>
  <c r="Y48"/>
  <c r="X47"/>
  <c r="X48"/>
  <c r="X49"/>
  <c r="Y49" s="1"/>
  <c r="U49"/>
  <c r="V47"/>
  <c r="V48"/>
  <c r="V49"/>
  <c r="U47"/>
  <c r="U48"/>
  <c r="P47"/>
  <c r="P48"/>
  <c r="P49"/>
  <c r="Y46"/>
  <c r="X46"/>
  <c r="V46"/>
  <c r="U46"/>
  <c r="S46"/>
  <c r="P46"/>
  <c r="Y35"/>
  <c r="Y37"/>
  <c r="Y38"/>
  <c r="X35"/>
  <c r="X36"/>
  <c r="Y36" s="1"/>
  <c r="X37"/>
  <c r="X38"/>
  <c r="V35"/>
  <c r="V37"/>
  <c r="V38"/>
  <c r="U35"/>
  <c r="U36"/>
  <c r="V36" s="1"/>
  <c r="U37"/>
  <c r="U38"/>
  <c r="S35"/>
  <c r="P35"/>
  <c r="X34"/>
  <c r="U34"/>
  <c r="X33"/>
  <c r="U33"/>
  <c r="Y75" l="1"/>
  <c r="Y74"/>
  <c r="X75"/>
  <c r="X74"/>
  <c r="V75"/>
  <c r="V74"/>
  <c r="U75"/>
  <c r="U74"/>
  <c r="S28" l="1"/>
  <c r="S27"/>
  <c r="S26"/>
  <c r="P26"/>
  <c r="U26" s="1"/>
  <c r="V26" s="1"/>
  <c r="P27"/>
  <c r="P28"/>
  <c r="P25"/>
  <c r="U25" s="1"/>
  <c r="V25" s="1"/>
  <c r="S25"/>
  <c r="P24"/>
  <c r="Y24"/>
  <c r="Y26"/>
  <c r="Y27"/>
  <c r="X24"/>
  <c r="X25"/>
  <c r="Y25" s="1"/>
  <c r="X26"/>
  <c r="X27"/>
  <c r="X28"/>
  <c r="Y28" s="1"/>
  <c r="U24"/>
  <c r="V24" s="1"/>
  <c r="U27"/>
  <c r="V27" s="1"/>
  <c r="U28"/>
  <c r="V28" s="1"/>
  <c r="S24"/>
  <c r="Y23"/>
  <c r="X23"/>
  <c r="V23"/>
  <c r="U23"/>
  <c r="P23"/>
  <c r="S23"/>
  <c r="Y20"/>
  <c r="X20"/>
  <c r="V20"/>
  <c r="Y16"/>
  <c r="X15"/>
  <c r="Y15" s="1"/>
  <c r="V15"/>
  <c r="V16"/>
  <c r="U15"/>
  <c r="X13"/>
  <c r="U13"/>
  <c r="X9"/>
  <c r="U9"/>
  <c r="AC49" l="1"/>
  <c r="AC53"/>
  <c r="AC57"/>
  <c r="S75"/>
  <c r="P75"/>
  <c r="X57" l="1"/>
  <c r="X58"/>
  <c r="U57"/>
  <c r="U58"/>
  <c r="U59"/>
  <c r="U60"/>
  <c r="U61"/>
  <c r="R57"/>
  <c r="R58"/>
  <c r="O57"/>
  <c r="O58"/>
  <c r="S36" l="1"/>
  <c r="P36"/>
  <c r="P20" l="1"/>
  <c r="S20"/>
  <c r="P15"/>
  <c r="AD75"/>
  <c r="AC75"/>
  <c r="AB75"/>
  <c r="Y76"/>
  <c r="X76"/>
  <c r="R76"/>
  <c r="L76"/>
  <c r="K76"/>
  <c r="G76"/>
  <c r="L75"/>
  <c r="K75"/>
  <c r="H75"/>
  <c r="H74"/>
  <c r="I75"/>
  <c r="G75"/>
  <c r="AD47"/>
  <c r="AD48"/>
  <c r="AD49"/>
  <c r="K51"/>
  <c r="L51"/>
  <c r="AC43"/>
  <c r="AC47"/>
  <c r="AC48"/>
  <c r="AC46"/>
  <c r="AB47"/>
  <c r="AB48"/>
  <c r="AB49"/>
  <c r="AB46"/>
  <c r="Y50"/>
  <c r="X50"/>
  <c r="S50"/>
  <c r="R50"/>
  <c r="L50"/>
  <c r="K50"/>
  <c r="G50"/>
  <c r="G51"/>
  <c r="L47"/>
  <c r="L48"/>
  <c r="L49"/>
  <c r="L46"/>
  <c r="K47"/>
  <c r="K48"/>
  <c r="K49"/>
  <c r="K46"/>
  <c r="I47"/>
  <c r="I48"/>
  <c r="I49"/>
  <c r="I46"/>
  <c r="H47"/>
  <c r="H48"/>
  <c r="H49"/>
  <c r="H46"/>
  <c r="AC50" l="1"/>
  <c r="X29"/>
  <c r="R29"/>
  <c r="L29"/>
  <c r="K29"/>
  <c r="G29"/>
  <c r="AD23"/>
  <c r="AD24"/>
  <c r="AD25"/>
  <c r="AD26"/>
  <c r="AD27"/>
  <c r="AD28"/>
  <c r="AC23"/>
  <c r="AC24"/>
  <c r="AC25"/>
  <c r="AC26"/>
  <c r="AC27"/>
  <c r="AC28"/>
  <c r="AB23"/>
  <c r="AB24"/>
  <c r="AB25"/>
  <c r="AB26"/>
  <c r="AB27"/>
  <c r="AB28"/>
  <c r="L23"/>
  <c r="L24"/>
  <c r="L25"/>
  <c r="L26"/>
  <c r="L27"/>
  <c r="L28"/>
  <c r="K23"/>
  <c r="K24"/>
  <c r="K25"/>
  <c r="K26"/>
  <c r="K27"/>
  <c r="K28"/>
  <c r="I23"/>
  <c r="I24"/>
  <c r="I25"/>
  <c r="I26"/>
  <c r="I27"/>
  <c r="I28"/>
  <c r="H23"/>
  <c r="H24"/>
  <c r="H25"/>
  <c r="H26"/>
  <c r="H27"/>
  <c r="H28"/>
  <c r="E28"/>
  <c r="E27"/>
  <c r="E26"/>
  <c r="E25"/>
  <c r="E24"/>
  <c r="E23"/>
  <c r="K42" l="1"/>
  <c r="K41"/>
  <c r="H42"/>
  <c r="H41"/>
  <c r="S38"/>
  <c r="S37"/>
  <c r="P38"/>
  <c r="P37"/>
  <c r="K34"/>
  <c r="K35"/>
  <c r="K36"/>
  <c r="K37"/>
  <c r="K38"/>
  <c r="K33"/>
  <c r="H34"/>
  <c r="H35"/>
  <c r="H36"/>
  <c r="H37"/>
  <c r="H38"/>
  <c r="H33"/>
  <c r="Y34"/>
  <c r="Y33"/>
  <c r="V34"/>
  <c r="V33"/>
  <c r="S34"/>
  <c r="P34"/>
  <c r="P9" l="1"/>
  <c r="L10"/>
  <c r="L11"/>
  <c r="L12"/>
  <c r="L14"/>
  <c r="L15"/>
  <c r="L16"/>
  <c r="L17"/>
  <c r="L18"/>
  <c r="L19"/>
  <c r="L20"/>
  <c r="L21"/>
  <c r="L22"/>
  <c r="K10"/>
  <c r="K11"/>
  <c r="K12"/>
  <c r="K13"/>
  <c r="L13" s="1"/>
  <c r="K14"/>
  <c r="K15"/>
  <c r="K16"/>
  <c r="K17"/>
  <c r="K18"/>
  <c r="K19"/>
  <c r="K20"/>
  <c r="K21"/>
  <c r="K22"/>
  <c r="K9"/>
  <c r="I10"/>
  <c r="I11"/>
  <c r="I12"/>
  <c r="I14"/>
  <c r="I15"/>
  <c r="I16"/>
  <c r="I17"/>
  <c r="I18"/>
  <c r="I19"/>
  <c r="I20"/>
  <c r="I21"/>
  <c r="I22"/>
  <c r="H10"/>
  <c r="H11"/>
  <c r="H12"/>
  <c r="H13"/>
  <c r="I13" s="1"/>
  <c r="H14"/>
  <c r="H15"/>
  <c r="H16"/>
  <c r="H17"/>
  <c r="H18"/>
  <c r="H19"/>
  <c r="H20"/>
  <c r="H21"/>
  <c r="H22"/>
  <c r="H9"/>
  <c r="E10"/>
  <c r="E11"/>
  <c r="E12"/>
  <c r="E13"/>
  <c r="E14"/>
  <c r="E15"/>
  <c r="E16"/>
  <c r="E17"/>
  <c r="E18"/>
  <c r="E19"/>
  <c r="E20"/>
  <c r="E21"/>
  <c r="E22"/>
  <c r="E9"/>
  <c r="P33"/>
  <c r="S33"/>
  <c r="S22" l="1"/>
  <c r="V17"/>
  <c r="P17"/>
  <c r="Y17"/>
  <c r="S53" l="1"/>
  <c r="P53"/>
  <c r="R60"/>
  <c r="S74" l="1"/>
  <c r="S76" s="1"/>
  <c r="P74"/>
  <c r="P22"/>
  <c r="V22"/>
  <c r="Y22"/>
  <c r="Y21"/>
  <c r="V21"/>
  <c r="P21"/>
  <c r="S21"/>
  <c r="Y19"/>
  <c r="V19"/>
  <c r="P19"/>
  <c r="S19"/>
  <c r="X60" l="1"/>
  <c r="X61"/>
  <c r="X59"/>
  <c r="R59"/>
  <c r="O61"/>
  <c r="O60"/>
  <c r="O59"/>
  <c r="K58"/>
  <c r="K59"/>
  <c r="K60"/>
  <c r="K61"/>
  <c r="K57"/>
  <c r="H58"/>
  <c r="H59"/>
  <c r="H60"/>
  <c r="H61"/>
  <c r="U69"/>
  <c r="V69"/>
  <c r="S64"/>
  <c r="P64"/>
  <c r="S15" l="1"/>
  <c r="S16"/>
  <c r="Y67" l="1"/>
  <c r="V67"/>
  <c r="P67"/>
  <c r="Y18" l="1"/>
  <c r="V18"/>
  <c r="P18"/>
  <c r="P11"/>
  <c r="Y79" l="1"/>
  <c r="Y80"/>
  <c r="Y81"/>
  <c r="Y82"/>
  <c r="Y83"/>
  <c r="Y84"/>
  <c r="Y85"/>
  <c r="Y86"/>
  <c r="Y87"/>
  <c r="Y88"/>
  <c r="Y89"/>
  <c r="Y90"/>
  <c r="V79"/>
  <c r="V80"/>
  <c r="V81"/>
  <c r="V82"/>
  <c r="V83"/>
  <c r="V84"/>
  <c r="V85"/>
  <c r="V86"/>
  <c r="V87"/>
  <c r="V88"/>
  <c r="V89"/>
  <c r="V90"/>
  <c r="Y78"/>
  <c r="V78"/>
  <c r="S17" l="1"/>
  <c r="V14"/>
  <c r="P41"/>
  <c r="Y14" l="1"/>
  <c r="P14"/>
  <c r="Y13"/>
  <c r="V13"/>
  <c r="P13"/>
  <c r="L53"/>
  <c r="I53"/>
  <c r="L34"/>
  <c r="L35"/>
  <c r="L36"/>
  <c r="L37"/>
  <c r="L38"/>
  <c r="L33"/>
  <c r="I34"/>
  <c r="I35"/>
  <c r="I36"/>
  <c r="I37"/>
  <c r="I38"/>
  <c r="I33"/>
  <c r="Y42" l="1"/>
  <c r="Y41"/>
  <c r="V42"/>
  <c r="V41"/>
  <c r="Y10"/>
  <c r="Y11"/>
  <c r="Y12"/>
  <c r="V10"/>
  <c r="V11"/>
  <c r="V12"/>
  <c r="N79" l="1"/>
  <c r="N80"/>
  <c r="N81"/>
  <c r="N82"/>
  <c r="N83"/>
  <c r="N84"/>
  <c r="N85"/>
  <c r="N86"/>
  <c r="N87"/>
  <c r="N88"/>
  <c r="N89"/>
  <c r="N90"/>
  <c r="N78"/>
  <c r="AC79" l="1"/>
  <c r="AC80"/>
  <c r="AC81"/>
  <c r="AC82"/>
  <c r="AC83"/>
  <c r="AC84"/>
  <c r="AC85"/>
  <c r="AC86"/>
  <c r="AC87"/>
  <c r="AC88"/>
  <c r="AC89"/>
  <c r="AC90"/>
  <c r="AC78"/>
  <c r="AC74"/>
  <c r="Y68"/>
  <c r="X68"/>
  <c r="R68"/>
  <c r="AC67"/>
  <c r="AC68" s="1"/>
  <c r="AC64"/>
  <c r="AC65" s="1"/>
  <c r="AC58"/>
  <c r="AC59"/>
  <c r="AC60"/>
  <c r="AC42"/>
  <c r="AC41"/>
  <c r="AC34"/>
  <c r="AC35"/>
  <c r="AC36"/>
  <c r="AC37"/>
  <c r="AC38"/>
  <c r="AC33"/>
  <c r="S67"/>
  <c r="S68" s="1"/>
  <c r="S18" l="1"/>
  <c r="S14"/>
  <c r="S13"/>
  <c r="S10"/>
  <c r="AD10"/>
  <c r="AD13"/>
  <c r="AD14"/>
  <c r="AD15"/>
  <c r="AD16"/>
  <c r="AD17"/>
  <c r="AD18"/>
  <c r="AD19"/>
  <c r="AD20"/>
  <c r="AD21"/>
  <c r="AD22"/>
  <c r="AC10"/>
  <c r="AC11"/>
  <c r="AC12"/>
  <c r="AC13"/>
  <c r="AC14"/>
  <c r="AC15"/>
  <c r="AC16"/>
  <c r="AC17"/>
  <c r="AC18"/>
  <c r="AC19"/>
  <c r="AC20"/>
  <c r="AC21"/>
  <c r="AC22"/>
  <c r="AB10"/>
  <c r="AB11"/>
  <c r="AB12"/>
  <c r="AB13"/>
  <c r="AB14"/>
  <c r="AB15"/>
  <c r="AB16"/>
  <c r="AB17"/>
  <c r="AB18"/>
  <c r="AB19"/>
  <c r="AB20"/>
  <c r="AB21"/>
  <c r="AB22"/>
  <c r="AD9"/>
  <c r="AC9"/>
  <c r="AC29" l="1"/>
  <c r="V9"/>
  <c r="P42"/>
  <c r="S42"/>
  <c r="S41"/>
  <c r="Y9" l="1"/>
  <c r="Y29" s="1"/>
  <c r="P12"/>
  <c r="S12"/>
  <c r="S11"/>
  <c r="S9"/>
  <c r="S29" s="1"/>
  <c r="R43"/>
  <c r="L64" l="1"/>
  <c r="I64"/>
  <c r="L67"/>
  <c r="I67"/>
  <c r="L74"/>
  <c r="I74"/>
  <c r="L90"/>
  <c r="I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L79"/>
  <c r="I79"/>
  <c r="L78"/>
  <c r="I78"/>
  <c r="AD79" l="1"/>
  <c r="AD80"/>
  <c r="AD81"/>
  <c r="AD82"/>
  <c r="AD83"/>
  <c r="AD84"/>
  <c r="AD85"/>
  <c r="AD86"/>
  <c r="AD87"/>
  <c r="AD88"/>
  <c r="AD89"/>
  <c r="AD90"/>
  <c r="AD78"/>
  <c r="AD74"/>
  <c r="AD57"/>
  <c r="AD58"/>
  <c r="AD59"/>
  <c r="AD60"/>
  <c r="AD61"/>
  <c r="AD64"/>
  <c r="AD67"/>
  <c r="AB79"/>
  <c r="AB80"/>
  <c r="AB81"/>
  <c r="AB82"/>
  <c r="AB83"/>
  <c r="AB84"/>
  <c r="AB85"/>
  <c r="AB86"/>
  <c r="AB87"/>
  <c r="AB88"/>
  <c r="AB89"/>
  <c r="AB90"/>
  <c r="AB78"/>
  <c r="AB74"/>
  <c r="AB58"/>
  <c r="AB59"/>
  <c r="AB60"/>
  <c r="AB62"/>
  <c r="AB64"/>
  <c r="AB65"/>
  <c r="AB67"/>
  <c r="AB68"/>
  <c r="AB53"/>
  <c r="AB33"/>
  <c r="AB34"/>
  <c r="AB35"/>
  <c r="AB36"/>
  <c r="AB37"/>
  <c r="AB38"/>
  <c r="AB41"/>
  <c r="AB42"/>
  <c r="L42"/>
  <c r="I42"/>
  <c r="L41"/>
  <c r="I41"/>
  <c r="AB9" l="1"/>
  <c r="L9"/>
  <c r="I9"/>
  <c r="R65" l="1"/>
  <c r="S65"/>
  <c r="X65"/>
  <c r="Y65"/>
  <c r="L62"/>
  <c r="M62"/>
  <c r="T62"/>
  <c r="T69" s="1"/>
  <c r="X62"/>
  <c r="X69" s="1"/>
  <c r="Y62"/>
  <c r="Y69" s="1"/>
  <c r="Z62"/>
  <c r="Z69" s="1"/>
  <c r="K62"/>
  <c r="K39"/>
  <c r="L39"/>
  <c r="R39"/>
  <c r="R51" s="1"/>
  <c r="S39"/>
  <c r="S51" s="1"/>
  <c r="X39"/>
  <c r="X51" s="1"/>
  <c r="Y39"/>
  <c r="Y51" s="1"/>
  <c r="AC39"/>
  <c r="G39"/>
  <c r="K65"/>
  <c r="L65"/>
  <c r="D12" i="1" l="1"/>
  <c r="C12"/>
  <c r="E12"/>
  <c r="AC54" i="24"/>
  <c r="D8" i="1" l="1"/>
  <c r="C8" l="1"/>
  <c r="Z92" i="24"/>
  <c r="T92" l="1"/>
  <c r="K54" l="1"/>
  <c r="D10" i="1" s="1"/>
  <c r="L54" i="24"/>
  <c r="L68"/>
  <c r="K68"/>
  <c r="Y91" l="1"/>
  <c r="S91"/>
  <c r="Y54"/>
  <c r="S54"/>
  <c r="Y43"/>
  <c r="S43"/>
  <c r="X91"/>
  <c r="R91"/>
  <c r="X54"/>
  <c r="R54"/>
  <c r="Y92" l="1"/>
  <c r="X43"/>
  <c r="F14" i="1" l="1"/>
  <c r="F13"/>
  <c r="F12"/>
  <c r="F11"/>
  <c r="F10"/>
  <c r="F8"/>
  <c r="E14"/>
  <c r="E13"/>
  <c r="E10"/>
  <c r="E9"/>
  <c r="E8"/>
  <c r="X92" i="24"/>
  <c r="L91"/>
  <c r="K91"/>
  <c r="D14" i="1" s="1"/>
  <c r="D13"/>
  <c r="M69" i="24"/>
  <c r="M92" s="1"/>
  <c r="L43"/>
  <c r="K43"/>
  <c r="G91"/>
  <c r="C14" i="1" s="1"/>
  <c r="C13"/>
  <c r="G68" i="24"/>
  <c r="G65"/>
  <c r="G62"/>
  <c r="G54"/>
  <c r="C10" i="1" s="1"/>
  <c r="G43" i="24"/>
  <c r="G14" i="1" l="1"/>
  <c r="G69" i="24"/>
  <c r="C11" i="1" s="1"/>
  <c r="C9"/>
  <c r="F9"/>
  <c r="F15" s="1"/>
  <c r="D9" l="1"/>
  <c r="C15"/>
  <c r="G92" i="24"/>
  <c r="H12" i="1" l="1"/>
  <c r="H10"/>
  <c r="H14"/>
  <c r="G13"/>
  <c r="G8" l="1"/>
  <c r="H8"/>
  <c r="G9"/>
  <c r="H9" l="1"/>
  <c r="H13"/>
  <c r="K69" i="24"/>
  <c r="K92" s="1"/>
  <c r="L69"/>
  <c r="L92" s="1"/>
  <c r="D11" i="1" l="1"/>
  <c r="D15" l="1"/>
  <c r="H57" i="24"/>
  <c r="AB57" s="1"/>
  <c r="AB61"/>
  <c r="R61"/>
  <c r="AC61" s="1"/>
  <c r="AC62" s="1"/>
  <c r="AC69" s="1"/>
  <c r="S62"/>
  <c r="S69" s="1"/>
  <c r="S92" s="1"/>
  <c r="R62" l="1"/>
  <c r="R69" s="1"/>
  <c r="E11" i="1" l="1"/>
  <c r="R92" i="24"/>
  <c r="H11" i="1" l="1"/>
  <c r="H15" s="1"/>
  <c r="E15"/>
  <c r="G15" s="1"/>
  <c r="G11"/>
</calcChain>
</file>

<file path=xl/comments1.xml><?xml version="1.0" encoding="utf-8"?>
<comments xmlns="http://schemas.openxmlformats.org/spreadsheetml/2006/main">
  <authors>
    <author>Mykola.Pavliv</author>
  </authors>
  <commentLis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Mykola.Pavliv: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Перевод ел.мережі 10 кВ на ел.мережу 20 кВ від ПС 110/10 Центральна, м.Рівне</t>
        </r>
      </text>
    </comment>
  </commentList>
</comments>
</file>

<file path=xl/sharedStrings.xml><?xml version="1.0" encoding="utf-8"?>
<sst xmlns="http://schemas.openxmlformats.org/spreadsheetml/2006/main" count="404" uniqueCount="178">
  <si>
    <t>№ з/п</t>
  </si>
  <si>
    <t>Впровадження та розвиток інформаційних технологій</t>
  </si>
  <si>
    <t>Інше</t>
  </si>
  <si>
    <t>Виконавець робіт, послуг, продавець товару, визначено на тендері чи без</t>
  </si>
  <si>
    <t>Одиниця виміру</t>
  </si>
  <si>
    <t>Будівництво, модернізація та реконструкція електричних мереж та обладнання</t>
  </si>
  <si>
    <t>Усього</t>
  </si>
  <si>
    <t>Різниця між фактичною вартістю одиниці продукції та плановою, %</t>
  </si>
  <si>
    <t>з</t>
  </si>
  <si>
    <t>Залишилось не профінансовано</t>
  </si>
  <si>
    <t>Відсоток фінансування</t>
  </si>
  <si>
    <t>до</t>
  </si>
  <si>
    <t>Заходи зі зниження нетехнічних витрат електричної енергії</t>
  </si>
  <si>
    <t>Впровадження та розвиток систем зв'язку</t>
  </si>
  <si>
    <t>Звіт щодо виконання інвестиційної програми</t>
  </si>
  <si>
    <t>Звітний період</t>
  </si>
  <si>
    <t>Прогнозний період</t>
  </si>
  <si>
    <t>Найменування ліцензіата</t>
  </si>
  <si>
    <t>(прізвище, ім'я, по батькові)</t>
  </si>
  <si>
    <t>Цільові програми</t>
  </si>
  <si>
    <t>Модернізація та закупівля колісної техніки</t>
  </si>
  <si>
    <t>профінансовано</t>
  </si>
  <si>
    <t>освоєно</t>
  </si>
  <si>
    <t>джерело фінансування</t>
  </si>
  <si>
    <t>Найменування заходів інвестиційної програми</t>
  </si>
  <si>
    <t>1. Будівництво, модернізація та реконструкція електричних мереж та обладнання</t>
  </si>
  <si>
    <t>Усього по розділу 1:</t>
  </si>
  <si>
    <t>Усього по розділу 2:</t>
  </si>
  <si>
    <t>2. Заходи зі зниження нетехнічних витрат електричної енергії</t>
  </si>
  <si>
    <t>3. Впровадження та розвиток АСДТК</t>
  </si>
  <si>
    <t>Усього по розділу 3:</t>
  </si>
  <si>
    <t>4. Впровадження та розвиток інформаційних технологій</t>
  </si>
  <si>
    <t>Усього по розділу 4:</t>
  </si>
  <si>
    <t>5. Впровадження та розвиток систем зв'язку</t>
  </si>
  <si>
    <t>Усього по розділу 5:</t>
  </si>
  <si>
    <t>6. Модернізація та закупівля колісної техніки</t>
  </si>
  <si>
    <t>Усього по розділу 6:</t>
  </si>
  <si>
    <t>7. Інше</t>
  </si>
  <si>
    <t>Усього по розділу 7:</t>
  </si>
  <si>
    <t>Реквізити документа, який засвідчує прийняття в експлуатацію закінченого будівництвом об'єкта або очікувана дата прийняття в експлуатацію перехідних об'єктів</t>
  </si>
  <si>
    <t>Впровадження та розвиток автоматизованих систем диспетчерсько-технологічного керування (АСДТК)</t>
  </si>
  <si>
    <t>км</t>
  </si>
  <si>
    <t>Встановлення розвантажувальних ТП:</t>
  </si>
  <si>
    <t>шт</t>
  </si>
  <si>
    <t>інші доходи</t>
  </si>
  <si>
    <t xml:space="preserve">Витрати на виніс 1-фазних лічильників власними силами на фасад будинків </t>
  </si>
  <si>
    <t>Закупівля нових робочих станцій</t>
  </si>
  <si>
    <t>Закупівля програмного забезпечення, у т.ч.:</t>
  </si>
  <si>
    <t>Реконструкція/технічне переоснащення ПЛ-0,4 кВ самоутримним ізольованим проводом</t>
  </si>
  <si>
    <t xml:space="preserve">Витрати на виніс 3-фазних лічильників власними силами на фасад будинків </t>
  </si>
  <si>
    <t>Ліцензування програмного забезпечення Microsoft</t>
  </si>
  <si>
    <t>Залишилось не профінансовано,
тис. грн (без ПДВ)</t>
  </si>
  <si>
    <t>Керівник ліцензіата                                         ___________________</t>
  </si>
  <si>
    <t>(або особа, яка виконує його обов'язки)                       (підпис)</t>
  </si>
  <si>
    <t xml:space="preserve">  М. П. </t>
  </si>
  <si>
    <t>Невмержицький С.М.</t>
  </si>
  <si>
    <t>Реконструкція КЛ-10 кВ:</t>
  </si>
  <si>
    <t>Закупівля нового мережевого обладнання</t>
  </si>
  <si>
    <t>Виконано</t>
  </si>
  <si>
    <t>Причини невико-нання плану</t>
  </si>
  <si>
    <t>вартість одиниці продукції,
тис. грн
без ПДВ</t>
  </si>
  <si>
    <t>кількість</t>
  </si>
  <si>
    <t>вартість, тис. грн</t>
  </si>
  <si>
    <t>вартість одиниці продукції</t>
  </si>
  <si>
    <t xml:space="preserve"> кількість</t>
  </si>
  <si>
    <t>всього</t>
  </si>
  <si>
    <t>пер*</t>
  </si>
  <si>
    <t>пост**</t>
  </si>
  <si>
    <t>пер</t>
  </si>
  <si>
    <t>пост</t>
  </si>
  <si>
    <t>Всього:</t>
  </si>
  <si>
    <t>Заміна приладів обліку власними силами</t>
  </si>
  <si>
    <t>Обладнання для інфраструктури ІТ</t>
  </si>
  <si>
    <t>Спецмеханізми</t>
  </si>
  <si>
    <t>Бензопила SHTIL MS-361</t>
  </si>
  <si>
    <t>Висоторіз SHTIL HT-101</t>
  </si>
  <si>
    <t>Усього по програмі</t>
  </si>
  <si>
    <t>* пер - діяльність з передачі електричної енергії місцевими (локальними) електричними мережами (відповідні колонки заповнюються виключно при наданні звіту за рік).</t>
  </si>
  <si>
    <t>** пост - діяльність з постачання електричної енергії за регульованим тарифом (відповідні колонки заповнюються виключно при наданні звіту за рік).</t>
  </si>
  <si>
    <t>{Додаток 2 із змінами, внесеними згідно з Постановою Національної комісії, що здійснює державне регулювання у сферах енергетики та комунальних послуг № 1991 від 02.07.2015}</t>
  </si>
  <si>
    <t>Заплановано на 2017 рік</t>
  </si>
  <si>
    <t>Будівництво ПЛ-10 кВ</t>
  </si>
  <si>
    <t>Заміна 1-фазних відгалужень до житлових будинків на ізольовані</t>
  </si>
  <si>
    <t>Заміна 3-фазних відгалужень до житлових будинків на ізольовані</t>
  </si>
  <si>
    <t>Встановлення реклоузерів на ПЛ-10кВ</t>
  </si>
  <si>
    <t>Телемеханізація реклоузерів на ПЛ-10кВ</t>
  </si>
  <si>
    <t>Заміна високовольтного обладнання ПС 110/35/10 Володимирець</t>
  </si>
  <si>
    <t>Реконструкція ПС110/10 "Зоря" - "Заміна акумуляторної батареї"</t>
  </si>
  <si>
    <t>Заміна обладнання приєднання ПЛ-35 кВ "Висоцьк" на ПС 35/10 кВ "Дубровиця"</t>
  </si>
  <si>
    <t>Проектні роботи ПС110 кВ Центральна</t>
  </si>
  <si>
    <t>Техніко-економічне обґрунтування щодо визначення доцільності реконфігурації існуючих  розподільних електричних мереж з переведенням класу напруги 10 кВ на клас напруги 20 кВ електричних мереж від проектної ПС110 кВ "Центральна" в м. Рівне</t>
  </si>
  <si>
    <t>Техніко-економічне обґрунтування щодо визначення доцільності реконфігурації існуючих розподільних електричних мереж напругою10(6) кВ при їх реконструкції для ПАТ Рівнеобленерго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</si>
  <si>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</si>
  <si>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</si>
  <si>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</si>
  <si>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1-ф багатофункціональні прилади обліку електричної енергії (АСКОЕ)</t>
  </si>
  <si>
    <t>2.1.2</t>
  </si>
  <si>
    <t>3-ф багатофункціональні прилади обліку електричної енергії (АСКОЕ)</t>
  </si>
  <si>
    <t>2.1.3</t>
  </si>
  <si>
    <t>Обладнання для одно трансформаторної підстанції</t>
  </si>
  <si>
    <t>2.1.4</t>
  </si>
  <si>
    <t>Обладнання для дво трансформаторної підстанції</t>
  </si>
  <si>
    <t>2.1.5</t>
  </si>
  <si>
    <t>3-ф прилад обліку для зведення балансу</t>
  </si>
  <si>
    <t>2.1.6</t>
  </si>
  <si>
    <t>Трансформатори струму</t>
  </si>
  <si>
    <t xml:space="preserve">Побудова верхнього рівня управління ТМ комплексами </t>
  </si>
  <si>
    <t>Закупівля портативний компютер</t>
  </si>
  <si>
    <t>Закупівля БФП для середніх груп</t>
  </si>
  <si>
    <t>Закупівля блоків безперебійного живлення</t>
  </si>
  <si>
    <t>Монітори</t>
  </si>
  <si>
    <t>АП-18 на базі ГАЗ-3309, 5-містна кабіна</t>
  </si>
  <si>
    <t>Бензопила SHTIL MS-271</t>
  </si>
  <si>
    <t>Мотокоса ОLЕO-MAC 753 Т</t>
  </si>
  <si>
    <t>Кущоріз STIL FS-450</t>
  </si>
  <si>
    <t xml:space="preserve">Вимірювач опору ізоляції до 5000 В Metrel MI 2077 </t>
  </si>
  <si>
    <t xml:space="preserve">КЮРБ  (провантажувальний пристрій) </t>
  </si>
  <si>
    <t>ВАФ (прилад для перевірки схем обліку) ВАФ85М1</t>
  </si>
  <si>
    <t>Ножиці гілльотинні  Корвет – 551  </t>
  </si>
  <si>
    <t xml:space="preserve">Зварювальний напівавтомат ПДГ – 216 «Вулкан» </t>
  </si>
  <si>
    <t>Мультиметр(тестер) APPA 109n</t>
  </si>
  <si>
    <t xml:space="preserve">Прилад  перевірки  перехідного  опору   ЕР 331 </t>
  </si>
  <si>
    <t xml:space="preserve">Трасошукач </t>
  </si>
  <si>
    <r>
      <t xml:space="preserve">Заплановано на </t>
    </r>
    <r>
      <rPr>
        <sz val="11"/>
        <color indexed="10"/>
        <rFont val="Times New Roman"/>
        <family val="1"/>
        <charset val="204"/>
      </rPr>
      <t>2017 рік</t>
    </r>
    <r>
      <rPr>
        <sz val="11"/>
        <rFont val="Times New Roman"/>
        <family val="1"/>
        <charset val="204"/>
      </rPr>
      <t>, тис. грн (без ПДВ)</t>
    </r>
  </si>
  <si>
    <t xml:space="preserve">Розпорядження №154 </t>
  </si>
  <si>
    <t>ТОВ ВП Електросервіс</t>
  </si>
  <si>
    <t>ТОВ БК Технорембуд ТОВ ВП Електросервіс ТОВ Рівнеелектробуд</t>
  </si>
  <si>
    <t xml:space="preserve">ТОВ БК Технорембуд ТОВ ВП Електросервіс </t>
  </si>
  <si>
    <t>Електросвіт</t>
  </si>
  <si>
    <t>ТОВ Елінн</t>
  </si>
  <si>
    <t>ПАТ ПВНДКТІ Укрзахіденергопроект</t>
  </si>
  <si>
    <t>Акт вводу ОЗ-1</t>
  </si>
  <si>
    <t>ПП Техкомплект</t>
  </si>
  <si>
    <t>ТОВ Ексім прилад</t>
  </si>
  <si>
    <t>ТОВ "Смартлінк Консалтинг"</t>
  </si>
  <si>
    <t>ТОВ "Мережі та системи"</t>
  </si>
  <si>
    <t>ТОВ "Високовольтний союз-РЗВА"</t>
  </si>
  <si>
    <t>ТОВ "Акку-енерго"</t>
  </si>
  <si>
    <t>ПрАТ "Рівнеобленерго"</t>
  </si>
  <si>
    <t>Акт вводу №НА-1</t>
  </si>
  <si>
    <t>Прибутковий ордер</t>
  </si>
  <si>
    <t>Розпорядження №248</t>
  </si>
  <si>
    <t>Розпорядження №283</t>
  </si>
  <si>
    <t xml:space="preserve">Заплановано на ІV  квартал
(з наростаючим підсумком) </t>
  </si>
  <si>
    <r>
      <t xml:space="preserve">Заплановано на </t>
    </r>
    <r>
      <rPr>
        <sz val="11"/>
        <color rgb="FFFF0000"/>
        <rFont val="Times New Roman"/>
        <family val="1"/>
        <charset val="204"/>
      </rPr>
      <t xml:space="preserve">ІV квартали </t>
    </r>
    <r>
      <rPr>
        <sz val="11"/>
        <rFont val="Times New Roman"/>
        <family val="1"/>
        <charset val="204"/>
      </rPr>
      <t xml:space="preserve"> (з наростаючим підсумком),
тис. грн  (без ПДВ)</t>
    </r>
  </si>
  <si>
    <t>Виготовлення ПКД ЕМ 0,4-10кВ</t>
  </si>
  <si>
    <t>Експертиза проектів</t>
  </si>
  <si>
    <t>Виготовлення ПКД "Реконструкція ПС 110/10 «Південна» - «Заміна масляних вимикачів 110 кВ» на елегазові вимикачі 110 кВ з мікропроцесорними захистами"</t>
  </si>
  <si>
    <t>Виготовлення ПКД «Реконструкція ПС 110/10 кВ «Західна» - «Заміна комірок КРУ 10 кВ І-ІІ – СШ 10 кВ на комірки з вакуумними вимикачами 10 кВ»</t>
  </si>
  <si>
    <t xml:space="preserve">Виготовлення ПКД «Реконструкція ПС 110/10 кВ «Хіночі» </t>
  </si>
  <si>
    <t>Виготовлення ПКД «Реконструкція ПС 110/35/6 кВ «ЦШК» - «Заміна комірок КРУ 6 кВ І-ІІ – СШ 6 кВ на комірки з вакуумними вимикачами 6 кВ»</t>
  </si>
  <si>
    <t>Шафа АСКОЕ-ПОБУТ (Обладнання для дво трансформаторної підстанції)</t>
  </si>
  <si>
    <t>3-ф прилад обліку для зведення балансу ( актив трансф. включ., багатофункціональний з передачею даних по PLC  та датчиками магнітного і радіополей)</t>
  </si>
  <si>
    <t>2,4</t>
  </si>
  <si>
    <t>2.4.1</t>
  </si>
  <si>
    <t>2.4.2</t>
  </si>
  <si>
    <t>2.4.3</t>
  </si>
  <si>
    <t>2.4.4</t>
  </si>
  <si>
    <t>ТК-U-3909 ВП6</t>
  </si>
  <si>
    <t>Розпорядження №248, №363</t>
  </si>
  <si>
    <t>Техностар</t>
  </si>
  <si>
    <t>Акт вводу ОЗ-0</t>
  </si>
  <si>
    <t>ТОВ "ІТ-ІНТЕРГАТОР"</t>
  </si>
  <si>
    <t>ТОВ Технокомплект</t>
  </si>
  <si>
    <r>
      <t xml:space="preserve">2. Детальний звіт щодо виконання інвестиційної програми ПрАТ "Рівнеобленерго" за </t>
    </r>
    <r>
      <rPr>
        <b/>
        <sz val="20"/>
        <color rgb="FFFF0000"/>
        <rFont val="Times New Roman"/>
        <family val="1"/>
        <charset val="204"/>
      </rPr>
      <t>січень-грудень</t>
    </r>
    <r>
      <rPr>
        <b/>
        <sz val="20"/>
        <rFont val="Times New Roman"/>
        <family val="1"/>
        <charset val="204"/>
      </rPr>
      <t xml:space="preserve"> 2017 року</t>
    </r>
  </si>
  <si>
    <t>Розпорядження №154, №212, №232, №248, №262, №283, №308, №334, №363, №379</t>
  </si>
  <si>
    <t>Розпорядження №154, №212, №248,  №262, №308, №379</t>
  </si>
  <si>
    <t xml:space="preserve">Розпорядження №379 </t>
  </si>
  <si>
    <t>Акт виконаних робіт</t>
  </si>
  <si>
    <r>
      <t xml:space="preserve">1. Звіт щодо виконання інвестиційної програми ПрАТ "Рівнеобленерго" </t>
    </r>
    <r>
      <rPr>
        <b/>
        <sz val="14"/>
        <color indexed="10"/>
        <rFont val="Times New Roman"/>
        <family val="1"/>
        <charset val="204"/>
      </rPr>
      <t xml:space="preserve">за січень-грудень 2017 року </t>
    </r>
  </si>
  <si>
    <r>
      <t>Виконано за</t>
    </r>
    <r>
      <rPr>
        <sz val="11"/>
        <color rgb="FFFF0000"/>
        <rFont val="Times New Roman"/>
        <family val="1"/>
        <charset val="204"/>
      </rPr>
      <t xml:space="preserve"> 12 місяців </t>
    </r>
    <r>
      <rPr>
        <sz val="11"/>
        <rFont val="Times New Roman"/>
        <family val="1"/>
        <charset val="204"/>
      </rPr>
      <t>(з наростаючим підсумком), тис. грн (без ПДВ)</t>
    </r>
  </si>
  <si>
    <t>"22 "січня  2017 року</t>
  </si>
  <si>
    <t>" 22  "  січня   2017 року</t>
  </si>
  <si>
    <t>Акти вводу ОЗ-1</t>
  </si>
  <si>
    <t>Господарський спосіб</t>
  </si>
  <si>
    <t>ТОВ ОАСУ Енерго</t>
  </si>
  <si>
    <t>амортизація-37921,00 інші доходи -730,67</t>
  </si>
  <si>
    <t>лічильники купувались згідно договірної ціни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</si>
</sst>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0_ ;[Red]\-#,##0.00\ "/>
    <numFmt numFmtId="166" formatCode="#,##0.0_ ;[Red]\-#,##0.0\ "/>
    <numFmt numFmtId="167" formatCode="#,##0.000_ ;[Red]\-#,##0.000\ "/>
    <numFmt numFmtId="168" formatCode="#,##0_ ;[Red]\-#,##0\ "/>
    <numFmt numFmtId="169" formatCode="0.000"/>
  </numFmts>
  <fonts count="6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E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PragmaticaCTT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b/>
      <sz val="14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6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/>
    <xf numFmtId="0" fontId="14" fillId="0" borderId="0"/>
    <xf numFmtId="0" fontId="14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22" fillId="23" borderId="7" applyNumberFormat="0" applyFont="0" applyAlignment="0" applyProtection="0"/>
    <xf numFmtId="0" fontId="35" fillId="2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4" fillId="0" borderId="0"/>
    <xf numFmtId="0" fontId="8" fillId="0" borderId="0"/>
    <xf numFmtId="0" fontId="8" fillId="0" borderId="0"/>
    <xf numFmtId="0" fontId="5" fillId="0" borderId="0"/>
    <xf numFmtId="0" fontId="8" fillId="0" borderId="0"/>
    <xf numFmtId="9" fontId="1" fillId="0" borderId="0" applyFont="0" applyFill="0" applyBorder="0" applyAlignment="0" applyProtection="0"/>
    <xf numFmtId="0" fontId="20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9" fontId="53" fillId="0" borderId="0" applyFont="0" applyFill="0" applyBorder="0" applyAlignment="0" applyProtection="0"/>
    <xf numFmtId="0" fontId="8" fillId="0" borderId="0"/>
    <xf numFmtId="0" fontId="14" fillId="0" borderId="0"/>
  </cellStyleXfs>
  <cellXfs count="300">
    <xf numFmtId="0" fontId="0" fillId="0" borderId="0" xfId="0"/>
    <xf numFmtId="0" fontId="3" fillId="0" borderId="0" xfId="34" applyFont="1" applyBorder="1" applyProtection="1"/>
    <xf numFmtId="0" fontId="3" fillId="0" borderId="0" xfId="34" applyFont="1" applyProtection="1"/>
    <xf numFmtId="0" fontId="6" fillId="0" borderId="0" xfId="34" applyFont="1"/>
    <xf numFmtId="0" fontId="7" fillId="0" borderId="0" xfId="34" applyFont="1"/>
    <xf numFmtId="0" fontId="9" fillId="0" borderId="0" xfId="34" applyFont="1" applyAlignment="1">
      <alignment horizontal="left" indent="1"/>
    </xf>
    <xf numFmtId="0" fontId="6" fillId="0" borderId="0" xfId="34" applyFont="1" applyProtection="1"/>
    <xf numFmtId="0" fontId="6" fillId="0" borderId="0" xfId="34" applyFont="1" applyAlignment="1" applyProtection="1">
      <alignment horizontal="left" indent="1"/>
    </xf>
    <xf numFmtId="0" fontId="7" fillId="0" borderId="10" xfId="34" applyNumberFormat="1" applyFont="1" applyFill="1" applyBorder="1" applyAlignment="1" applyProtection="1">
      <alignment horizontal="center" vertical="center" wrapText="1"/>
    </xf>
    <xf numFmtId="4" fontId="7" fillId="0" borderId="10" xfId="34" applyNumberFormat="1" applyFont="1" applyFill="1" applyBorder="1" applyAlignment="1" applyProtection="1">
      <alignment horizontal="center" vertical="center"/>
    </xf>
    <xf numFmtId="10" fontId="7" fillId="0" borderId="10" xfId="34" applyNumberFormat="1" applyFont="1" applyFill="1" applyBorder="1" applyAlignment="1" applyProtection="1">
      <alignment horizontal="center" vertical="center"/>
    </xf>
    <xf numFmtId="0" fontId="7" fillId="0" borderId="0" xfId="34" applyFont="1" applyProtection="1"/>
    <xf numFmtId="0" fontId="7" fillId="0" borderId="10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0" xfId="34" applyFont="1" applyFill="1" applyBorder="1" applyAlignment="1" applyProtection="1">
      <alignment horizontal="center" vertical="center"/>
    </xf>
    <xf numFmtId="4" fontId="7" fillId="0" borderId="10" xfId="34" applyNumberFormat="1" applyFont="1" applyFill="1" applyBorder="1" applyAlignment="1" applyProtection="1">
      <alignment horizontal="center" vertical="center"/>
      <protection locked="0"/>
    </xf>
    <xf numFmtId="0" fontId="7" fillId="0" borderId="0" xfId="34" applyFont="1" applyFill="1" applyProtection="1"/>
    <xf numFmtId="0" fontId="7" fillId="0" borderId="0" xfId="34" applyFont="1" applyFill="1"/>
    <xf numFmtId="0" fontId="9" fillId="0" borderId="13" xfId="34" applyFont="1" applyFill="1" applyBorder="1" applyAlignment="1" applyProtection="1">
      <alignment horizontal="center" vertical="center"/>
    </xf>
    <xf numFmtId="0" fontId="12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 applyProtection="1">
      <alignment horizontal="left" vertical="center" indent="1"/>
    </xf>
    <xf numFmtId="0" fontId="9" fillId="0" borderId="10" xfId="34" applyFont="1" applyFill="1" applyBorder="1" applyAlignment="1">
      <alignment horizontal="left" vertical="center" indent="1"/>
    </xf>
    <xf numFmtId="0" fontId="9" fillId="0" borderId="11" xfId="34" applyFont="1" applyFill="1" applyBorder="1" applyAlignment="1" applyProtection="1">
      <alignment horizontal="center" vertical="center"/>
    </xf>
    <xf numFmtId="0" fontId="8" fillId="0" borderId="0" xfId="34" applyFont="1" applyFill="1"/>
    <xf numFmtId="0" fontId="8" fillId="0" borderId="0" xfId="34" applyFont="1" applyAlignment="1" applyProtection="1">
      <alignment horizontal="left" indent="4"/>
    </xf>
    <xf numFmtId="0" fontId="8" fillId="0" borderId="0" xfId="34" applyFont="1" applyProtection="1"/>
    <xf numFmtId="0" fontId="9" fillId="0" borderId="0" xfId="34" applyFont="1" applyAlignment="1"/>
    <xf numFmtId="0" fontId="9" fillId="0" borderId="0" xfId="34" applyFont="1" applyAlignment="1">
      <alignment horizontal="left" indent="4"/>
    </xf>
    <xf numFmtId="0" fontId="13" fillId="0" borderId="0" xfId="34" applyFont="1" applyFill="1" applyAlignment="1">
      <alignment horizontal="left"/>
    </xf>
    <xf numFmtId="0" fontId="14" fillId="0" borderId="0" xfId="34" applyFont="1" applyFill="1" applyProtection="1"/>
    <xf numFmtId="0" fontId="6" fillId="0" borderId="0" xfId="34" applyFont="1" applyFill="1"/>
    <xf numFmtId="0" fontId="15" fillId="0" borderId="0" xfId="34" applyFont="1" applyFill="1"/>
    <xf numFmtId="0" fontId="6" fillId="0" borderId="0" xfId="34" applyFont="1" applyFill="1" applyAlignment="1">
      <alignment horizontal="center"/>
    </xf>
    <xf numFmtId="0" fontId="16" fillId="0" borderId="0" xfId="34" applyFont="1" applyFill="1"/>
    <xf numFmtId="0" fontId="6" fillId="0" borderId="0" xfId="53" applyFont="1" applyFill="1" applyProtection="1">
      <protection hidden="1"/>
    </xf>
    <xf numFmtId="0" fontId="6" fillId="0" borderId="0" xfId="53" applyFont="1" applyFill="1" applyAlignment="1" applyProtection="1">
      <alignment horizontal="center"/>
      <protection hidden="1"/>
    </xf>
    <xf numFmtId="0" fontId="6" fillId="0" borderId="0" xfId="53" applyFont="1" applyFill="1" applyAlignment="1" applyProtection="1">
      <alignment horizontal="left"/>
      <protection hidden="1"/>
    </xf>
    <xf numFmtId="0" fontId="6" fillId="0" borderId="0" xfId="53" applyFont="1" applyFill="1" applyAlignment="1" applyProtection="1">
      <alignment horizontal="left" indent="3"/>
      <protection hidden="1"/>
    </xf>
    <xf numFmtId="0" fontId="6" fillId="0" borderId="0" xfId="53" applyFont="1" applyFill="1" applyAlignment="1" applyProtection="1">
      <protection hidden="1"/>
    </xf>
    <xf numFmtId="0" fontId="7" fillId="24" borderId="10" xfId="34" applyFont="1" applyFill="1" applyBorder="1" applyAlignment="1" applyProtection="1">
      <alignment horizontal="center" vertical="top" wrapText="1"/>
    </xf>
    <xf numFmtId="0" fontId="7" fillId="24" borderId="10" xfId="34" applyFont="1" applyFill="1" applyBorder="1" applyAlignment="1" applyProtection="1">
      <alignment horizontal="center" vertical="center"/>
    </xf>
    <xf numFmtId="0" fontId="4" fillId="0" borderId="0" xfId="53" applyFont="1" applyBorder="1" applyAlignment="1" applyProtection="1">
      <alignment horizontal="left"/>
      <protection hidden="1"/>
    </xf>
    <xf numFmtId="0" fontId="7" fillId="0" borderId="0" xfId="35" applyFont="1" applyAlignment="1">
      <alignment horizontal="center" vertical="center" wrapText="1"/>
    </xf>
    <xf numFmtId="0" fontId="7" fillId="0" borderId="0" xfId="53" applyFont="1" applyProtection="1">
      <protection hidden="1"/>
    </xf>
    <xf numFmtId="0" fontId="6" fillId="0" borderId="0" xfId="37" applyFont="1" applyFill="1"/>
    <xf numFmtId="0" fontId="4" fillId="0" borderId="0" xfId="53" applyFont="1" applyFill="1" applyBorder="1" applyAlignment="1" applyProtection="1">
      <alignment horizontal="left"/>
      <protection hidden="1"/>
    </xf>
    <xf numFmtId="0" fontId="6" fillId="0" borderId="0" xfId="38" applyFont="1" applyAlignment="1">
      <alignment horizontal="center" vertical="center" wrapText="1"/>
    </xf>
    <xf numFmtId="0" fontId="6" fillId="0" borderId="0" xfId="38" applyFont="1" applyAlignment="1" applyProtection="1">
      <alignment horizontal="center" vertical="center"/>
    </xf>
    <xf numFmtId="0" fontId="8" fillId="0" borderId="0" xfId="38" applyFont="1" applyAlignment="1" applyProtection="1">
      <alignment horizontal="center" vertical="center"/>
    </xf>
    <xf numFmtId="0" fontId="7" fillId="0" borderId="0" xfId="53" applyFont="1" applyFill="1" applyProtection="1">
      <protection hidden="1"/>
    </xf>
    <xf numFmtId="4" fontId="7" fillId="0" borderId="10" xfId="38" applyNumberFormat="1" applyFont="1" applyFill="1" applyBorder="1" applyAlignment="1" applyProtection="1">
      <alignment horizontal="center" vertical="center"/>
    </xf>
    <xf numFmtId="4" fontId="7" fillId="0" borderId="10" xfId="38" applyNumberFormat="1" applyFont="1" applyFill="1" applyBorder="1" applyAlignment="1" applyProtection="1">
      <alignment horizontal="center" vertical="center"/>
      <protection locked="0"/>
    </xf>
    <xf numFmtId="4" fontId="4" fillId="25" borderId="10" xfId="34" applyNumberFormat="1" applyFont="1" applyFill="1" applyBorder="1" applyAlignment="1" applyProtection="1">
      <alignment horizontal="center" vertical="center"/>
    </xf>
    <xf numFmtId="10" fontId="4" fillId="25" borderId="10" xfId="34" applyNumberFormat="1" applyFont="1" applyFill="1" applyBorder="1" applyAlignment="1" applyProtection="1">
      <alignment horizontal="center" vertical="center"/>
    </xf>
    <xf numFmtId="0" fontId="7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/>
    </xf>
    <xf numFmtId="0" fontId="21" fillId="0" borderId="0" xfId="53" applyFont="1" applyAlignment="1" applyProtection="1">
      <alignment horizontal="left"/>
      <protection hidden="1"/>
    </xf>
    <xf numFmtId="0" fontId="7" fillId="0" borderId="0" xfId="38" applyFont="1" applyAlignment="1" applyProtection="1">
      <alignment horizontal="center" vertical="center"/>
    </xf>
    <xf numFmtId="0" fontId="7" fillId="0" borderId="0" xfId="53" applyFont="1" applyAlignment="1" applyProtection="1">
      <protection hidden="1"/>
    </xf>
    <xf numFmtId="14" fontId="1" fillId="25" borderId="14" xfId="34" applyNumberFormat="1" applyFont="1" applyFill="1" applyBorder="1" applyAlignment="1" applyProtection="1">
      <alignment horizontal="center" vertical="center"/>
      <protection locked="0"/>
    </xf>
    <xf numFmtId="0" fontId="7" fillId="0" borderId="0" xfId="58" applyFont="1" applyFill="1"/>
    <xf numFmtId="0" fontId="9" fillId="0" borderId="0" xfId="59" applyFont="1"/>
    <xf numFmtId="0" fontId="7" fillId="0" borderId="0" xfId="58" applyFont="1" applyFill="1" applyBorder="1"/>
    <xf numFmtId="0" fontId="9" fillId="0" borderId="10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7" fillId="0" borderId="0" xfId="58" applyFont="1" applyFill="1" applyAlignment="1">
      <alignment horizontal="center" vertical="center" wrapText="1"/>
    </xf>
    <xf numFmtId="0" fontId="9" fillId="0" borderId="11" xfId="52" applyFont="1" applyFill="1" applyBorder="1" applyAlignment="1" applyProtection="1">
      <alignment horizontal="left" vertical="center" wrapText="1"/>
    </xf>
    <xf numFmtId="0" fontId="39" fillId="0" borderId="10" xfId="51" applyFont="1" applyFill="1" applyBorder="1" applyAlignment="1">
      <alignment horizontal="center" vertical="center"/>
    </xf>
    <xf numFmtId="0" fontId="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/>
    </xf>
    <xf numFmtId="0" fontId="7" fillId="0" borderId="10" xfId="58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left" vertical="top" wrapText="1"/>
    </xf>
    <xf numFmtId="0" fontId="39" fillId="0" borderId="10" xfId="60" applyFont="1" applyFill="1" applyBorder="1" applyAlignment="1">
      <alignment horizontal="center" vertical="center" wrapText="1"/>
    </xf>
    <xf numFmtId="0" fontId="9" fillId="0" borderId="11" xfId="54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</xf>
    <xf numFmtId="164" fontId="39" fillId="0" borderId="10" xfId="51" applyNumberFormat="1" applyFont="1" applyFill="1" applyBorder="1" applyAlignment="1">
      <alignment horizontal="center" vertical="center" wrapText="1"/>
    </xf>
    <xf numFmtId="166" fontId="4" fillId="0" borderId="10" xfId="58" applyNumberFormat="1" applyFont="1" applyFill="1" applyBorder="1" applyAlignment="1">
      <alignment horizontal="center" vertical="center" wrapText="1"/>
    </xf>
    <xf numFmtId="0" fontId="39" fillId="0" borderId="10" xfId="40" applyFont="1" applyFill="1" applyBorder="1" applyAlignment="1">
      <alignment horizontal="center" vertical="center"/>
    </xf>
    <xf numFmtId="2" fontId="9" fillId="0" borderId="10" xfId="40" applyNumberFormat="1" applyFont="1" applyFill="1" applyBorder="1" applyAlignment="1">
      <alignment vertical="center" wrapText="1"/>
    </xf>
    <xf numFmtId="0" fontId="39" fillId="0" borderId="10" xfId="36" applyFont="1" applyFill="1" applyBorder="1" applyAlignment="1">
      <alignment horizontal="center" vertical="center"/>
    </xf>
    <xf numFmtId="0" fontId="9" fillId="0" borderId="10" xfId="36" applyFont="1" applyFill="1" applyBorder="1" applyAlignment="1">
      <alignment horizontal="left" vertical="center" wrapText="1"/>
    </xf>
    <xf numFmtId="0" fontId="39" fillId="0" borderId="10" xfId="57" applyFont="1" applyFill="1" applyBorder="1" applyAlignment="1">
      <alignment horizontal="center" vertical="center"/>
    </xf>
    <xf numFmtId="0" fontId="4" fillId="0" borderId="10" xfId="58" applyFont="1" applyFill="1" applyBorder="1" applyAlignment="1">
      <alignment horizontal="left"/>
    </xf>
    <xf numFmtId="0" fontId="7" fillId="0" borderId="10" xfId="58" applyFont="1" applyFill="1" applyBorder="1" applyAlignment="1">
      <alignment horizontal="center" vertical="center"/>
    </xf>
    <xf numFmtId="167" fontId="7" fillId="0" borderId="10" xfId="58" applyNumberFormat="1" applyFont="1" applyFill="1" applyBorder="1" applyAlignment="1">
      <alignment horizontal="center" vertical="center"/>
    </xf>
    <xf numFmtId="166" fontId="7" fillId="0" borderId="10" xfId="58" applyNumberFormat="1" applyFont="1" applyFill="1" applyBorder="1" applyAlignment="1">
      <alignment horizontal="center" vertical="center" wrapText="1"/>
    </xf>
    <xf numFmtId="0" fontId="39" fillId="0" borderId="11" xfId="57" applyFont="1" applyFill="1" applyBorder="1" applyAlignment="1">
      <alignment horizontal="center" vertical="center"/>
    </xf>
    <xf numFmtId="0" fontId="39" fillId="0" borderId="11" xfId="57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/>
    </xf>
    <xf numFmtId="0" fontId="39" fillId="0" borderId="12" xfId="54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" fillId="0" borderId="0" xfId="58" applyFont="1" applyFill="1" applyBorder="1" applyAlignment="1">
      <alignment vertical="center"/>
    </xf>
    <xf numFmtId="166" fontId="4" fillId="0" borderId="0" xfId="58" applyNumberFormat="1" applyFont="1" applyFill="1" applyBorder="1" applyAlignment="1">
      <alignment horizontal="center" vertical="center"/>
    </xf>
    <xf numFmtId="166" fontId="4" fillId="0" borderId="0" xfId="58" applyNumberFormat="1" applyFont="1" applyFill="1" applyBorder="1" applyAlignment="1">
      <alignment horizontal="center" vertical="center" wrapText="1"/>
    </xf>
    <xf numFmtId="0" fontId="4" fillId="0" borderId="0" xfId="58" applyFont="1" applyFill="1" applyBorder="1" applyAlignment="1">
      <alignment horizontal="center" vertical="center" wrapText="1"/>
    </xf>
    <xf numFmtId="0" fontId="7" fillId="0" borderId="0" xfId="58" applyFont="1" applyFill="1" applyBorder="1" applyAlignment="1">
      <alignment horizontal="center" vertical="center" wrapText="1"/>
    </xf>
    <xf numFmtId="0" fontId="12" fillId="0" borderId="0" xfId="53" applyFont="1" applyBorder="1" applyAlignment="1" applyProtection="1">
      <alignment horizontal="left"/>
      <protection hidden="1"/>
    </xf>
    <xf numFmtId="0" fontId="6" fillId="0" borderId="0" xfId="58" applyFont="1" applyAlignment="1">
      <alignment horizontal="center" vertical="center" wrapText="1"/>
    </xf>
    <xf numFmtId="0" fontId="9" fillId="0" borderId="0" xfId="58" applyFont="1" applyAlignment="1">
      <alignment horizontal="center"/>
    </xf>
    <xf numFmtId="0" fontId="6" fillId="0" borderId="0" xfId="58" applyFont="1" applyAlignment="1" applyProtection="1">
      <alignment horizontal="center" vertical="center"/>
    </xf>
    <xf numFmtId="0" fontId="8" fillId="0" borderId="0" xfId="58" applyFont="1" applyAlignment="1" applyProtection="1">
      <alignment horizontal="center" vertical="center"/>
    </xf>
    <xf numFmtId="0" fontId="9" fillId="0" borderId="0" xfId="53" applyFont="1" applyProtection="1">
      <protection hidden="1"/>
    </xf>
    <xf numFmtId="0" fontId="9" fillId="0" borderId="0" xfId="53" applyFont="1" applyAlignment="1" applyProtection="1">
      <protection hidden="1"/>
    </xf>
    <xf numFmtId="0" fontId="6" fillId="0" borderId="0" xfId="58" applyFont="1" applyFill="1"/>
    <xf numFmtId="0" fontId="15" fillId="0" borderId="0" xfId="58" applyFont="1" applyFill="1"/>
    <xf numFmtId="4" fontId="39" fillId="0" borderId="10" xfId="58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 vertical="center"/>
    </xf>
    <xf numFmtId="0" fontId="40" fillId="0" borderId="10" xfId="58" applyFont="1" applyFill="1" applyBorder="1" applyAlignment="1">
      <alignment horizontal="center"/>
    </xf>
    <xf numFmtId="3" fontId="39" fillId="0" borderId="10" xfId="58" applyNumberFormat="1" applyFont="1" applyFill="1" applyBorder="1" applyAlignment="1">
      <alignment horizontal="center" vertical="center"/>
    </xf>
    <xf numFmtId="2" fontId="39" fillId="0" borderId="10" xfId="58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 vertical="center"/>
    </xf>
    <xf numFmtId="2" fontId="40" fillId="0" borderId="10" xfId="58" applyNumberFormat="1" applyFont="1" applyFill="1" applyBorder="1" applyAlignment="1">
      <alignment horizontal="center" vertical="center"/>
    </xf>
    <xf numFmtId="0" fontId="39" fillId="0" borderId="10" xfId="62" applyFont="1" applyFill="1" applyBorder="1" applyAlignment="1">
      <alignment horizontal="center" vertical="center"/>
    </xf>
    <xf numFmtId="168" fontId="39" fillId="0" borderId="10" xfId="58" applyNumberFormat="1" applyFont="1" applyFill="1" applyBorder="1" applyAlignment="1">
      <alignment horizontal="center" vertical="center" wrapText="1"/>
    </xf>
    <xf numFmtId="165" fontId="39" fillId="0" borderId="10" xfId="58" applyNumberFormat="1" applyFont="1" applyFill="1" applyBorder="1" applyAlignment="1">
      <alignment horizontal="center" vertical="center" wrapText="1"/>
    </xf>
    <xf numFmtId="168" fontId="9" fillId="0" borderId="10" xfId="58" applyNumberFormat="1" applyFont="1" applyFill="1" applyBorder="1" applyAlignment="1">
      <alignment horizontal="center" vertical="center"/>
    </xf>
    <xf numFmtId="166" fontId="9" fillId="0" borderId="10" xfId="58" applyNumberFormat="1" applyFont="1" applyFill="1" applyBorder="1" applyAlignment="1">
      <alignment horizontal="center" vertical="center"/>
    </xf>
    <xf numFmtId="165" fontId="12" fillId="0" borderId="10" xfId="58" applyNumberFormat="1" applyFont="1" applyFill="1" applyBorder="1" applyAlignment="1">
      <alignment horizontal="center" vertical="center" wrapText="1"/>
    </xf>
    <xf numFmtId="166" fontId="9" fillId="0" borderId="10" xfId="58" applyNumberFormat="1" applyFont="1" applyFill="1" applyBorder="1" applyAlignment="1">
      <alignment horizontal="center" vertical="center" wrapText="1"/>
    </xf>
    <xf numFmtId="0" fontId="43" fillId="0" borderId="10" xfId="61" applyFont="1" applyFill="1" applyBorder="1" applyAlignment="1">
      <alignment horizontal="center" vertical="center"/>
    </xf>
    <xf numFmtId="3" fontId="39" fillId="0" borderId="10" xfId="36" applyNumberFormat="1" applyFont="1" applyFill="1" applyBorder="1" applyAlignment="1">
      <alignment horizontal="center" vertical="center"/>
    </xf>
    <xf numFmtId="4" fontId="40" fillId="0" borderId="10" xfId="36" applyNumberFormat="1" applyFont="1" applyFill="1" applyBorder="1" applyAlignment="1">
      <alignment horizontal="center" vertical="center"/>
    </xf>
    <xf numFmtId="0" fontId="39" fillId="0" borderId="10" xfId="58" applyFont="1" applyFill="1" applyBorder="1" applyAlignment="1">
      <alignment horizontal="center"/>
    </xf>
    <xf numFmtId="4" fontId="12" fillId="0" borderId="10" xfId="58" applyNumberFormat="1" applyFont="1" applyFill="1" applyBorder="1" applyAlignment="1">
      <alignment horizontal="center"/>
    </xf>
    <xf numFmtId="2" fontId="40" fillId="0" borderId="10" xfId="58" applyNumberFormat="1" applyFont="1" applyFill="1" applyBorder="1" applyAlignment="1">
      <alignment horizontal="center"/>
    </xf>
    <xf numFmtId="1" fontId="40" fillId="0" borderId="10" xfId="58" applyNumberFormat="1" applyFont="1" applyFill="1" applyBorder="1" applyAlignment="1">
      <alignment horizontal="center"/>
    </xf>
    <xf numFmtId="4" fontId="40" fillId="0" borderId="10" xfId="58" applyNumberFormat="1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 vertical="center" wrapText="1"/>
    </xf>
    <xf numFmtId="0" fontId="47" fillId="0" borderId="10" xfId="58" applyFont="1" applyFill="1" applyBorder="1" applyAlignment="1">
      <alignment horizontal="center"/>
    </xf>
    <xf numFmtId="0" fontId="12" fillId="0" borderId="10" xfId="58" applyFont="1" applyFill="1" applyBorder="1" applyAlignment="1">
      <alignment horizontal="left"/>
    </xf>
    <xf numFmtId="0" fontId="9" fillId="0" borderId="10" xfId="58" applyFont="1" applyFill="1" applyBorder="1" applyAlignment="1">
      <alignment horizontal="center" vertical="center"/>
    </xf>
    <xf numFmtId="167" fontId="9" fillId="0" borderId="10" xfId="58" applyNumberFormat="1" applyFont="1" applyFill="1" applyBorder="1" applyAlignment="1">
      <alignment horizontal="center" vertical="center"/>
    </xf>
    <xf numFmtId="0" fontId="9" fillId="0" borderId="0" xfId="58" applyFont="1" applyFill="1" applyAlignment="1">
      <alignment horizontal="right"/>
    </xf>
    <xf numFmtId="3" fontId="40" fillId="0" borderId="10" xfId="58" applyNumberFormat="1" applyFont="1" applyFill="1" applyBorder="1" applyAlignment="1">
      <alignment horizontal="center"/>
    </xf>
    <xf numFmtId="0" fontId="9" fillId="24" borderId="10" xfId="34" applyFont="1" applyFill="1" applyBorder="1" applyAlignment="1" applyProtection="1">
      <alignment horizontal="center" vertical="top" wrapText="1"/>
    </xf>
    <xf numFmtId="166" fontId="45" fillId="25" borderId="10" xfId="58" applyNumberFormat="1" applyFont="1" applyFill="1" applyBorder="1" applyAlignment="1">
      <alignment horizontal="center" vertical="center" wrapText="1"/>
    </xf>
    <xf numFmtId="165" fontId="46" fillId="25" borderId="10" xfId="58" applyNumberFormat="1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 wrapText="1"/>
    </xf>
    <xf numFmtId="4" fontId="46" fillId="25" borderId="10" xfId="58" applyNumberFormat="1" applyFont="1" applyFill="1" applyBorder="1" applyAlignment="1">
      <alignment horizontal="center" vertical="center" wrapText="1"/>
    </xf>
    <xf numFmtId="0" fontId="45" fillId="25" borderId="10" xfId="58" applyFont="1" applyFill="1" applyBorder="1" applyAlignment="1">
      <alignment horizontal="center" vertical="center" wrapText="1"/>
    </xf>
    <xf numFmtId="166" fontId="46" fillId="25" borderId="10" xfId="58" applyNumberFormat="1" applyFont="1" applyFill="1" applyBorder="1" applyAlignment="1">
      <alignment horizontal="center" vertical="center"/>
    </xf>
    <xf numFmtId="0" fontId="4" fillId="25" borderId="10" xfId="58" applyFont="1" applyFill="1" applyBorder="1" applyAlignment="1">
      <alignment horizontal="center" vertical="center" wrapText="1"/>
    </xf>
    <xf numFmtId="0" fontId="7" fillId="25" borderId="10" xfId="58" applyFont="1" applyFill="1" applyBorder="1" applyAlignment="1">
      <alignment horizontal="center" vertical="center" wrapText="1"/>
    </xf>
    <xf numFmtId="166" fontId="45" fillId="25" borderId="10" xfId="58" applyNumberFormat="1" applyFont="1" applyFill="1" applyBorder="1" applyAlignment="1">
      <alignment horizontal="center" vertical="center"/>
    </xf>
    <xf numFmtId="165" fontId="48" fillId="25" borderId="10" xfId="58" applyNumberFormat="1" applyFont="1" applyFill="1" applyBorder="1" applyAlignment="1">
      <alignment horizontal="center" vertical="center" wrapText="1"/>
    </xf>
    <xf numFmtId="4" fontId="48" fillId="25" borderId="10" xfId="58" applyNumberFormat="1" applyFont="1" applyFill="1" applyBorder="1" applyAlignment="1">
      <alignment horizontal="center" vertical="center"/>
    </xf>
    <xf numFmtId="10" fontId="39" fillId="0" borderId="10" xfId="58" applyNumberFormat="1" applyFont="1" applyFill="1" applyBorder="1" applyAlignment="1">
      <alignment horizontal="center" vertical="center"/>
    </xf>
    <xf numFmtId="165" fontId="9" fillId="0" borderId="10" xfId="58" applyNumberFormat="1" applyFont="1" applyFill="1" applyBorder="1" applyAlignment="1">
      <alignment horizontal="center" vertical="center" wrapText="1"/>
    </xf>
    <xf numFmtId="0" fontId="50" fillId="0" borderId="0" xfId="58" applyFont="1" applyAlignment="1">
      <alignment horizontal="center"/>
    </xf>
    <xf numFmtId="0" fontId="39" fillId="0" borderId="10" xfId="39" applyNumberFormat="1" applyFont="1" applyFill="1" applyBorder="1" applyAlignment="1">
      <alignment horizontal="center" vertical="center" wrapText="1"/>
    </xf>
    <xf numFmtId="166" fontId="39" fillId="0" borderId="10" xfId="58" applyNumberFormat="1" applyFont="1" applyFill="1" applyBorder="1" applyAlignment="1">
      <alignment horizontal="center" vertical="center" wrapText="1"/>
    </xf>
    <xf numFmtId="166" fontId="48" fillId="25" borderId="10" xfId="58" applyNumberFormat="1" applyFont="1" applyFill="1" applyBorder="1" applyAlignment="1">
      <alignment horizontal="center" vertical="center" wrapText="1"/>
    </xf>
    <xf numFmtId="0" fontId="48" fillId="25" borderId="10" xfId="58" applyFont="1" applyFill="1" applyBorder="1" applyAlignment="1">
      <alignment horizontal="center" vertical="center" wrapText="1"/>
    </xf>
    <xf numFmtId="0" fontId="51" fillId="25" borderId="10" xfId="58" applyFont="1" applyFill="1" applyBorder="1" applyAlignment="1">
      <alignment horizontal="center" vertical="center" wrapText="1"/>
    </xf>
    <xf numFmtId="0" fontId="13" fillId="0" borderId="0" xfId="58" applyFont="1" applyFill="1" applyAlignment="1">
      <alignment horizontal="center" vertical="center" wrapText="1"/>
    </xf>
    <xf numFmtId="166" fontId="48" fillId="25" borderId="10" xfId="58" applyNumberFormat="1" applyFont="1" applyFill="1" applyBorder="1" applyAlignment="1">
      <alignment horizontal="center" vertical="center"/>
    </xf>
    <xf numFmtId="0" fontId="10" fillId="25" borderId="10" xfId="58" applyFont="1" applyFill="1" applyBorder="1" applyAlignment="1">
      <alignment horizontal="center" vertical="center" wrapText="1"/>
    </xf>
    <xf numFmtId="0" fontId="9" fillId="0" borderId="10" xfId="36" applyFont="1" applyFill="1" applyBorder="1" applyAlignment="1">
      <alignment vertical="center" wrapText="1"/>
    </xf>
    <xf numFmtId="0" fontId="47" fillId="0" borderId="10" xfId="58" applyFont="1" applyFill="1" applyBorder="1" applyAlignment="1">
      <alignment horizontal="center" vertical="center" wrapText="1"/>
    </xf>
    <xf numFmtId="0" fontId="39" fillId="0" borderId="10" xfId="58" applyFont="1" applyFill="1" applyBorder="1" applyAlignment="1">
      <alignment horizontal="center" vertical="center" wrapText="1"/>
    </xf>
    <xf numFmtId="2" fontId="39" fillId="0" borderId="10" xfId="36" applyNumberFormat="1" applyFont="1" applyFill="1" applyBorder="1" applyAlignment="1">
      <alignment horizontal="center" vertical="center"/>
    </xf>
    <xf numFmtId="2" fontId="39" fillId="0" borderId="10" xfId="63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center" vertical="center"/>
    </xf>
    <xf numFmtId="1" fontId="39" fillId="0" borderId="10" xfId="58" applyNumberFormat="1" applyFont="1" applyFill="1" applyBorder="1" applyAlignment="1">
      <alignment horizontal="center" vertical="center"/>
    </xf>
    <xf numFmtId="1" fontId="40" fillId="0" borderId="10" xfId="58" applyNumberFormat="1" applyFont="1" applyFill="1" applyBorder="1" applyAlignment="1">
      <alignment horizontal="center" vertical="center"/>
    </xf>
    <xf numFmtId="0" fontId="52" fillId="0" borderId="10" xfId="58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/>
    </xf>
    <xf numFmtId="0" fontId="4" fillId="0" borderId="16" xfId="58" applyFont="1" applyFill="1" applyBorder="1" applyAlignment="1">
      <alignment horizontal="left" vertical="center"/>
    </xf>
    <xf numFmtId="2" fontId="39" fillId="0" borderId="10" xfId="52" applyNumberFormat="1" applyFont="1" applyFill="1" applyBorder="1" applyAlignment="1" applyProtection="1">
      <alignment horizontal="center" vertical="center" wrapText="1"/>
    </xf>
    <xf numFmtId="4" fontId="40" fillId="0" borderId="11" xfId="52" applyNumberFormat="1" applyFont="1" applyFill="1" applyBorder="1" applyAlignment="1" applyProtection="1">
      <alignment horizontal="center" vertical="center" wrapText="1"/>
    </xf>
    <xf numFmtId="2" fontId="39" fillId="0" borderId="10" xfId="54" applyNumberFormat="1" applyFont="1" applyFill="1" applyBorder="1" applyAlignment="1">
      <alignment horizontal="center" vertical="center"/>
    </xf>
    <xf numFmtId="1" fontId="39" fillId="0" borderId="10" xfId="54" applyNumberFormat="1" applyFont="1" applyFill="1" applyBorder="1" applyAlignment="1">
      <alignment horizontal="center" vertical="center"/>
    </xf>
    <xf numFmtId="3" fontId="39" fillId="0" borderId="10" xfId="54" applyNumberFormat="1" applyFont="1" applyFill="1" applyBorder="1" applyAlignment="1">
      <alignment horizontal="center" vertical="center" wrapText="1"/>
    </xf>
    <xf numFmtId="1" fontId="39" fillId="0" borderId="10" xfId="54" applyNumberFormat="1" applyFont="1" applyFill="1" applyBorder="1" applyAlignment="1">
      <alignment horizontal="center" vertical="center" wrapText="1"/>
    </xf>
    <xf numFmtId="2" fontId="39" fillId="0" borderId="10" xfId="54" applyNumberFormat="1" applyFont="1" applyFill="1" applyBorder="1" applyAlignment="1">
      <alignment horizontal="center" vertical="center" wrapText="1"/>
    </xf>
    <xf numFmtId="0" fontId="11" fillId="0" borderId="12" xfId="58" applyFont="1" applyFill="1" applyBorder="1" applyAlignment="1">
      <alignment horizontal="center"/>
    </xf>
    <xf numFmtId="0" fontId="7" fillId="0" borderId="12" xfId="58" applyFont="1" applyFill="1" applyBorder="1" applyAlignment="1">
      <alignment horizontal="center" vertical="center" wrapText="1"/>
    </xf>
    <xf numFmtId="0" fontId="11" fillId="0" borderId="10" xfId="58" applyFont="1" applyFill="1" applyBorder="1" applyAlignment="1">
      <alignment horizontal="left"/>
    </xf>
    <xf numFmtId="49" fontId="39" fillId="0" borderId="10" xfId="40" applyNumberFormat="1" applyFont="1" applyFill="1" applyBorder="1" applyAlignment="1">
      <alignment horizontal="center" vertical="center"/>
    </xf>
    <xf numFmtId="0" fontId="9" fillId="0" borderId="16" xfId="61" applyFont="1" applyFill="1" applyBorder="1" applyAlignment="1">
      <alignment horizontal="left" vertical="center" wrapText="1"/>
    </xf>
    <xf numFmtId="0" fontId="39" fillId="0" borderId="10" xfId="65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2" fontId="39" fillId="0" borderId="10" xfId="40" applyNumberFormat="1" applyFont="1" applyFill="1" applyBorder="1" applyAlignment="1">
      <alignment horizontal="center" vertical="center"/>
    </xf>
    <xf numFmtId="2" fontId="40" fillId="0" borderId="11" xfId="40" applyNumberFormat="1" applyFont="1" applyFill="1" applyBorder="1" applyAlignment="1">
      <alignment horizontal="center" vertical="center"/>
    </xf>
    <xf numFmtId="4" fontId="40" fillId="0" borderId="11" xfId="36" applyNumberFormat="1" applyFont="1" applyFill="1" applyBorder="1" applyAlignment="1">
      <alignment horizontal="center" vertical="center"/>
    </xf>
    <xf numFmtId="2" fontId="39" fillId="0" borderId="10" xfId="66" applyNumberFormat="1" applyFont="1" applyFill="1" applyBorder="1" applyAlignment="1">
      <alignment horizontal="center" vertical="center"/>
    </xf>
    <xf numFmtId="1" fontId="39" fillId="0" borderId="10" xfId="40" applyNumberFormat="1" applyFont="1" applyFill="1" applyBorder="1" applyAlignment="1">
      <alignment horizontal="center" vertical="center"/>
    </xf>
    <xf numFmtId="0" fontId="42" fillId="0" borderId="10" xfId="61" applyFont="1" applyFill="1" applyBorder="1" applyAlignment="1">
      <alignment horizontal="left" vertical="center" wrapText="1"/>
    </xf>
    <xf numFmtId="2" fontId="39" fillId="0" borderId="10" xfId="61" applyNumberFormat="1" applyFont="1" applyFill="1" applyBorder="1" applyAlignment="1">
      <alignment horizontal="center" vertical="center"/>
    </xf>
    <xf numFmtId="2" fontId="44" fillId="0" borderId="11" xfId="57" applyNumberFormat="1" applyFont="1" applyFill="1" applyBorder="1" applyAlignment="1">
      <alignment horizontal="center" vertical="center"/>
    </xf>
    <xf numFmtId="0" fontId="39" fillId="0" borderId="10" xfId="54" applyFont="1" applyFill="1" applyBorder="1" applyAlignment="1">
      <alignment horizontal="center"/>
    </xf>
    <xf numFmtId="2" fontId="39" fillId="0" borderId="10" xfId="62" applyNumberFormat="1" applyFont="1" applyFill="1" applyBorder="1" applyAlignment="1">
      <alignment horizontal="center" vertical="center"/>
    </xf>
    <xf numFmtId="2" fontId="40" fillId="0" borderId="11" xfId="62" applyNumberFormat="1" applyFont="1" applyFill="1" applyBorder="1" applyAlignment="1">
      <alignment horizontal="center" vertical="center"/>
    </xf>
    <xf numFmtId="2" fontId="44" fillId="0" borderId="11" xfId="36" applyNumberFormat="1" applyFont="1" applyFill="1" applyBorder="1" applyAlignment="1">
      <alignment horizontal="center" vertical="center"/>
    </xf>
    <xf numFmtId="0" fontId="42" fillId="0" borderId="10" xfId="36" applyFont="1" applyFill="1" applyBorder="1" applyAlignment="1">
      <alignment vertical="center" wrapText="1"/>
    </xf>
    <xf numFmtId="165" fontId="39" fillId="0" borderId="10" xfId="36" applyNumberFormat="1" applyFont="1" applyFill="1" applyBorder="1" applyAlignment="1">
      <alignment horizontal="center" vertical="center"/>
    </xf>
    <xf numFmtId="4" fontId="39" fillId="0" borderId="10" xfId="51" applyNumberFormat="1" applyFont="1" applyFill="1" applyBorder="1" applyAlignment="1">
      <alignment horizontal="center" vertical="center"/>
    </xf>
    <xf numFmtId="1" fontId="43" fillId="0" borderId="10" xfId="65" applyNumberFormat="1" applyFont="1" applyFill="1" applyBorder="1" applyAlignment="1">
      <alignment horizontal="center" vertical="center"/>
    </xf>
    <xf numFmtId="4" fontId="44" fillId="0" borderId="11" xfId="60" applyNumberFormat="1" applyFont="1" applyFill="1" applyBorder="1" applyAlignment="1">
      <alignment horizontal="center" vertical="center" wrapText="1"/>
    </xf>
    <xf numFmtId="0" fontId="42" fillId="0" borderId="10" xfId="40" applyFont="1" applyFill="1" applyBorder="1" applyAlignment="1">
      <alignment horizontal="left" vertical="center" wrapText="1"/>
    </xf>
    <xf numFmtId="2" fontId="44" fillId="0" borderId="11" xfId="40" applyNumberFormat="1" applyFont="1" applyFill="1" applyBorder="1" applyAlignment="1">
      <alignment horizontal="center" vertical="center"/>
    </xf>
    <xf numFmtId="0" fontId="42" fillId="0" borderId="10" xfId="57" applyFont="1" applyFill="1" applyBorder="1" applyAlignment="1">
      <alignment horizontal="left" vertical="center"/>
    </xf>
    <xf numFmtId="0" fontId="42" fillId="0" borderId="10" xfId="57" applyFont="1" applyFill="1" applyBorder="1" applyAlignment="1">
      <alignment horizontal="left" vertical="center" wrapText="1"/>
    </xf>
    <xf numFmtId="10" fontId="39" fillId="0" borderId="10" xfId="64" applyNumberFormat="1" applyFont="1" applyFill="1" applyBorder="1" applyAlignment="1">
      <alignment horizontal="center" vertical="center"/>
    </xf>
    <xf numFmtId="10" fontId="40" fillId="0" borderId="10" xfId="64" applyNumberFormat="1" applyFont="1" applyFill="1" applyBorder="1" applyAlignment="1">
      <alignment horizontal="center" vertical="center"/>
    </xf>
    <xf numFmtId="10" fontId="9" fillId="0" borderId="10" xfId="64" applyNumberFormat="1" applyFont="1" applyFill="1" applyBorder="1" applyAlignment="1">
      <alignment horizontal="center" vertical="center" wrapText="1"/>
    </xf>
    <xf numFmtId="1" fontId="39" fillId="0" borderId="10" xfId="58" applyNumberFormat="1" applyFont="1" applyFill="1" applyBorder="1" applyAlignment="1">
      <alignment horizontal="center" vertical="center" wrapText="1"/>
    </xf>
    <xf numFmtId="1" fontId="39" fillId="0" borderId="0" xfId="58" applyNumberFormat="1" applyFont="1" applyFill="1" applyAlignment="1">
      <alignment horizontal="center" vertical="center" wrapText="1"/>
    </xf>
    <xf numFmtId="2" fontId="39" fillId="0" borderId="10" xfId="39" applyNumberFormat="1" applyFont="1" applyFill="1" applyBorder="1" applyAlignment="1">
      <alignment horizontal="center" vertical="center" wrapText="1"/>
    </xf>
    <xf numFmtId="169" fontId="39" fillId="0" borderId="10" xfId="58" applyNumberFormat="1" applyFont="1" applyFill="1" applyBorder="1" applyAlignment="1">
      <alignment horizontal="center" vertical="center"/>
    </xf>
    <xf numFmtId="0" fontId="9" fillId="0" borderId="10" xfId="40" applyFont="1" applyFill="1" applyBorder="1" applyAlignment="1">
      <alignment horizontal="left" vertical="center" wrapText="1"/>
    </xf>
    <xf numFmtId="165" fontId="7" fillId="0" borderId="10" xfId="58" applyNumberFormat="1" applyFont="1" applyFill="1" applyBorder="1" applyAlignment="1">
      <alignment horizontal="center" vertical="center" wrapText="1"/>
    </xf>
    <xf numFmtId="168" fontId="39" fillId="0" borderId="10" xfId="62" applyNumberFormat="1" applyFont="1" applyFill="1" applyBorder="1" applyAlignment="1">
      <alignment horizontal="center" vertical="center"/>
    </xf>
    <xf numFmtId="4" fontId="39" fillId="0" borderId="10" xfId="52" applyNumberFormat="1" applyFont="1" applyFill="1" applyBorder="1" applyAlignment="1" applyProtection="1">
      <alignment horizontal="center" vertical="center" wrapText="1"/>
    </xf>
    <xf numFmtId="3" fontId="39" fillId="0" borderId="10" xfId="52" applyNumberFormat="1" applyFont="1" applyFill="1" applyBorder="1" applyAlignment="1" applyProtection="1">
      <alignment horizontal="center" vertical="center" wrapText="1"/>
    </xf>
    <xf numFmtId="1" fontId="39" fillId="0" borderId="10" xfId="39" applyNumberFormat="1" applyFont="1" applyFill="1" applyBorder="1" applyAlignment="1">
      <alignment horizontal="center" vertical="center" wrapText="1"/>
    </xf>
    <xf numFmtId="0" fontId="39" fillId="0" borderId="10" xfId="56" applyFont="1" applyFill="1" applyBorder="1" applyAlignment="1">
      <alignment horizontal="center" vertical="center" wrapText="1"/>
    </xf>
    <xf numFmtId="0" fontId="9" fillId="0" borderId="15" xfId="36" applyFont="1" applyFill="1" applyBorder="1" applyAlignment="1" applyProtection="1">
      <alignment vertical="center" wrapText="1"/>
    </xf>
    <xf numFmtId="4" fontId="12" fillId="0" borderId="10" xfId="58" applyNumberFormat="1" applyFont="1" applyFill="1" applyBorder="1" applyAlignment="1">
      <alignment horizontal="center" vertical="center"/>
    </xf>
    <xf numFmtId="4" fontId="39" fillId="0" borderId="10" xfId="35" applyNumberFormat="1" applyFont="1" applyFill="1" applyBorder="1" applyAlignment="1">
      <alignment horizontal="center" vertical="center"/>
    </xf>
    <xf numFmtId="4" fontId="44" fillId="0" borderId="16" xfId="56" applyNumberFormat="1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horizontal="center" wrapText="1"/>
    </xf>
    <xf numFmtId="2" fontId="12" fillId="0" borderId="10" xfId="58" applyNumberFormat="1" applyFont="1" applyFill="1" applyBorder="1" applyAlignment="1">
      <alignment horizontal="center"/>
    </xf>
    <xf numFmtId="0" fontId="12" fillId="0" borderId="10" xfId="58" applyFont="1" applyFill="1" applyBorder="1" applyAlignment="1">
      <alignment horizontal="center"/>
    </xf>
    <xf numFmtId="0" fontId="9" fillId="0" borderId="10" xfId="58" applyFont="1" applyFill="1" applyBorder="1" applyAlignment="1">
      <alignment horizontal="center"/>
    </xf>
    <xf numFmtId="3" fontId="12" fillId="0" borderId="10" xfId="58" applyNumberFormat="1" applyFont="1" applyFill="1" applyBorder="1" applyAlignment="1">
      <alignment horizontal="center"/>
    </xf>
    <xf numFmtId="3" fontId="40" fillId="0" borderId="10" xfId="58" applyNumberFormat="1" applyFont="1" applyFill="1" applyBorder="1" applyAlignment="1">
      <alignment horizontal="center" vertical="center"/>
    </xf>
    <xf numFmtId="0" fontId="9" fillId="0" borderId="0" xfId="53" applyFont="1" applyAlignment="1" applyProtection="1">
      <alignment horizontal="left"/>
      <protection hidden="1"/>
    </xf>
    <xf numFmtId="0" fontId="59" fillId="0" borderId="0" xfId="58" applyFont="1" applyFill="1" applyBorder="1" applyAlignment="1">
      <alignment horizontal="center" vertical="center" wrapText="1"/>
    </xf>
    <xf numFmtId="3" fontId="12" fillId="0" borderId="10" xfId="58" applyNumberFormat="1" applyFont="1" applyFill="1" applyBorder="1" applyAlignment="1">
      <alignment horizontal="center" vertical="center"/>
    </xf>
    <xf numFmtId="0" fontId="10" fillId="24" borderId="10" xfId="34" applyFont="1" applyFill="1" applyBorder="1" applyAlignment="1" applyProtection="1">
      <alignment horizontal="center" vertical="center"/>
    </xf>
    <xf numFmtId="0" fontId="6" fillId="24" borderId="10" xfId="34" applyFont="1" applyFill="1" applyBorder="1"/>
    <xf numFmtId="0" fontId="4" fillId="25" borderId="12" xfId="34" applyFont="1" applyFill="1" applyBorder="1" applyAlignment="1" applyProtection="1">
      <alignment horizontal="center" vertical="center"/>
    </xf>
    <xf numFmtId="0" fontId="9" fillId="0" borderId="0" xfId="34" applyFont="1" applyFill="1" applyAlignment="1">
      <alignment horizontal="left" indent="1"/>
    </xf>
    <xf numFmtId="0" fontId="9" fillId="0" borderId="0" xfId="34" applyFont="1" applyAlignment="1">
      <alignment horizontal="left" indent="1"/>
    </xf>
    <xf numFmtId="0" fontId="21" fillId="0" borderId="0" xfId="35" applyFont="1" applyAlignment="1">
      <alignment horizontal="left"/>
    </xf>
    <xf numFmtId="0" fontId="7" fillId="0" borderId="0" xfId="35" applyFont="1" applyAlignment="1">
      <alignment horizontal="left"/>
    </xf>
    <xf numFmtId="0" fontId="9" fillId="0" borderId="0" xfId="34" applyFont="1" applyFill="1" applyAlignment="1">
      <alignment horizontal="right"/>
    </xf>
    <xf numFmtId="0" fontId="4" fillId="25" borderId="11" xfId="34" applyNumberFormat="1" applyFont="1" applyFill="1" applyBorder="1" applyAlignment="1" applyProtection="1">
      <alignment horizontal="center" vertical="center" wrapText="1"/>
    </xf>
    <xf numFmtId="0" fontId="4" fillId="25" borderId="16" xfId="34" applyNumberFormat="1" applyFont="1" applyFill="1" applyBorder="1" applyAlignment="1" applyProtection="1">
      <alignment horizontal="center" vertical="center" wrapText="1"/>
    </xf>
    <xf numFmtId="0" fontId="10" fillId="24" borderId="11" xfId="34" applyFont="1" applyFill="1" applyBorder="1" applyAlignment="1" applyProtection="1">
      <alignment horizontal="center" vertical="center" wrapText="1"/>
    </xf>
    <xf numFmtId="0" fontId="10" fillId="24" borderId="13" xfId="34" applyFont="1" applyFill="1" applyBorder="1" applyAlignment="1" applyProtection="1">
      <alignment horizontal="center" vertical="center" wrapText="1"/>
    </xf>
    <xf numFmtId="0" fontId="10" fillId="24" borderId="16" xfId="34" applyFont="1" applyFill="1" applyBorder="1" applyAlignment="1" applyProtection="1">
      <alignment horizontal="center" vertical="center" wrapText="1"/>
    </xf>
    <xf numFmtId="0" fontId="7" fillId="0" borderId="12" xfId="34" applyFont="1" applyFill="1" applyBorder="1" applyAlignment="1" applyProtection="1">
      <alignment horizontal="center" vertical="center" wrapText="1"/>
    </xf>
    <xf numFmtId="0" fontId="7" fillId="0" borderId="15" xfId="34" applyFont="1" applyFill="1" applyBorder="1" applyAlignment="1" applyProtection="1">
      <alignment horizontal="center" vertical="center" wrapText="1"/>
    </xf>
    <xf numFmtId="0" fontId="7" fillId="0" borderId="17" xfId="34" applyFont="1" applyFill="1" applyBorder="1" applyAlignment="1" applyProtection="1">
      <alignment horizontal="center" vertical="center" wrapText="1"/>
    </xf>
    <xf numFmtId="0" fontId="7" fillId="0" borderId="20" xfId="34" applyFont="1" applyFill="1" applyBorder="1" applyAlignment="1" applyProtection="1">
      <alignment horizontal="center" vertical="center" wrapText="1"/>
    </xf>
    <xf numFmtId="0" fontId="21" fillId="0" borderId="0" xfId="38" applyFont="1" applyAlignment="1">
      <alignment horizontal="center"/>
    </xf>
    <xf numFmtId="0" fontId="7" fillId="0" borderId="0" xfId="53" applyFont="1" applyAlignment="1" applyProtection="1">
      <alignment horizontal="left"/>
      <protection hidden="1"/>
    </xf>
    <xf numFmtId="0" fontId="21" fillId="0" borderId="0" xfId="38" applyFont="1" applyAlignment="1">
      <alignment horizontal="center" vertical="center" wrapText="1"/>
    </xf>
    <xf numFmtId="0" fontId="7" fillId="0" borderId="0" xfId="38" applyFont="1" applyAlignment="1">
      <alignment horizontal="center" vertical="center" wrapText="1"/>
    </xf>
    <xf numFmtId="0" fontId="9" fillId="0" borderId="12" xfId="58" applyFont="1" applyFill="1" applyBorder="1" applyAlignment="1">
      <alignment horizontal="center" vertical="center" wrapText="1"/>
    </xf>
    <xf numFmtId="0" fontId="9" fillId="0" borderId="15" xfId="58" applyFont="1" applyFill="1" applyBorder="1" applyAlignment="1">
      <alignment horizontal="center" vertical="center" wrapText="1"/>
    </xf>
    <xf numFmtId="0" fontId="41" fillId="0" borderId="0" xfId="58" applyFont="1" applyFill="1" applyAlignment="1">
      <alignment horizontal="left" vertical="center" wrapText="1"/>
    </xf>
    <xf numFmtId="0" fontId="49" fillId="24" borderId="11" xfId="34" applyFont="1" applyFill="1" applyBorder="1" applyAlignment="1" applyProtection="1">
      <alignment horizontal="center" vertical="top" wrapText="1"/>
    </xf>
    <xf numFmtId="0" fontId="49" fillId="24" borderId="13" xfId="34" applyFont="1" applyFill="1" applyBorder="1" applyAlignment="1" applyProtection="1">
      <alignment horizontal="center" vertical="top" wrapText="1"/>
    </xf>
    <xf numFmtId="0" fontId="49" fillId="24" borderId="16" xfId="34" applyFont="1" applyFill="1" applyBorder="1" applyAlignment="1" applyProtection="1">
      <alignment horizontal="center" vertical="top" wrapText="1"/>
    </xf>
    <xf numFmtId="0" fontId="9" fillId="0" borderId="19" xfId="58" applyFont="1" applyFill="1" applyBorder="1" applyAlignment="1">
      <alignment horizontal="center" vertical="center" wrapText="1"/>
    </xf>
    <xf numFmtId="0" fontId="13" fillId="0" borderId="12" xfId="58" applyFont="1" applyFill="1" applyBorder="1" applyAlignment="1">
      <alignment horizontal="center" vertical="center" wrapText="1"/>
    </xf>
    <xf numFmtId="0" fontId="13" fillId="0" borderId="19" xfId="58" applyFont="1" applyFill="1" applyBorder="1" applyAlignment="1">
      <alignment horizontal="center" vertical="center" wrapText="1"/>
    </xf>
    <xf numFmtId="0" fontId="13" fillId="0" borderId="15" xfId="58" applyFont="1" applyFill="1" applyBorder="1" applyAlignment="1">
      <alignment horizontal="center" vertical="center" wrapText="1"/>
    </xf>
    <xf numFmtId="0" fontId="9" fillId="0" borderId="17" xfId="58" applyFont="1" applyFill="1" applyBorder="1" applyAlignment="1">
      <alignment horizontal="center" vertical="center" wrapText="1"/>
    </xf>
    <xf numFmtId="0" fontId="9" fillId="0" borderId="20" xfId="58" applyFont="1" applyFill="1" applyBorder="1" applyAlignment="1">
      <alignment horizontal="center" vertical="center" wrapText="1"/>
    </xf>
    <xf numFmtId="0" fontId="9" fillId="0" borderId="18" xfId="58" applyFont="1" applyFill="1" applyBorder="1" applyAlignment="1">
      <alignment horizontal="center" vertical="center" wrapText="1"/>
    </xf>
    <xf numFmtId="0" fontId="9" fillId="0" borderId="21" xfId="58" applyFont="1" applyFill="1" applyBorder="1" applyAlignment="1">
      <alignment horizontal="center" vertical="center" wrapText="1"/>
    </xf>
    <xf numFmtId="0" fontId="9" fillId="0" borderId="22" xfId="58" applyFont="1" applyFill="1" applyBorder="1" applyAlignment="1">
      <alignment horizontal="center" vertical="center" wrapText="1"/>
    </xf>
    <xf numFmtId="0" fontId="9" fillId="0" borderId="23" xfId="58" applyFont="1" applyFill="1" applyBorder="1" applyAlignment="1">
      <alignment horizontal="center" vertical="center" wrapText="1"/>
    </xf>
    <xf numFmtId="0" fontId="13" fillId="0" borderId="10" xfId="58" applyFont="1" applyFill="1" applyBorder="1" applyAlignment="1">
      <alignment horizontal="center" vertical="center" wrapText="1"/>
    </xf>
    <xf numFmtId="0" fontId="9" fillId="0" borderId="10" xfId="58" applyFont="1" applyFill="1" applyBorder="1" applyAlignment="1">
      <alignment horizontal="center" vertical="center" wrapText="1"/>
    </xf>
    <xf numFmtId="0" fontId="9" fillId="0" borderId="11" xfId="58" applyFont="1" applyFill="1" applyBorder="1" applyAlignment="1">
      <alignment horizontal="center" vertical="center" wrapText="1"/>
    </xf>
    <xf numFmtId="0" fontId="9" fillId="0" borderId="13" xfId="58" applyFont="1" applyFill="1" applyBorder="1" applyAlignment="1">
      <alignment horizontal="center" vertical="center" wrapText="1"/>
    </xf>
    <xf numFmtId="0" fontId="9" fillId="0" borderId="16" xfId="58" applyFont="1" applyFill="1" applyBorder="1" applyAlignment="1">
      <alignment horizontal="center" vertical="center" wrapText="1"/>
    </xf>
    <xf numFmtId="0" fontId="46" fillId="25" borderId="10" xfId="58" applyFont="1" applyFill="1" applyBorder="1" applyAlignment="1">
      <alignment vertical="center"/>
    </xf>
    <xf numFmtId="0" fontId="10" fillId="0" borderId="11" xfId="58" applyFont="1" applyFill="1" applyBorder="1" applyAlignment="1">
      <alignment horizontal="left"/>
    </xf>
    <xf numFmtId="0" fontId="10" fillId="0" borderId="13" xfId="58" applyFont="1" applyFill="1" applyBorder="1" applyAlignment="1">
      <alignment horizontal="left"/>
    </xf>
    <xf numFmtId="0" fontId="10" fillId="0" borderId="16" xfId="58" applyFont="1" applyFill="1" applyBorder="1" applyAlignment="1">
      <alignment horizontal="left"/>
    </xf>
    <xf numFmtId="0" fontId="48" fillId="25" borderId="10" xfId="58" applyFont="1" applyFill="1" applyBorder="1" applyAlignment="1">
      <alignment vertical="center"/>
    </xf>
    <xf numFmtId="0" fontId="12" fillId="0" borderId="11" xfId="58" applyFont="1" applyFill="1" applyBorder="1" applyAlignment="1">
      <alignment horizontal="left" vertical="center"/>
    </xf>
    <xf numFmtId="0" fontId="12" fillId="0" borderId="13" xfId="58" applyFont="1" applyFill="1" applyBorder="1" applyAlignment="1">
      <alignment horizontal="left" vertical="center"/>
    </xf>
    <xf numFmtId="0" fontId="12" fillId="0" borderId="16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 vertical="center" wrapText="1"/>
    </xf>
    <xf numFmtId="0" fontId="12" fillId="0" borderId="16" xfId="58" applyFont="1" applyFill="1" applyBorder="1" applyAlignment="1">
      <alignment horizontal="left" vertical="center" wrapText="1"/>
    </xf>
    <xf numFmtId="0" fontId="40" fillId="0" borderId="11" xfId="58" applyFont="1" applyFill="1" applyBorder="1" applyAlignment="1">
      <alignment horizontal="left" vertical="center"/>
    </xf>
    <xf numFmtId="0" fontId="40" fillId="0" borderId="16" xfId="58" applyFont="1" applyFill="1" applyBorder="1" applyAlignment="1">
      <alignment horizontal="left" vertical="center"/>
    </xf>
    <xf numFmtId="0" fontId="12" fillId="0" borderId="11" xfId="58" applyFont="1" applyFill="1" applyBorder="1" applyAlignment="1">
      <alignment horizontal="left"/>
    </xf>
    <xf numFmtId="0" fontId="12" fillId="0" borderId="13" xfId="58" applyFont="1" applyFill="1" applyBorder="1" applyAlignment="1">
      <alignment horizontal="left"/>
    </xf>
    <xf numFmtId="0" fontId="12" fillId="0" borderId="16" xfId="58" applyFont="1" applyFill="1" applyBorder="1" applyAlignment="1">
      <alignment horizontal="left"/>
    </xf>
    <xf numFmtId="0" fontId="9" fillId="0" borderId="11" xfId="58" applyFont="1" applyFill="1" applyBorder="1" applyAlignment="1">
      <alignment horizontal="left" vertical="center" wrapText="1"/>
    </xf>
    <xf numFmtId="0" fontId="9" fillId="0" borderId="16" xfId="58" applyFont="1" applyFill="1" applyBorder="1" applyAlignment="1">
      <alignment horizontal="left" vertical="center" wrapText="1"/>
    </xf>
    <xf numFmtId="0" fontId="46" fillId="25" borderId="10" xfId="58" applyFont="1" applyFill="1" applyBorder="1" applyAlignment="1">
      <alignment horizontal="left" vertical="center"/>
    </xf>
    <xf numFmtId="0" fontId="9" fillId="0" borderId="0" xfId="53" applyFont="1" applyAlignment="1" applyProtection="1">
      <alignment horizontal="left"/>
      <protection hidden="1"/>
    </xf>
    <xf numFmtId="0" fontId="39" fillId="0" borderId="0" xfId="58" applyFont="1" applyFill="1" applyAlignment="1">
      <alignment horizontal="left" wrapText="1"/>
    </xf>
    <xf numFmtId="0" fontId="7" fillId="0" borderId="0" xfId="58" applyFont="1" applyFill="1" applyBorder="1" applyAlignment="1">
      <alignment horizontal="left" vertical="center"/>
    </xf>
    <xf numFmtId="0" fontId="60" fillId="0" borderId="10" xfId="58" applyFont="1" applyFill="1" applyBorder="1" applyAlignment="1">
      <alignment horizontal="center" vertical="center" wrapText="1"/>
    </xf>
  </cellXfs>
  <cellStyles count="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au?iue" xfId="34"/>
    <cellStyle name="Iau?iue 2" xfId="35"/>
    <cellStyle name="Iau?iue 2 2" xfId="36"/>
    <cellStyle name="Iau?iue 2 2 2" xfId="66"/>
    <cellStyle name="Iau?iue 3" xfId="37"/>
    <cellStyle name="Iau?iue 3 2" xfId="38"/>
    <cellStyle name="Iau?iue 4" xfId="39"/>
    <cellStyle name="Iau?iue_dodatok 3" xfId="58"/>
    <cellStyle name="Iau?iue_ІП-2015 20.06.14" xfId="57"/>
    <cellStyle name="Iau?iue_ІП-2015 28.07.14" xfId="63"/>
    <cellStyle name="Iau?iue_Пропозиції до ІП_2013 7 розділ" xfId="40"/>
    <cellStyle name="Input" xfId="41"/>
    <cellStyle name="Linked Cell" xfId="42"/>
    <cellStyle name="Neutral" xfId="43"/>
    <cellStyle name="Note" xfId="44"/>
    <cellStyle name="Output" xfId="45"/>
    <cellStyle name="Title" xfId="46"/>
    <cellStyle name="Total" xfId="47"/>
    <cellStyle name="Warning Text" xfId="48"/>
    <cellStyle name="Звичайний_445583" xfId="59"/>
    <cellStyle name="Обычный" xfId="0" builtinId="0"/>
    <cellStyle name="Обычный 2" xfId="49"/>
    <cellStyle name="Обычный 2 2" xfId="61"/>
    <cellStyle name="Обычный 2 4" xfId="62"/>
    <cellStyle name="Обычный 3" xfId="50"/>
    <cellStyle name="Обычный_IP_2008_Оригинал" xfId="51"/>
    <cellStyle name="Обычный_IP_2008_Оригинал_31199" xfId="52"/>
    <cellStyle name="Обычный_IP_2008_Оригинал_new" xfId="65"/>
    <cellStyle name="Обычный_nkre1" xfId="53"/>
    <cellStyle name="Обычный_Проект_IP_2009_260608" xfId="54"/>
    <cellStyle name="Процентный" xfId="64" builtinId="5"/>
    <cellStyle name="Процентный 2" xfId="55"/>
    <cellStyle name="Стиль 1" xfId="56"/>
    <cellStyle name="Стиль 1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I9"/>
  <sheetViews>
    <sheetView zoomScaleNormal="100" zoomScaleSheetLayoutView="100" workbookViewId="0">
      <selection activeCell="H10" sqref="H10"/>
    </sheetView>
  </sheetViews>
  <sheetFormatPr defaultRowHeight="12.75"/>
  <cols>
    <col min="1" max="1" width="29.7109375" style="3" customWidth="1"/>
    <col min="2" max="2" width="3.7109375" style="3" customWidth="1"/>
    <col min="3" max="3" width="21.28515625" style="3" customWidth="1"/>
    <col min="4" max="4" width="5.7109375" style="3" customWidth="1"/>
    <col min="5" max="5" width="22.140625" style="3" customWidth="1"/>
    <col min="6" max="16384" width="9.140625" style="3"/>
  </cols>
  <sheetData>
    <row r="1" spans="1:9" s="6" customFormat="1" ht="15.75">
      <c r="C1" s="239"/>
      <c r="D1" s="239"/>
      <c r="E1" s="239"/>
      <c r="F1" s="7"/>
      <c r="G1" s="7"/>
      <c r="H1" s="7"/>
      <c r="I1" s="7"/>
    </row>
    <row r="2" spans="1:9" s="6" customFormat="1" ht="15.75" customHeight="1">
      <c r="C2" s="239"/>
      <c r="D2" s="239"/>
      <c r="E2" s="239"/>
      <c r="F2" s="239"/>
      <c r="G2" s="7"/>
      <c r="H2" s="7"/>
      <c r="I2" s="7"/>
    </row>
    <row r="3" spans="1:9" s="6" customFormat="1" ht="15.75" customHeight="1">
      <c r="C3" s="240"/>
      <c r="D3" s="240"/>
      <c r="E3" s="240"/>
      <c r="F3" s="240"/>
      <c r="G3" s="240"/>
      <c r="H3" s="240"/>
      <c r="I3" s="240"/>
    </row>
    <row r="4" spans="1:9" s="6" customFormat="1" ht="15.75" customHeight="1">
      <c r="C4" s="240"/>
      <c r="D4" s="240"/>
      <c r="E4" s="240"/>
      <c r="F4" s="240"/>
      <c r="G4" s="5"/>
      <c r="H4" s="5"/>
      <c r="I4" s="5"/>
    </row>
    <row r="6" spans="1:9" ht="26.25" customHeight="1">
      <c r="A6" s="236" t="s">
        <v>14</v>
      </c>
      <c r="B6" s="237"/>
      <c r="C6" s="237"/>
      <c r="D6" s="237"/>
      <c r="E6" s="237"/>
    </row>
    <row r="7" spans="1:9" ht="29.25" customHeight="1" thickBot="1">
      <c r="A7" s="19" t="s">
        <v>17</v>
      </c>
      <c r="B7" s="238" t="s">
        <v>138</v>
      </c>
      <c r="C7" s="238"/>
      <c r="D7" s="238"/>
      <c r="E7" s="238"/>
    </row>
    <row r="8" spans="1:9" ht="26.25" customHeight="1" thickBot="1">
      <c r="A8" s="20" t="s">
        <v>15</v>
      </c>
      <c r="B8" s="22" t="s">
        <v>8</v>
      </c>
      <c r="C8" s="59">
        <v>42736</v>
      </c>
      <c r="D8" s="18" t="s">
        <v>11</v>
      </c>
      <c r="E8" s="59">
        <v>43100</v>
      </c>
    </row>
    <row r="9" spans="1:9" ht="22.5" customHeight="1" thickBot="1">
      <c r="A9" s="21" t="s">
        <v>16</v>
      </c>
      <c r="B9" s="22" t="s">
        <v>8</v>
      </c>
      <c r="C9" s="59">
        <v>42736</v>
      </c>
      <c r="D9" s="18" t="s">
        <v>11</v>
      </c>
      <c r="E9" s="59">
        <v>43100</v>
      </c>
    </row>
  </sheetData>
  <mergeCells count="6">
    <mergeCell ref="A6:E6"/>
    <mergeCell ref="B7:E7"/>
    <mergeCell ref="C1:E1"/>
    <mergeCell ref="C2:F2"/>
    <mergeCell ref="C3:I3"/>
    <mergeCell ref="C4:F4"/>
  </mergeCells>
  <phoneticPr fontId="2" type="noConversion"/>
  <pageMargins left="0.67" right="0.39370078740157483" top="0.70866141732283472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A1:T28"/>
  <sheetViews>
    <sheetView zoomScale="85" zoomScaleNormal="85" zoomScaleSheetLayoutView="85" zoomScalePageLayoutView="85" workbookViewId="0">
      <selection activeCell="G8" sqref="G8"/>
    </sheetView>
  </sheetViews>
  <sheetFormatPr defaultRowHeight="12.75"/>
  <cols>
    <col min="1" max="1" width="4.7109375" style="2" customWidth="1"/>
    <col min="2" max="2" width="29.85546875" style="2" customWidth="1"/>
    <col min="3" max="3" width="16.140625" style="2" customWidth="1"/>
    <col min="4" max="4" width="18.5703125" style="2" customWidth="1"/>
    <col min="5" max="5" width="18.7109375" style="2" customWidth="1"/>
    <col min="6" max="6" width="21.5703125" style="2" customWidth="1"/>
    <col min="7" max="7" width="17.28515625" style="2" customWidth="1"/>
    <col min="8" max="8" width="19.5703125" style="2" customWidth="1"/>
    <col min="9" max="16384" width="9.140625" style="2"/>
  </cols>
  <sheetData>
    <row r="1" spans="1:10" s="23" customFormat="1" ht="18.75">
      <c r="A1" s="30"/>
      <c r="B1" s="30"/>
      <c r="C1" s="30"/>
      <c r="D1" s="30"/>
      <c r="E1" s="28"/>
      <c r="F1" s="30"/>
      <c r="G1" s="30"/>
      <c r="H1" s="30"/>
    </row>
    <row r="2" spans="1:10" s="23" customFormat="1" ht="15.75">
      <c r="A2" s="30"/>
      <c r="B2" s="30"/>
      <c r="C2" s="30"/>
      <c r="D2" s="30"/>
      <c r="E2" s="30"/>
      <c r="F2" s="30"/>
      <c r="G2" s="243"/>
      <c r="H2" s="243"/>
      <c r="I2" s="24"/>
      <c r="J2" s="25"/>
    </row>
    <row r="3" spans="1:10" s="23" customFormat="1" ht="15.75">
      <c r="A3" s="30"/>
      <c r="B3" s="30"/>
      <c r="C3" s="30"/>
      <c r="D3" s="30"/>
      <c r="E3" s="30"/>
      <c r="F3" s="26"/>
      <c r="G3" s="27"/>
      <c r="H3" s="27"/>
      <c r="I3" s="27"/>
      <c r="J3" s="25"/>
    </row>
    <row r="4" spans="1:10" ht="21" customHeight="1">
      <c r="A4" s="246" t="s">
        <v>169</v>
      </c>
      <c r="B4" s="247"/>
      <c r="C4" s="247"/>
      <c r="D4" s="247"/>
      <c r="E4" s="247"/>
      <c r="F4" s="247"/>
      <c r="G4" s="247"/>
      <c r="H4" s="248"/>
    </row>
    <row r="5" spans="1:10" s="1" customFormat="1" ht="34.5" customHeight="1">
      <c r="A5" s="249" t="s">
        <v>0</v>
      </c>
      <c r="B5" s="249" t="s">
        <v>19</v>
      </c>
      <c r="C5" s="249" t="s">
        <v>123</v>
      </c>
      <c r="D5" s="249" t="s">
        <v>144</v>
      </c>
      <c r="E5" s="251" t="s">
        <v>170</v>
      </c>
      <c r="F5" s="252"/>
      <c r="G5" s="249" t="s">
        <v>10</v>
      </c>
      <c r="H5" s="249" t="s">
        <v>51</v>
      </c>
    </row>
    <row r="6" spans="1:10" s="1" customFormat="1" ht="45" customHeight="1">
      <c r="A6" s="250"/>
      <c r="B6" s="250"/>
      <c r="C6" s="250"/>
      <c r="D6" s="250"/>
      <c r="E6" s="13" t="s">
        <v>21</v>
      </c>
      <c r="F6" s="12" t="s">
        <v>22</v>
      </c>
      <c r="G6" s="250"/>
      <c r="H6" s="250"/>
    </row>
    <row r="7" spans="1:10" s="1" customFormat="1" ht="14.25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40">
        <v>8</v>
      </c>
    </row>
    <row r="8" spans="1:10" ht="45" customHeight="1">
      <c r="A8" s="14">
        <v>1</v>
      </c>
      <c r="B8" s="8" t="s">
        <v>5</v>
      </c>
      <c r="C8" s="50">
        <f>'2. Детальний звіт'!G29</f>
        <v>71065.043556000004</v>
      </c>
      <c r="D8" s="9">
        <f>'2. Детальний звіт'!K29</f>
        <v>71065.043556000004</v>
      </c>
      <c r="E8" s="9">
        <f>'2. Детальний звіт'!R29</f>
        <v>68496.079916666669</v>
      </c>
      <c r="F8" s="9">
        <f>'2. Детальний звіт'!X29</f>
        <v>68496.079916666669</v>
      </c>
      <c r="G8" s="10">
        <f>E8/D8</f>
        <v>0.96385053029188728</v>
      </c>
      <c r="H8" s="9">
        <f>D8-E8</f>
        <v>2568.9636393333349</v>
      </c>
    </row>
    <row r="9" spans="1:10" ht="45" customHeight="1">
      <c r="A9" s="14">
        <v>2</v>
      </c>
      <c r="B9" s="8" t="s">
        <v>12</v>
      </c>
      <c r="C9" s="50">
        <f>'2. Детальний звіт'!G51</f>
        <v>19811.656684674999</v>
      </c>
      <c r="D9" s="9">
        <f>'2. Детальний звіт'!K51</f>
        <v>19811.656684674999</v>
      </c>
      <c r="E9" s="9">
        <f>'2. Детальний звіт'!R51</f>
        <v>19230.460279999999</v>
      </c>
      <c r="F9" s="9">
        <f>'2. Детальний звіт'!X51</f>
        <v>19230.460279999999</v>
      </c>
      <c r="G9" s="10">
        <f t="shared" ref="G9:G13" si="0">E9/D9</f>
        <v>0.97066391700979882</v>
      </c>
      <c r="H9" s="9">
        <f t="shared" ref="H9:H14" si="1">D9-E9</f>
        <v>581.19640467499994</v>
      </c>
    </row>
    <row r="10" spans="1:10" ht="61.5" customHeight="1">
      <c r="A10" s="14">
        <v>3</v>
      </c>
      <c r="B10" s="8" t="s">
        <v>40</v>
      </c>
      <c r="C10" s="50">
        <f>'2. Детальний звіт'!G54</f>
        <v>400</v>
      </c>
      <c r="D10" s="9">
        <f>'2. Детальний звіт'!K54</f>
        <v>400</v>
      </c>
      <c r="E10" s="9">
        <f>'2. Детальний звіт'!R54</f>
        <v>419.6</v>
      </c>
      <c r="F10" s="9">
        <f>'2. Детальний звіт'!X54</f>
        <v>419.6</v>
      </c>
      <c r="G10" s="10">
        <f t="shared" si="0"/>
        <v>1.0490000000000002</v>
      </c>
      <c r="H10" s="9">
        <f t="shared" si="1"/>
        <v>-19.600000000000023</v>
      </c>
    </row>
    <row r="11" spans="1:10" ht="28.5" customHeight="1">
      <c r="A11" s="14">
        <v>4</v>
      </c>
      <c r="B11" s="8" t="s">
        <v>1</v>
      </c>
      <c r="C11" s="50">
        <f>'2. Детальний звіт'!G69</f>
        <v>2663.0079999999998</v>
      </c>
      <c r="D11" s="9">
        <f>'2. Детальний звіт'!K69</f>
        <v>2663.0079999999998</v>
      </c>
      <c r="E11" s="9">
        <f>'2. Детальний звіт'!R69</f>
        <v>2604.09</v>
      </c>
      <c r="F11" s="9">
        <f>'2. Детальний звіт'!X69</f>
        <v>2604.09</v>
      </c>
      <c r="G11" s="10">
        <f t="shared" si="0"/>
        <v>0.97787539504199772</v>
      </c>
      <c r="H11" s="9">
        <f t="shared" si="1"/>
        <v>58.917999999999665</v>
      </c>
    </row>
    <row r="12" spans="1:10" ht="33.75" customHeight="1">
      <c r="A12" s="14">
        <v>5</v>
      </c>
      <c r="B12" s="8" t="s">
        <v>13</v>
      </c>
      <c r="C12" s="50">
        <f>'2. Детальний звіт'!G71</f>
        <v>0</v>
      </c>
      <c r="D12" s="9">
        <f>'2. Детальний звіт'!K71</f>
        <v>0</v>
      </c>
      <c r="E12" s="9">
        <f>'2. Детальний звіт'!R71</f>
        <v>0</v>
      </c>
      <c r="F12" s="9">
        <f>'2. Детальний звіт'!X71</f>
        <v>0</v>
      </c>
      <c r="G12" s="10">
        <v>0</v>
      </c>
      <c r="H12" s="9">
        <f t="shared" si="1"/>
        <v>0</v>
      </c>
    </row>
    <row r="13" spans="1:10" ht="29.25" customHeight="1">
      <c r="A13" s="14">
        <v>6</v>
      </c>
      <c r="B13" s="8" t="s">
        <v>20</v>
      </c>
      <c r="C13" s="51">
        <f>'2. Детальний звіт'!G76</f>
        <v>3449.9859999999999</v>
      </c>
      <c r="D13" s="15">
        <f>'2. Детальний звіт'!K76</f>
        <v>3449.9859999999999</v>
      </c>
      <c r="E13" s="15">
        <f>'2. Детальний звіт'!R76</f>
        <v>3553</v>
      </c>
      <c r="F13" s="15">
        <f>'2. Детальний звіт'!X76</f>
        <v>3553</v>
      </c>
      <c r="G13" s="10">
        <f t="shared" si="0"/>
        <v>1.0298592516027603</v>
      </c>
      <c r="H13" s="9">
        <f t="shared" si="1"/>
        <v>-103.01400000000012</v>
      </c>
    </row>
    <row r="14" spans="1:10" ht="16.5" customHeight="1">
      <c r="A14" s="14">
        <v>7</v>
      </c>
      <c r="B14" s="8" t="s">
        <v>2</v>
      </c>
      <c r="C14" s="51">
        <f>'2. Детальний звіт'!G91</f>
        <v>798.30116666666663</v>
      </c>
      <c r="D14" s="15">
        <f>'2. Детальний звіт'!K91</f>
        <v>798.30116666666663</v>
      </c>
      <c r="E14" s="15">
        <f>'2. Детальний звіт'!R91</f>
        <v>798.33999999999992</v>
      </c>
      <c r="F14" s="15">
        <f>'2. Детальний звіт'!X91</f>
        <v>798.33999999999992</v>
      </c>
      <c r="G14" s="10">
        <f>E14/D14</f>
        <v>1.0000486449662793</v>
      </c>
      <c r="H14" s="9">
        <f t="shared" si="1"/>
        <v>-3.8833333333286646E-2</v>
      </c>
    </row>
    <row r="15" spans="1:10" ht="15" customHeight="1">
      <c r="A15" s="244" t="s">
        <v>6</v>
      </c>
      <c r="B15" s="245"/>
      <c r="C15" s="52">
        <f>SUM(C8:C14)</f>
        <v>98187.995407341688</v>
      </c>
      <c r="D15" s="52">
        <f t="shared" ref="D15:H15" si="2">SUM(D8:D14)</f>
        <v>98187.995407341688</v>
      </c>
      <c r="E15" s="52">
        <f t="shared" si="2"/>
        <v>95101.570196666667</v>
      </c>
      <c r="F15" s="52">
        <f t="shared" si="2"/>
        <v>95101.570196666667</v>
      </c>
      <c r="G15" s="53">
        <f>E15/D15</f>
        <v>0.96856616536603368</v>
      </c>
      <c r="H15" s="52">
        <f t="shared" si="2"/>
        <v>3086.4252106750009</v>
      </c>
    </row>
    <row r="16" spans="1:10" ht="15">
      <c r="A16" s="16"/>
      <c r="B16" s="16"/>
      <c r="C16" s="16"/>
      <c r="D16" s="16"/>
      <c r="E16" s="16"/>
      <c r="F16" s="16"/>
      <c r="G16" s="16"/>
      <c r="H16" s="16"/>
    </row>
    <row r="17" spans="1:20" s="48" customFormat="1" ht="15">
      <c r="A17" s="45"/>
      <c r="B17" s="41" t="s">
        <v>52</v>
      </c>
      <c r="C17" s="54"/>
      <c r="D17" s="54"/>
      <c r="E17" s="255" t="s">
        <v>55</v>
      </c>
      <c r="F17" s="256"/>
      <c r="G17" s="54"/>
      <c r="H17" s="253"/>
      <c r="I17" s="253"/>
      <c r="J17" s="253"/>
      <c r="K17" s="253"/>
      <c r="L17" s="253"/>
      <c r="M17" s="46"/>
      <c r="N17" s="47"/>
      <c r="O17" s="47"/>
      <c r="P17" s="47"/>
      <c r="Q17" s="47"/>
      <c r="R17" s="47"/>
      <c r="S17" s="47"/>
      <c r="T17" s="47"/>
    </row>
    <row r="18" spans="1:20" s="48" customFormat="1" ht="15">
      <c r="A18" s="49"/>
      <c r="B18" s="43" t="s">
        <v>53</v>
      </c>
      <c r="C18" s="54"/>
      <c r="D18" s="54"/>
      <c r="E18" s="256" t="s">
        <v>18</v>
      </c>
      <c r="F18" s="256"/>
      <c r="G18" s="54"/>
      <c r="H18" s="54"/>
      <c r="I18" s="55"/>
      <c r="J18" s="55"/>
      <c r="K18" s="55"/>
      <c r="L18" s="54"/>
      <c r="M18" s="46"/>
      <c r="N18" s="47"/>
      <c r="O18" s="47"/>
      <c r="P18" s="47"/>
      <c r="Q18" s="47"/>
      <c r="R18" s="47"/>
      <c r="S18" s="47"/>
      <c r="T18" s="47"/>
    </row>
    <row r="19" spans="1:20" s="48" customFormat="1" ht="15">
      <c r="A19" s="54"/>
      <c r="B19" s="4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46"/>
      <c r="N19" s="46"/>
      <c r="O19" s="47"/>
      <c r="P19" s="47"/>
      <c r="Q19" s="47"/>
      <c r="R19" s="47"/>
      <c r="S19" s="47"/>
      <c r="T19" s="47"/>
    </row>
    <row r="20" spans="1:20" s="48" customFormat="1" ht="15">
      <c r="A20" s="54"/>
      <c r="B20" s="56" t="s">
        <v>171</v>
      </c>
      <c r="C20" s="54"/>
      <c r="D20" s="57" t="s">
        <v>54</v>
      </c>
      <c r="E20" s="58"/>
      <c r="F20" s="254"/>
      <c r="G20" s="254"/>
      <c r="H20" s="54"/>
      <c r="I20" s="54"/>
      <c r="J20" s="54"/>
      <c r="K20" s="54"/>
      <c r="L20" s="54"/>
      <c r="M20" s="46"/>
      <c r="N20" s="46"/>
      <c r="O20" s="47"/>
      <c r="P20" s="47"/>
      <c r="Q20" s="47"/>
      <c r="R20" s="47"/>
      <c r="S20" s="47"/>
      <c r="T20" s="47"/>
    </row>
    <row r="21" spans="1:20" s="29" customFormat="1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20" s="31" customFormat="1" ht="15">
      <c r="A22" s="41"/>
      <c r="B22" s="42"/>
      <c r="C22" s="42"/>
      <c r="D22" s="42"/>
      <c r="E22" s="241"/>
      <c r="F22" s="241"/>
      <c r="G22" s="241"/>
      <c r="H22" s="241"/>
      <c r="I22" s="32"/>
      <c r="J22" s="30"/>
      <c r="K22" s="30"/>
      <c r="L22" s="30"/>
    </row>
    <row r="23" spans="1:20" s="33" customFormat="1" ht="15" customHeight="1">
      <c r="A23" s="43"/>
      <c r="B23" s="42"/>
      <c r="C23" s="42"/>
      <c r="D23" s="42"/>
      <c r="E23" s="242"/>
      <c r="F23" s="242"/>
      <c r="G23" s="242"/>
      <c r="H23" s="242"/>
      <c r="I23" s="32"/>
      <c r="J23" s="17"/>
      <c r="K23" s="17"/>
      <c r="L23" s="17"/>
    </row>
    <row r="24" spans="1:20" s="31" customFormat="1">
      <c r="A24" s="34"/>
      <c r="B24" s="34"/>
      <c r="C24" s="44"/>
      <c r="D24" s="44"/>
      <c r="E24" s="44"/>
      <c r="F24" s="44"/>
      <c r="G24" s="44"/>
      <c r="H24" s="44"/>
      <c r="I24" s="30"/>
      <c r="J24" s="30"/>
      <c r="K24" s="30"/>
      <c r="L24" s="30"/>
    </row>
    <row r="25" spans="1:20" s="31" customFormat="1">
      <c r="A25" s="38"/>
      <c r="B25" s="38"/>
      <c r="C25" s="38"/>
      <c r="D25" s="35"/>
      <c r="E25" s="36"/>
      <c r="F25" s="44"/>
      <c r="G25" s="44"/>
      <c r="H25" s="44"/>
      <c r="I25" s="30"/>
      <c r="J25" s="30"/>
      <c r="K25" s="30"/>
      <c r="L25" s="30"/>
    </row>
    <row r="26" spans="1:20" s="31" customFormat="1">
      <c r="A26" s="37"/>
      <c r="B26" s="37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20" s="3" customFormat="1" ht="15">
      <c r="A27" s="4"/>
      <c r="B27" s="4"/>
      <c r="C27" s="4"/>
      <c r="D27" s="4"/>
      <c r="E27" s="4"/>
      <c r="F27" s="4"/>
      <c r="G27" s="4"/>
      <c r="H27" s="4"/>
    </row>
    <row r="28" spans="1:20" ht="15">
      <c r="A28" s="11"/>
      <c r="B28" s="11"/>
      <c r="C28" s="11"/>
      <c r="D28" s="11"/>
      <c r="E28" s="11"/>
      <c r="F28" s="11"/>
      <c r="G28" s="11"/>
      <c r="H28" s="11"/>
    </row>
  </sheetData>
  <mergeCells count="16">
    <mergeCell ref="E22:H22"/>
    <mergeCell ref="E23:H23"/>
    <mergeCell ref="G2:H2"/>
    <mergeCell ref="A15:B15"/>
    <mergeCell ref="A4:H4"/>
    <mergeCell ref="B5:B6"/>
    <mergeCell ref="A5:A6"/>
    <mergeCell ref="C5:C6"/>
    <mergeCell ref="D5:D6"/>
    <mergeCell ref="G5:G6"/>
    <mergeCell ref="H5:H6"/>
    <mergeCell ref="E5:F5"/>
    <mergeCell ref="H17:L17"/>
    <mergeCell ref="F20:G20"/>
    <mergeCell ref="E17:F17"/>
    <mergeCell ref="E18:F18"/>
  </mergeCells>
  <phoneticPr fontId="0" type="noConversion"/>
  <pageMargins left="0.47244094488188981" right="0.15748031496062992" top="0.31496062992125984" bottom="0.35433070866141736" header="0.23622047244094491" footer="0.31496062992125984"/>
  <pageSetup paperSize="9" scale="95" orientation="landscape" r:id="rId1"/>
  <headerFooter alignWithMargins="0"/>
  <colBreaks count="1" manualBreakCount="1">
    <brk id="8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03"/>
  <sheetViews>
    <sheetView tabSelected="1" view="pageBreakPreview" topLeftCell="K40" zoomScale="70" zoomScaleNormal="25" zoomScaleSheetLayoutView="70" zoomScalePageLayoutView="55" workbookViewId="0">
      <selection activeCell="AF46" sqref="AF46"/>
    </sheetView>
  </sheetViews>
  <sheetFormatPr defaultRowHeight="15"/>
  <cols>
    <col min="1" max="1" width="6.85546875" style="60" customWidth="1"/>
    <col min="2" max="2" width="35" style="60" customWidth="1"/>
    <col min="3" max="3" width="9.7109375" style="60" customWidth="1"/>
    <col min="4" max="4" width="14.85546875" style="60" customWidth="1"/>
    <col min="5" max="5" width="12.28515625" style="60" customWidth="1"/>
    <col min="6" max="6" width="11" style="60" customWidth="1"/>
    <col min="7" max="7" width="31.140625" style="60" customWidth="1"/>
    <col min="8" max="8" width="9" style="60" customWidth="1"/>
    <col min="9" max="9" width="8.85546875" style="60" customWidth="1"/>
    <col min="10" max="10" width="8.140625" style="60" customWidth="1"/>
    <col min="11" max="12" width="13.7109375" style="60" customWidth="1"/>
    <col min="13" max="13" width="9.5703125" style="60" customWidth="1"/>
    <col min="14" max="14" width="12.42578125" style="60" customWidth="1"/>
    <col min="15" max="15" width="9.42578125" style="60" customWidth="1"/>
    <col min="16" max="16" width="8.140625" style="60" customWidth="1"/>
    <col min="17" max="17" width="6.28515625" style="60" customWidth="1"/>
    <col min="18" max="18" width="18.42578125" style="60" customWidth="1"/>
    <col min="19" max="19" width="13.28515625" style="60" customWidth="1"/>
    <col min="20" max="20" width="9.7109375" style="60" customWidth="1"/>
    <col min="21" max="21" width="9.85546875" style="60" customWidth="1"/>
    <col min="22" max="22" width="10" style="60" customWidth="1"/>
    <col min="23" max="23" width="6.28515625" style="60" customWidth="1"/>
    <col min="24" max="24" width="13.42578125" style="60" customWidth="1"/>
    <col min="25" max="25" width="14.5703125" style="60" customWidth="1"/>
    <col min="26" max="26" width="9.42578125" style="60" customWidth="1"/>
    <col min="27" max="27" width="15.140625" style="60" customWidth="1"/>
    <col min="28" max="28" width="9.42578125" style="60" customWidth="1"/>
    <col min="29" max="29" width="22.28515625" style="60" customWidth="1"/>
    <col min="30" max="30" width="12.42578125" style="60" customWidth="1"/>
    <col min="31" max="31" width="16" style="60" customWidth="1"/>
    <col min="32" max="32" width="10.7109375" style="60" customWidth="1"/>
    <col min="33" max="16384" width="9.140625" style="60"/>
  </cols>
  <sheetData>
    <row r="1" spans="1:32" ht="23.25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AD1" s="61"/>
      <c r="AE1" s="133"/>
    </row>
    <row r="2" spans="1:32" ht="25.5">
      <c r="A2" s="260" t="s">
        <v>164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2"/>
    </row>
    <row r="3" spans="1:32" s="62" customFormat="1" ht="18.75">
      <c r="A3" s="257" t="s">
        <v>0</v>
      </c>
      <c r="B3" s="264" t="s">
        <v>24</v>
      </c>
      <c r="C3" s="257" t="s">
        <v>4</v>
      </c>
      <c r="D3" s="267" t="s">
        <v>80</v>
      </c>
      <c r="E3" s="268"/>
      <c r="F3" s="268"/>
      <c r="G3" s="269"/>
      <c r="H3" s="267" t="s">
        <v>143</v>
      </c>
      <c r="I3" s="268"/>
      <c r="J3" s="268"/>
      <c r="K3" s="268"/>
      <c r="L3" s="268"/>
      <c r="M3" s="269"/>
      <c r="N3" s="273" t="s">
        <v>58</v>
      </c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57" t="s">
        <v>39</v>
      </c>
      <c r="AB3" s="274" t="s">
        <v>9</v>
      </c>
      <c r="AC3" s="274"/>
      <c r="AD3" s="257" t="s">
        <v>7</v>
      </c>
      <c r="AE3" s="257" t="s">
        <v>3</v>
      </c>
      <c r="AF3" s="257" t="s">
        <v>59</v>
      </c>
    </row>
    <row r="4" spans="1:32" s="62" customFormat="1" ht="15.75">
      <c r="A4" s="263"/>
      <c r="B4" s="265"/>
      <c r="C4" s="263"/>
      <c r="D4" s="270"/>
      <c r="E4" s="271"/>
      <c r="F4" s="271"/>
      <c r="G4" s="272"/>
      <c r="H4" s="270"/>
      <c r="I4" s="271"/>
      <c r="J4" s="271"/>
      <c r="K4" s="271"/>
      <c r="L4" s="271"/>
      <c r="M4" s="272"/>
      <c r="N4" s="275" t="s">
        <v>21</v>
      </c>
      <c r="O4" s="276"/>
      <c r="P4" s="276"/>
      <c r="Q4" s="276"/>
      <c r="R4" s="276"/>
      <c r="S4" s="276"/>
      <c r="T4" s="277"/>
      <c r="U4" s="275" t="s">
        <v>22</v>
      </c>
      <c r="V4" s="276"/>
      <c r="W4" s="276"/>
      <c r="X4" s="276"/>
      <c r="Y4" s="276"/>
      <c r="Z4" s="277"/>
      <c r="AA4" s="263"/>
      <c r="AB4" s="274"/>
      <c r="AC4" s="274"/>
      <c r="AD4" s="263"/>
      <c r="AE4" s="263"/>
      <c r="AF4" s="263"/>
    </row>
    <row r="5" spans="1:32" s="62" customFormat="1" ht="15.75">
      <c r="A5" s="263"/>
      <c r="B5" s="265"/>
      <c r="C5" s="263"/>
      <c r="D5" s="257" t="s">
        <v>23</v>
      </c>
      <c r="E5" s="257" t="s">
        <v>60</v>
      </c>
      <c r="F5" s="257" t="s">
        <v>61</v>
      </c>
      <c r="G5" s="257" t="s">
        <v>62</v>
      </c>
      <c r="H5" s="275" t="s">
        <v>61</v>
      </c>
      <c r="I5" s="276"/>
      <c r="J5" s="277"/>
      <c r="K5" s="267" t="s">
        <v>62</v>
      </c>
      <c r="L5" s="268"/>
      <c r="M5" s="269"/>
      <c r="N5" s="257" t="s">
        <v>63</v>
      </c>
      <c r="O5" s="275" t="s">
        <v>64</v>
      </c>
      <c r="P5" s="276"/>
      <c r="Q5" s="277"/>
      <c r="R5" s="275" t="s">
        <v>62</v>
      </c>
      <c r="S5" s="276"/>
      <c r="T5" s="277"/>
      <c r="U5" s="275" t="s">
        <v>64</v>
      </c>
      <c r="V5" s="276"/>
      <c r="W5" s="277"/>
      <c r="X5" s="275" t="s">
        <v>62</v>
      </c>
      <c r="Y5" s="276"/>
      <c r="Z5" s="277"/>
      <c r="AA5" s="263"/>
      <c r="AB5" s="257" t="s">
        <v>61</v>
      </c>
      <c r="AC5" s="257" t="s">
        <v>62</v>
      </c>
      <c r="AD5" s="263"/>
      <c r="AE5" s="263"/>
      <c r="AF5" s="263"/>
    </row>
    <row r="6" spans="1:32" s="62" customFormat="1" ht="15.75">
      <c r="A6" s="258"/>
      <c r="B6" s="266"/>
      <c r="C6" s="258"/>
      <c r="D6" s="258"/>
      <c r="E6" s="258"/>
      <c r="F6" s="258"/>
      <c r="G6" s="258"/>
      <c r="H6" s="63" t="s">
        <v>65</v>
      </c>
      <c r="I6" s="64" t="s">
        <v>66</v>
      </c>
      <c r="J6" s="64" t="s">
        <v>67</v>
      </c>
      <c r="K6" s="63" t="s">
        <v>65</v>
      </c>
      <c r="L6" s="63" t="s">
        <v>68</v>
      </c>
      <c r="M6" s="63" t="s">
        <v>69</v>
      </c>
      <c r="N6" s="258"/>
      <c r="O6" s="63" t="s">
        <v>65</v>
      </c>
      <c r="P6" s="64" t="s">
        <v>68</v>
      </c>
      <c r="Q6" s="64" t="s">
        <v>69</v>
      </c>
      <c r="R6" s="63" t="s">
        <v>65</v>
      </c>
      <c r="S6" s="64" t="s">
        <v>68</v>
      </c>
      <c r="T6" s="64" t="s">
        <v>69</v>
      </c>
      <c r="U6" s="63" t="s">
        <v>65</v>
      </c>
      <c r="V6" s="64" t="s">
        <v>68</v>
      </c>
      <c r="W6" s="64" t="s">
        <v>69</v>
      </c>
      <c r="X6" s="63" t="s">
        <v>65</v>
      </c>
      <c r="Y6" s="64" t="s">
        <v>68</v>
      </c>
      <c r="Z6" s="64" t="s">
        <v>69</v>
      </c>
      <c r="AA6" s="258"/>
      <c r="AB6" s="258"/>
      <c r="AC6" s="258"/>
      <c r="AD6" s="258"/>
      <c r="AE6" s="258"/>
      <c r="AF6" s="258"/>
    </row>
    <row r="7" spans="1:32" s="62" customFormat="1" ht="15.75">
      <c r="A7" s="135">
        <v>1</v>
      </c>
      <c r="B7" s="135">
        <v>2</v>
      </c>
      <c r="C7" s="135">
        <v>3</v>
      </c>
      <c r="D7" s="135">
        <v>4</v>
      </c>
      <c r="E7" s="135">
        <v>5</v>
      </c>
      <c r="F7" s="135">
        <v>6</v>
      </c>
      <c r="G7" s="135">
        <v>7</v>
      </c>
      <c r="H7" s="135">
        <v>8</v>
      </c>
      <c r="I7" s="135">
        <v>9</v>
      </c>
      <c r="J7" s="135">
        <v>10</v>
      </c>
      <c r="K7" s="135">
        <v>11</v>
      </c>
      <c r="L7" s="135">
        <v>12</v>
      </c>
      <c r="M7" s="135">
        <v>13</v>
      </c>
      <c r="N7" s="135">
        <v>14</v>
      </c>
      <c r="O7" s="135">
        <v>15</v>
      </c>
      <c r="P7" s="135">
        <v>16</v>
      </c>
      <c r="Q7" s="135">
        <v>17</v>
      </c>
      <c r="R7" s="135">
        <v>18</v>
      </c>
      <c r="S7" s="135">
        <v>19</v>
      </c>
      <c r="T7" s="135">
        <v>20</v>
      </c>
      <c r="U7" s="135">
        <v>21</v>
      </c>
      <c r="V7" s="135">
        <v>22</v>
      </c>
      <c r="W7" s="135">
        <v>23</v>
      </c>
      <c r="X7" s="135">
        <v>24</v>
      </c>
      <c r="Y7" s="135">
        <v>25</v>
      </c>
      <c r="Z7" s="135">
        <v>26</v>
      </c>
      <c r="AA7" s="135">
        <v>27</v>
      </c>
      <c r="AB7" s="135">
        <v>28</v>
      </c>
      <c r="AC7" s="135">
        <v>29</v>
      </c>
      <c r="AD7" s="135">
        <v>30</v>
      </c>
      <c r="AE7" s="135">
        <v>31</v>
      </c>
      <c r="AF7" s="135">
        <v>32</v>
      </c>
    </row>
    <row r="8" spans="1:32" s="65" customFormat="1" ht="18.75">
      <c r="A8" s="279" t="s">
        <v>25</v>
      </c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1"/>
    </row>
    <row r="9" spans="1:32" s="65" customFormat="1" ht="110.25">
      <c r="A9" s="79">
        <v>1.1000000000000001</v>
      </c>
      <c r="B9" s="66" t="s">
        <v>48</v>
      </c>
      <c r="C9" s="67" t="s">
        <v>41</v>
      </c>
      <c r="D9" s="68" t="s">
        <v>176</v>
      </c>
      <c r="E9" s="173">
        <f>G9/F9</f>
        <v>386.74874924954975</v>
      </c>
      <c r="F9" s="173">
        <v>99.94</v>
      </c>
      <c r="G9" s="174">
        <v>38651.67</v>
      </c>
      <c r="H9" s="218">
        <f>F9</f>
        <v>99.94</v>
      </c>
      <c r="I9" s="105">
        <f>H9</f>
        <v>99.94</v>
      </c>
      <c r="J9" s="108"/>
      <c r="K9" s="106">
        <f>G9</f>
        <v>38651.67</v>
      </c>
      <c r="L9" s="106">
        <f>K9</f>
        <v>38651.67</v>
      </c>
      <c r="M9" s="69"/>
      <c r="N9" s="105">
        <f>R9/O9</f>
        <v>386.11931278079629</v>
      </c>
      <c r="O9" s="110">
        <v>99.938999999999993</v>
      </c>
      <c r="P9" s="110">
        <f>O9</f>
        <v>99.938999999999993</v>
      </c>
      <c r="Q9" s="123"/>
      <c r="R9" s="105">
        <v>38588.377999999997</v>
      </c>
      <c r="S9" s="105">
        <f t="shared" ref="S9:S16" si="0">R9</f>
        <v>38588.377999999997</v>
      </c>
      <c r="T9" s="123"/>
      <c r="U9" s="110">
        <f>O9</f>
        <v>99.938999999999993</v>
      </c>
      <c r="V9" s="110">
        <f>U9</f>
        <v>99.938999999999993</v>
      </c>
      <c r="W9" s="123"/>
      <c r="X9" s="105">
        <f>R9</f>
        <v>38588.377999999997</v>
      </c>
      <c r="Y9" s="105">
        <f>X9</f>
        <v>38588.377999999997</v>
      </c>
      <c r="Z9" s="69"/>
      <c r="AA9" s="160" t="s">
        <v>165</v>
      </c>
      <c r="AB9" s="110">
        <f>H9-O9</f>
        <v>1.0000000000047748E-3</v>
      </c>
      <c r="AC9" s="105">
        <f>K9-R9</f>
        <v>63.292000000001281</v>
      </c>
      <c r="AD9" s="208">
        <f>(N9-E9)/E9</f>
        <v>-1.6275074450138943E-3</v>
      </c>
      <c r="AE9" s="159" t="s">
        <v>126</v>
      </c>
      <c r="AF9" s="70"/>
    </row>
    <row r="10" spans="1:32" s="65" customFormat="1" ht="31.5">
      <c r="A10" s="79">
        <v>1.2</v>
      </c>
      <c r="B10" s="215" t="s">
        <v>81</v>
      </c>
      <c r="C10" s="67" t="s">
        <v>41</v>
      </c>
      <c r="D10" s="68" t="s">
        <v>44</v>
      </c>
      <c r="E10" s="173">
        <f t="shared" ref="E10:E22" si="1">G10/F10</f>
        <v>530.25904562139488</v>
      </c>
      <c r="F10" s="175">
        <v>1.907</v>
      </c>
      <c r="G10" s="174">
        <v>1011.204</v>
      </c>
      <c r="H10" s="218">
        <f t="shared" ref="H10:H28" si="2">F10</f>
        <v>1.907</v>
      </c>
      <c r="I10" s="105">
        <f t="shared" ref="I10:I28" si="3">H10</f>
        <v>1.907</v>
      </c>
      <c r="J10" s="108"/>
      <c r="K10" s="106">
        <f t="shared" ref="K10:K28" si="4">G10</f>
        <v>1011.204</v>
      </c>
      <c r="L10" s="106">
        <f t="shared" ref="L10:L28" si="5">K10</f>
        <v>1011.204</v>
      </c>
      <c r="M10" s="108"/>
      <c r="N10" s="105">
        <f>R10/O10</f>
        <v>530.25852123754589</v>
      </c>
      <c r="O10" s="214">
        <v>1.907</v>
      </c>
      <c r="P10" s="214">
        <v>1.907</v>
      </c>
      <c r="Q10" s="123"/>
      <c r="R10" s="105">
        <v>1011.203</v>
      </c>
      <c r="S10" s="105">
        <f t="shared" si="0"/>
        <v>1011.203</v>
      </c>
      <c r="T10" s="123"/>
      <c r="U10" s="214">
        <v>1.907</v>
      </c>
      <c r="V10" s="214">
        <f t="shared" ref="V10:V12" si="6">U10</f>
        <v>1.907</v>
      </c>
      <c r="W10" s="123"/>
      <c r="X10" s="105">
        <v>1011.203</v>
      </c>
      <c r="Y10" s="105">
        <f t="shared" ref="Y10:Y12" si="7">X10</f>
        <v>1011.203</v>
      </c>
      <c r="Z10" s="69"/>
      <c r="AA10" s="160" t="s">
        <v>124</v>
      </c>
      <c r="AB10" s="165">
        <f t="shared" ref="AB10:AB28" si="8">H10-O10</f>
        <v>0</v>
      </c>
      <c r="AC10" s="105">
        <f t="shared" ref="AC10:AC28" si="9">K10-R10</f>
        <v>9.9999999997635314E-4</v>
      </c>
      <c r="AD10" s="208">
        <f t="shared" ref="AD10:AD28" si="10">(N10-E10)/E10</f>
        <v>-9.8892013877617924E-7</v>
      </c>
      <c r="AE10" s="159" t="s">
        <v>125</v>
      </c>
      <c r="AF10" s="70"/>
    </row>
    <row r="11" spans="1:32" s="65" customFormat="1" ht="31.5">
      <c r="A11" s="79">
        <v>1.3</v>
      </c>
      <c r="B11" s="71" t="s">
        <v>82</v>
      </c>
      <c r="C11" s="72" t="s">
        <v>43</v>
      </c>
      <c r="D11" s="68" t="s">
        <v>44</v>
      </c>
      <c r="E11" s="173">
        <f t="shared" si="1"/>
        <v>0.99193600000000004</v>
      </c>
      <c r="F11" s="176">
        <v>2181</v>
      </c>
      <c r="G11" s="174">
        <v>2163.4124160000001</v>
      </c>
      <c r="H11" s="219">
        <f t="shared" si="2"/>
        <v>2181</v>
      </c>
      <c r="I11" s="109">
        <f t="shared" si="3"/>
        <v>2181</v>
      </c>
      <c r="J11" s="108"/>
      <c r="K11" s="106">
        <f t="shared" si="4"/>
        <v>2163.4124160000001</v>
      </c>
      <c r="L11" s="106">
        <f t="shared" si="5"/>
        <v>2163.4124160000001</v>
      </c>
      <c r="M11" s="108"/>
      <c r="N11" s="105"/>
      <c r="O11" s="165">
        <v>2181</v>
      </c>
      <c r="P11" s="211">
        <f t="shared" ref="P11:P15" si="11">O11</f>
        <v>2181</v>
      </c>
      <c r="Q11" s="123"/>
      <c r="R11" s="110">
        <v>918.02140999999995</v>
      </c>
      <c r="S11" s="110">
        <f t="shared" si="0"/>
        <v>918.02140999999995</v>
      </c>
      <c r="T11" s="123"/>
      <c r="U11" s="165">
        <v>2181</v>
      </c>
      <c r="V11" s="165">
        <f t="shared" si="6"/>
        <v>2181</v>
      </c>
      <c r="W11" s="123"/>
      <c r="X11" s="105">
        <v>918.02140999999995</v>
      </c>
      <c r="Y11" s="105">
        <f t="shared" si="7"/>
        <v>918.02140999999995</v>
      </c>
      <c r="Z11" s="69"/>
      <c r="AA11" s="160" t="s">
        <v>173</v>
      </c>
      <c r="AB11" s="165">
        <f t="shared" si="8"/>
        <v>0</v>
      </c>
      <c r="AC11" s="105">
        <f t="shared" si="9"/>
        <v>1245.3910060000003</v>
      </c>
      <c r="AD11" s="208"/>
      <c r="AE11" s="159" t="s">
        <v>174</v>
      </c>
      <c r="AF11" s="70"/>
    </row>
    <row r="12" spans="1:32" s="65" customFormat="1" ht="31.5">
      <c r="A12" s="79">
        <v>1.4</v>
      </c>
      <c r="B12" s="73" t="s">
        <v>83</v>
      </c>
      <c r="C12" s="72" t="s">
        <v>43</v>
      </c>
      <c r="D12" s="68" t="s">
        <v>44</v>
      </c>
      <c r="E12" s="173">
        <f t="shared" si="1"/>
        <v>1.8584720000000001</v>
      </c>
      <c r="F12" s="177">
        <v>1100</v>
      </c>
      <c r="G12" s="174">
        <v>2044.3192000000001</v>
      </c>
      <c r="H12" s="219">
        <f t="shared" si="2"/>
        <v>1100</v>
      </c>
      <c r="I12" s="109">
        <f t="shared" si="3"/>
        <v>1100</v>
      </c>
      <c r="J12" s="108"/>
      <c r="K12" s="106">
        <f t="shared" si="4"/>
        <v>2044.3192000000001</v>
      </c>
      <c r="L12" s="106">
        <f t="shared" si="5"/>
        <v>2044.3192000000001</v>
      </c>
      <c r="M12" s="108"/>
      <c r="N12" s="105"/>
      <c r="O12" s="165">
        <v>1100</v>
      </c>
      <c r="P12" s="212">
        <f t="shared" si="11"/>
        <v>1100</v>
      </c>
      <c r="Q12" s="123"/>
      <c r="R12" s="110">
        <v>831.79055000000005</v>
      </c>
      <c r="S12" s="110">
        <f t="shared" si="0"/>
        <v>831.79055000000005</v>
      </c>
      <c r="T12" s="123"/>
      <c r="U12" s="165">
        <v>1100</v>
      </c>
      <c r="V12" s="165">
        <f t="shared" si="6"/>
        <v>1100</v>
      </c>
      <c r="W12" s="123"/>
      <c r="X12" s="105">
        <v>831.79055000000005</v>
      </c>
      <c r="Y12" s="105">
        <f t="shared" si="7"/>
        <v>831.79055000000005</v>
      </c>
      <c r="Z12" s="69"/>
      <c r="AA12" s="160" t="s">
        <v>173</v>
      </c>
      <c r="AB12" s="165">
        <f t="shared" si="8"/>
        <v>0</v>
      </c>
      <c r="AC12" s="105">
        <f t="shared" si="9"/>
        <v>1212.5286500000002</v>
      </c>
      <c r="AD12" s="208"/>
      <c r="AE12" s="159" t="s">
        <v>174</v>
      </c>
      <c r="AF12" s="70"/>
    </row>
    <row r="13" spans="1:32" s="65" customFormat="1" ht="78.75">
      <c r="A13" s="79">
        <v>1.5</v>
      </c>
      <c r="B13" s="74" t="s">
        <v>42</v>
      </c>
      <c r="C13" s="72" t="s">
        <v>43</v>
      </c>
      <c r="D13" s="68" t="s">
        <v>44</v>
      </c>
      <c r="E13" s="173">
        <f t="shared" si="1"/>
        <v>460.71800000000002</v>
      </c>
      <c r="F13" s="178">
        <v>10</v>
      </c>
      <c r="G13" s="174">
        <v>4607.18</v>
      </c>
      <c r="H13" s="219">
        <f t="shared" si="2"/>
        <v>10</v>
      </c>
      <c r="I13" s="109">
        <f t="shared" si="3"/>
        <v>10</v>
      </c>
      <c r="J13" s="108"/>
      <c r="K13" s="106">
        <f t="shared" si="4"/>
        <v>4607.18</v>
      </c>
      <c r="L13" s="106">
        <f t="shared" si="5"/>
        <v>4607.18</v>
      </c>
      <c r="M13" s="108"/>
      <c r="N13" s="105">
        <f t="shared" ref="N13:N28" si="12">R13/O13</f>
        <v>460.21792999999997</v>
      </c>
      <c r="O13" s="165">
        <v>10</v>
      </c>
      <c r="P13" s="165">
        <f t="shared" si="11"/>
        <v>10</v>
      </c>
      <c r="Q13" s="110"/>
      <c r="R13" s="110">
        <v>4602.1792999999998</v>
      </c>
      <c r="S13" s="110">
        <f t="shared" si="0"/>
        <v>4602.1792999999998</v>
      </c>
      <c r="T13" s="110"/>
      <c r="U13" s="165">
        <f>O13</f>
        <v>10</v>
      </c>
      <c r="V13" s="165">
        <f>U13</f>
        <v>10</v>
      </c>
      <c r="W13" s="111"/>
      <c r="X13" s="110">
        <f>R13</f>
        <v>4602.1792999999998</v>
      </c>
      <c r="Y13" s="105">
        <f>X13</f>
        <v>4602.1792999999998</v>
      </c>
      <c r="Z13" s="69"/>
      <c r="AA13" s="160" t="s">
        <v>166</v>
      </c>
      <c r="AB13" s="165">
        <f t="shared" si="8"/>
        <v>0</v>
      </c>
      <c r="AC13" s="105">
        <f t="shared" si="9"/>
        <v>5.0007000000005064</v>
      </c>
      <c r="AD13" s="208">
        <f t="shared" si="10"/>
        <v>-1.0854145051854944E-3</v>
      </c>
      <c r="AE13" s="159" t="s">
        <v>127</v>
      </c>
      <c r="AF13" s="70"/>
    </row>
    <row r="14" spans="1:32" s="65" customFormat="1" ht="47.25">
      <c r="A14" s="79">
        <v>1.6</v>
      </c>
      <c r="B14" s="74" t="s">
        <v>56</v>
      </c>
      <c r="C14" s="67" t="s">
        <v>41</v>
      </c>
      <c r="D14" s="68" t="s">
        <v>44</v>
      </c>
      <c r="E14" s="173">
        <f t="shared" si="1"/>
        <v>954.85781766381774</v>
      </c>
      <c r="F14" s="179">
        <v>3.51</v>
      </c>
      <c r="G14" s="174">
        <v>3351.5509400000001</v>
      </c>
      <c r="H14" s="218">
        <f t="shared" si="2"/>
        <v>3.51</v>
      </c>
      <c r="I14" s="105">
        <f t="shared" si="3"/>
        <v>3.51</v>
      </c>
      <c r="J14" s="108"/>
      <c r="K14" s="106">
        <f t="shared" si="4"/>
        <v>3351.5509400000001</v>
      </c>
      <c r="L14" s="106">
        <f t="shared" si="5"/>
        <v>3351.5509400000001</v>
      </c>
      <c r="M14" s="108"/>
      <c r="N14" s="105">
        <f t="shared" si="12"/>
        <v>1002.1666666666667</v>
      </c>
      <c r="O14" s="110">
        <v>3.51</v>
      </c>
      <c r="P14" s="110">
        <f t="shared" si="11"/>
        <v>3.51</v>
      </c>
      <c r="Q14" s="126"/>
      <c r="R14" s="112">
        <v>3517.605</v>
      </c>
      <c r="S14" s="112">
        <f t="shared" si="0"/>
        <v>3517.605</v>
      </c>
      <c r="T14" s="126"/>
      <c r="U14" s="110">
        <v>3.51</v>
      </c>
      <c r="V14" s="110">
        <f>U14</f>
        <v>3.51</v>
      </c>
      <c r="W14" s="108"/>
      <c r="X14" s="105">
        <v>3517.605</v>
      </c>
      <c r="Y14" s="105">
        <f>X14</f>
        <v>3517.605</v>
      </c>
      <c r="Z14" s="69"/>
      <c r="AA14" s="160" t="s">
        <v>159</v>
      </c>
      <c r="AB14" s="165">
        <f t="shared" si="8"/>
        <v>0</v>
      </c>
      <c r="AC14" s="105">
        <f t="shared" si="9"/>
        <v>-166.05405999999994</v>
      </c>
      <c r="AD14" s="208">
        <f t="shared" si="10"/>
        <v>4.9545438208377639E-2</v>
      </c>
      <c r="AE14" s="159" t="s">
        <v>129</v>
      </c>
      <c r="AF14" s="70"/>
    </row>
    <row r="15" spans="1:32" s="65" customFormat="1" ht="31.5">
      <c r="A15" s="79">
        <v>1.7</v>
      </c>
      <c r="B15" s="74" t="s">
        <v>84</v>
      </c>
      <c r="C15" s="72" t="s">
        <v>43</v>
      </c>
      <c r="D15" s="68" t="s">
        <v>44</v>
      </c>
      <c r="E15" s="173">
        <f t="shared" si="1"/>
        <v>345</v>
      </c>
      <c r="F15" s="178">
        <v>5</v>
      </c>
      <c r="G15" s="174">
        <v>1725</v>
      </c>
      <c r="H15" s="219">
        <f t="shared" si="2"/>
        <v>5</v>
      </c>
      <c r="I15" s="109">
        <f t="shared" si="3"/>
        <v>5</v>
      </c>
      <c r="J15" s="108"/>
      <c r="K15" s="106">
        <f t="shared" si="4"/>
        <v>1725</v>
      </c>
      <c r="L15" s="106">
        <f t="shared" si="5"/>
        <v>1725</v>
      </c>
      <c r="M15" s="108"/>
      <c r="N15" s="105">
        <f t="shared" si="12"/>
        <v>343.5</v>
      </c>
      <c r="O15" s="165">
        <v>5</v>
      </c>
      <c r="P15" s="165">
        <f t="shared" si="11"/>
        <v>5</v>
      </c>
      <c r="Q15" s="108"/>
      <c r="R15" s="112">
        <v>1717.5</v>
      </c>
      <c r="S15" s="112">
        <f t="shared" si="0"/>
        <v>1717.5</v>
      </c>
      <c r="T15" s="108"/>
      <c r="U15" s="165">
        <f>O15</f>
        <v>5</v>
      </c>
      <c r="V15" s="165">
        <f t="shared" ref="V15:V16" si="13">U15</f>
        <v>5</v>
      </c>
      <c r="W15" s="108"/>
      <c r="X15" s="105">
        <f>R15</f>
        <v>1717.5</v>
      </c>
      <c r="Y15" s="105">
        <f t="shared" ref="Y15:Y16" si="14">X15</f>
        <v>1717.5</v>
      </c>
      <c r="Z15" s="69"/>
      <c r="AA15" s="160" t="s">
        <v>167</v>
      </c>
      <c r="AB15" s="165">
        <f t="shared" si="8"/>
        <v>0</v>
      </c>
      <c r="AC15" s="105">
        <f t="shared" si="9"/>
        <v>7.5</v>
      </c>
      <c r="AD15" s="208">
        <f t="shared" si="10"/>
        <v>-4.3478260869565218E-3</v>
      </c>
      <c r="AE15" s="159" t="s">
        <v>128</v>
      </c>
      <c r="AF15" s="70"/>
    </row>
    <row r="16" spans="1:32" s="65" customFormat="1" ht="31.5">
      <c r="A16" s="79">
        <v>1.8</v>
      </c>
      <c r="B16" s="74" t="s">
        <v>85</v>
      </c>
      <c r="C16" s="72" t="s">
        <v>43</v>
      </c>
      <c r="D16" s="68" t="s">
        <v>44</v>
      </c>
      <c r="E16" s="173">
        <f t="shared" si="1"/>
        <v>125</v>
      </c>
      <c r="F16" s="178">
        <v>5</v>
      </c>
      <c r="G16" s="174">
        <v>625</v>
      </c>
      <c r="H16" s="219">
        <f t="shared" si="2"/>
        <v>5</v>
      </c>
      <c r="I16" s="109">
        <f t="shared" si="3"/>
        <v>5</v>
      </c>
      <c r="J16" s="108"/>
      <c r="K16" s="106">
        <f t="shared" si="4"/>
        <v>625</v>
      </c>
      <c r="L16" s="106">
        <f t="shared" si="5"/>
        <v>625</v>
      </c>
      <c r="M16" s="108"/>
      <c r="N16" s="105">
        <f t="shared" si="12"/>
        <v>130.94400000000002</v>
      </c>
      <c r="O16" s="165">
        <v>5</v>
      </c>
      <c r="P16" s="165">
        <v>5</v>
      </c>
      <c r="Q16" s="108"/>
      <c r="R16" s="106">
        <v>654.72</v>
      </c>
      <c r="S16" s="112">
        <f t="shared" si="0"/>
        <v>654.72</v>
      </c>
      <c r="T16" s="108"/>
      <c r="U16" s="165">
        <v>5</v>
      </c>
      <c r="V16" s="165">
        <f t="shared" si="13"/>
        <v>5</v>
      </c>
      <c r="W16" s="108"/>
      <c r="X16" s="105">
        <v>654.72</v>
      </c>
      <c r="Y16" s="105">
        <f t="shared" si="14"/>
        <v>654.72</v>
      </c>
      <c r="Z16" s="69"/>
      <c r="AA16" s="160" t="s">
        <v>167</v>
      </c>
      <c r="AB16" s="165">
        <f t="shared" si="8"/>
        <v>0</v>
      </c>
      <c r="AC16" s="105">
        <f t="shared" si="9"/>
        <v>-29.720000000000027</v>
      </c>
      <c r="AD16" s="208">
        <f t="shared" si="10"/>
        <v>4.7552000000000136E-2</v>
      </c>
      <c r="AE16" s="159" t="s">
        <v>128</v>
      </c>
      <c r="AF16" s="70"/>
    </row>
    <row r="17" spans="1:32" s="65" customFormat="1" ht="47.25">
      <c r="A17" s="79">
        <v>1.9</v>
      </c>
      <c r="B17" s="74" t="s">
        <v>86</v>
      </c>
      <c r="C17" s="72" t="s">
        <v>43</v>
      </c>
      <c r="D17" s="68" t="s">
        <v>44</v>
      </c>
      <c r="E17" s="173">
        <f t="shared" si="1"/>
        <v>9158.33</v>
      </c>
      <c r="F17" s="178">
        <v>1</v>
      </c>
      <c r="G17" s="174">
        <v>9158.33</v>
      </c>
      <c r="H17" s="219">
        <f t="shared" si="2"/>
        <v>1</v>
      </c>
      <c r="I17" s="109">
        <f t="shared" si="3"/>
        <v>1</v>
      </c>
      <c r="J17" s="108"/>
      <c r="K17" s="106">
        <f t="shared" si="4"/>
        <v>9158.33</v>
      </c>
      <c r="L17" s="106">
        <f t="shared" si="5"/>
        <v>9158.33</v>
      </c>
      <c r="M17" s="108"/>
      <c r="N17" s="105">
        <f t="shared" si="12"/>
        <v>9158.3330000000005</v>
      </c>
      <c r="O17" s="165">
        <v>1</v>
      </c>
      <c r="P17" s="165">
        <f t="shared" ref="P17:P28" si="15">O17</f>
        <v>1</v>
      </c>
      <c r="Q17" s="108"/>
      <c r="R17" s="106">
        <v>9158.3330000000005</v>
      </c>
      <c r="S17" s="110">
        <f t="shared" ref="S17:S28" si="16">R17</f>
        <v>9158.3330000000005</v>
      </c>
      <c r="T17" s="108"/>
      <c r="U17" s="165">
        <v>1</v>
      </c>
      <c r="V17" s="165">
        <f t="shared" ref="V17:V23" si="17">U17</f>
        <v>1</v>
      </c>
      <c r="W17" s="108"/>
      <c r="X17" s="105">
        <v>9158.3330000000005</v>
      </c>
      <c r="Y17" s="105">
        <f t="shared" ref="Y17:Y23" si="18">X17</f>
        <v>9158.3330000000005</v>
      </c>
      <c r="Z17" s="69"/>
      <c r="AA17" s="160" t="s">
        <v>167</v>
      </c>
      <c r="AB17" s="165">
        <f t="shared" si="8"/>
        <v>0</v>
      </c>
      <c r="AC17" s="105">
        <f t="shared" si="9"/>
        <v>-3.0000000006111804E-3</v>
      </c>
      <c r="AD17" s="208">
        <f t="shared" si="10"/>
        <v>3.2757063794503804E-7</v>
      </c>
      <c r="AE17" s="226" t="s">
        <v>160</v>
      </c>
      <c r="AF17" s="70"/>
    </row>
    <row r="18" spans="1:32" s="65" customFormat="1" ht="31.5">
      <c r="A18" s="161">
        <v>1.1000000000000001</v>
      </c>
      <c r="B18" s="74" t="s">
        <v>87</v>
      </c>
      <c r="C18" s="72" t="s">
        <v>43</v>
      </c>
      <c r="D18" s="68" t="s">
        <v>44</v>
      </c>
      <c r="E18" s="173">
        <f t="shared" si="1"/>
        <v>1312.97</v>
      </c>
      <c r="F18" s="178">
        <v>1</v>
      </c>
      <c r="G18" s="174">
        <v>1312.97</v>
      </c>
      <c r="H18" s="219">
        <f t="shared" si="2"/>
        <v>1</v>
      </c>
      <c r="I18" s="109">
        <f t="shared" si="3"/>
        <v>1</v>
      </c>
      <c r="J18" s="108"/>
      <c r="K18" s="106">
        <f t="shared" si="4"/>
        <v>1312.97</v>
      </c>
      <c r="L18" s="106">
        <f t="shared" si="5"/>
        <v>1312.97</v>
      </c>
      <c r="M18" s="108"/>
      <c r="N18" s="105">
        <f t="shared" si="12"/>
        <v>1312.97309</v>
      </c>
      <c r="O18" s="165">
        <v>1</v>
      </c>
      <c r="P18" s="165">
        <f t="shared" si="15"/>
        <v>1</v>
      </c>
      <c r="Q18" s="108"/>
      <c r="R18" s="106">
        <v>1312.97309</v>
      </c>
      <c r="S18" s="110">
        <f t="shared" si="16"/>
        <v>1312.97309</v>
      </c>
      <c r="T18" s="108"/>
      <c r="U18" s="165">
        <v>1</v>
      </c>
      <c r="V18" s="165">
        <f t="shared" si="17"/>
        <v>1</v>
      </c>
      <c r="W18" s="108"/>
      <c r="X18" s="105">
        <v>1312.97309</v>
      </c>
      <c r="Y18" s="105">
        <f t="shared" si="18"/>
        <v>1312.97309</v>
      </c>
      <c r="Z18" s="69"/>
      <c r="AA18" s="160" t="s">
        <v>141</v>
      </c>
      <c r="AB18" s="165">
        <f t="shared" si="8"/>
        <v>0</v>
      </c>
      <c r="AC18" s="105">
        <f t="shared" si="9"/>
        <v>-3.0899999999292049E-3</v>
      </c>
      <c r="AD18" s="208">
        <f t="shared" si="10"/>
        <v>2.3534429575155602E-6</v>
      </c>
      <c r="AE18" s="167" t="s">
        <v>137</v>
      </c>
      <c r="AF18" s="70"/>
    </row>
    <row r="19" spans="1:32" s="65" customFormat="1" ht="47.25">
      <c r="A19" s="161">
        <v>1.1100000000000001</v>
      </c>
      <c r="B19" s="74" t="s">
        <v>88</v>
      </c>
      <c r="C19" s="72" t="s">
        <v>43</v>
      </c>
      <c r="D19" s="68" t="s">
        <v>44</v>
      </c>
      <c r="E19" s="173">
        <f t="shared" si="1"/>
        <v>1327.5170000000001</v>
      </c>
      <c r="F19" s="178">
        <v>1</v>
      </c>
      <c r="G19" s="174">
        <v>1327.5170000000001</v>
      </c>
      <c r="H19" s="219">
        <f t="shared" si="2"/>
        <v>1</v>
      </c>
      <c r="I19" s="109">
        <f t="shared" si="3"/>
        <v>1</v>
      </c>
      <c r="J19" s="108"/>
      <c r="K19" s="106">
        <f t="shared" si="4"/>
        <v>1327.5170000000001</v>
      </c>
      <c r="L19" s="106">
        <f t="shared" si="5"/>
        <v>1327.5170000000001</v>
      </c>
      <c r="M19" s="108"/>
      <c r="N19" s="105">
        <f t="shared" si="12"/>
        <v>1103.0129999999999</v>
      </c>
      <c r="O19" s="165">
        <v>1</v>
      </c>
      <c r="P19" s="165">
        <f t="shared" si="15"/>
        <v>1</v>
      </c>
      <c r="Q19" s="108"/>
      <c r="R19" s="106">
        <v>1103.0129999999999</v>
      </c>
      <c r="S19" s="106">
        <f t="shared" si="16"/>
        <v>1103.0129999999999</v>
      </c>
      <c r="T19" s="108"/>
      <c r="U19" s="165">
        <v>1</v>
      </c>
      <c r="V19" s="165">
        <f t="shared" si="17"/>
        <v>1</v>
      </c>
      <c r="W19" s="108"/>
      <c r="X19" s="105">
        <v>1103.0129999999999</v>
      </c>
      <c r="Y19" s="105">
        <f t="shared" si="18"/>
        <v>1103.0129999999999</v>
      </c>
      <c r="Z19" s="69"/>
      <c r="AA19" s="160" t="s">
        <v>142</v>
      </c>
      <c r="AB19" s="165">
        <f t="shared" si="8"/>
        <v>0</v>
      </c>
      <c r="AC19" s="105">
        <f t="shared" si="9"/>
        <v>224.50400000000013</v>
      </c>
      <c r="AD19" s="208">
        <f t="shared" si="10"/>
        <v>-0.16911572507169409</v>
      </c>
      <c r="AE19" s="159" t="s">
        <v>136</v>
      </c>
      <c r="AF19" s="70"/>
    </row>
    <row r="20" spans="1:32" s="65" customFormat="1" ht="47.25">
      <c r="A20" s="161">
        <v>1.1200000000000001</v>
      </c>
      <c r="B20" s="74" t="s">
        <v>89</v>
      </c>
      <c r="C20" s="72" t="s">
        <v>43</v>
      </c>
      <c r="D20" s="68" t="s">
        <v>44</v>
      </c>
      <c r="E20" s="173">
        <f t="shared" si="1"/>
        <v>2652.25</v>
      </c>
      <c r="F20" s="178">
        <v>1</v>
      </c>
      <c r="G20" s="174">
        <v>2652.25</v>
      </c>
      <c r="H20" s="219">
        <f t="shared" si="2"/>
        <v>1</v>
      </c>
      <c r="I20" s="109">
        <f t="shared" si="3"/>
        <v>1</v>
      </c>
      <c r="J20" s="108"/>
      <c r="K20" s="106">
        <f t="shared" si="4"/>
        <v>2652.25</v>
      </c>
      <c r="L20" s="106">
        <f t="shared" si="5"/>
        <v>2652.25</v>
      </c>
      <c r="M20" s="108"/>
      <c r="N20" s="105">
        <f t="shared" si="12"/>
        <v>2651.8180000000002</v>
      </c>
      <c r="O20" s="165">
        <v>1</v>
      </c>
      <c r="P20" s="165">
        <f t="shared" si="15"/>
        <v>1</v>
      </c>
      <c r="Q20" s="108"/>
      <c r="R20" s="106">
        <v>2651.8180000000002</v>
      </c>
      <c r="S20" s="106">
        <f t="shared" si="16"/>
        <v>2651.8180000000002</v>
      </c>
      <c r="T20" s="108"/>
      <c r="U20" s="165">
        <v>1</v>
      </c>
      <c r="V20" s="165">
        <f t="shared" si="17"/>
        <v>1</v>
      </c>
      <c r="W20" s="108"/>
      <c r="X20" s="105">
        <f>R20</f>
        <v>2651.8180000000002</v>
      </c>
      <c r="Y20" s="105">
        <f t="shared" si="18"/>
        <v>2651.8180000000002</v>
      </c>
      <c r="Z20" s="69"/>
      <c r="AA20" s="160" t="s">
        <v>168</v>
      </c>
      <c r="AB20" s="165">
        <f t="shared" si="8"/>
        <v>0</v>
      </c>
      <c r="AC20" s="105">
        <f t="shared" si="9"/>
        <v>0.431999999999789</v>
      </c>
      <c r="AD20" s="208">
        <f t="shared" si="10"/>
        <v>-1.6288057309823319E-4</v>
      </c>
      <c r="AE20" s="227" t="s">
        <v>135</v>
      </c>
      <c r="AF20" s="70"/>
    </row>
    <row r="21" spans="1:32" s="65" customFormat="1" ht="141.75" customHeight="1">
      <c r="A21" s="161">
        <v>1.1299999999999999</v>
      </c>
      <c r="B21" s="74" t="s">
        <v>90</v>
      </c>
      <c r="C21" s="72" t="s">
        <v>43</v>
      </c>
      <c r="D21" s="68" t="s">
        <v>44</v>
      </c>
      <c r="E21" s="173">
        <f t="shared" si="1"/>
        <v>110</v>
      </c>
      <c r="F21" s="178">
        <v>1</v>
      </c>
      <c r="G21" s="174">
        <v>110</v>
      </c>
      <c r="H21" s="219">
        <f t="shared" si="2"/>
        <v>1</v>
      </c>
      <c r="I21" s="109">
        <f t="shared" si="3"/>
        <v>1</v>
      </c>
      <c r="J21" s="108"/>
      <c r="K21" s="106">
        <f t="shared" si="4"/>
        <v>110</v>
      </c>
      <c r="L21" s="106">
        <f t="shared" si="5"/>
        <v>110</v>
      </c>
      <c r="M21" s="108"/>
      <c r="N21" s="105">
        <f t="shared" si="12"/>
        <v>105.854566666667</v>
      </c>
      <c r="O21" s="165">
        <v>1</v>
      </c>
      <c r="P21" s="165">
        <f t="shared" si="15"/>
        <v>1</v>
      </c>
      <c r="Q21" s="108"/>
      <c r="R21" s="106">
        <v>105.854566666667</v>
      </c>
      <c r="S21" s="106">
        <f t="shared" si="16"/>
        <v>105.854566666667</v>
      </c>
      <c r="T21" s="108"/>
      <c r="U21" s="165">
        <v>1</v>
      </c>
      <c r="V21" s="165">
        <f t="shared" si="17"/>
        <v>1</v>
      </c>
      <c r="W21" s="108"/>
      <c r="X21" s="105">
        <v>105.854566666667</v>
      </c>
      <c r="Y21" s="105">
        <f t="shared" si="18"/>
        <v>105.854566666667</v>
      </c>
      <c r="Z21" s="69"/>
      <c r="AA21" s="160" t="s">
        <v>142</v>
      </c>
      <c r="AB21" s="165">
        <f t="shared" si="8"/>
        <v>0</v>
      </c>
      <c r="AC21" s="105">
        <f t="shared" si="9"/>
        <v>4.1454333333330027</v>
      </c>
      <c r="AD21" s="208">
        <f t="shared" si="10"/>
        <v>-3.7685757575754569E-2</v>
      </c>
      <c r="AE21" s="159" t="s">
        <v>135</v>
      </c>
      <c r="AF21" s="70"/>
    </row>
    <row r="22" spans="1:32" s="65" customFormat="1" ht="126">
      <c r="A22" s="161">
        <v>1.1399999999999999</v>
      </c>
      <c r="B22" s="74" t="s">
        <v>91</v>
      </c>
      <c r="C22" s="72" t="s">
        <v>43</v>
      </c>
      <c r="D22" s="68" t="s">
        <v>44</v>
      </c>
      <c r="E22" s="173">
        <f t="shared" si="1"/>
        <v>299.64</v>
      </c>
      <c r="F22" s="178">
        <v>1</v>
      </c>
      <c r="G22" s="174">
        <v>299.64</v>
      </c>
      <c r="H22" s="219">
        <f t="shared" si="2"/>
        <v>1</v>
      </c>
      <c r="I22" s="109">
        <f t="shared" si="3"/>
        <v>1</v>
      </c>
      <c r="J22" s="108"/>
      <c r="K22" s="106">
        <f t="shared" si="4"/>
        <v>299.64</v>
      </c>
      <c r="L22" s="106">
        <f t="shared" si="5"/>
        <v>299.64</v>
      </c>
      <c r="M22" s="108"/>
      <c r="N22" s="105">
        <f t="shared" si="12"/>
        <v>298.92</v>
      </c>
      <c r="O22" s="165">
        <v>1</v>
      </c>
      <c r="P22" s="165">
        <f t="shared" si="15"/>
        <v>1</v>
      </c>
      <c r="Q22" s="108"/>
      <c r="R22" s="106">
        <v>298.92</v>
      </c>
      <c r="S22" s="110">
        <f t="shared" si="16"/>
        <v>298.92</v>
      </c>
      <c r="T22" s="108"/>
      <c r="U22" s="165">
        <v>1</v>
      </c>
      <c r="V22" s="165">
        <f t="shared" si="17"/>
        <v>1</v>
      </c>
      <c r="W22" s="108"/>
      <c r="X22" s="105">
        <v>298.92</v>
      </c>
      <c r="Y22" s="105">
        <f t="shared" si="18"/>
        <v>298.92</v>
      </c>
      <c r="Z22" s="69"/>
      <c r="AA22" s="160" t="s">
        <v>168</v>
      </c>
      <c r="AB22" s="165">
        <f t="shared" si="8"/>
        <v>0</v>
      </c>
      <c r="AC22" s="105">
        <f t="shared" si="9"/>
        <v>0.71999999999997044</v>
      </c>
      <c r="AD22" s="208">
        <f t="shared" si="10"/>
        <v>-2.4028834601520842E-3</v>
      </c>
      <c r="AE22" s="159" t="s">
        <v>130</v>
      </c>
      <c r="AF22" s="70"/>
    </row>
    <row r="23" spans="1:32" s="65" customFormat="1" ht="47.25">
      <c r="A23" s="161">
        <v>1.1499999999999999</v>
      </c>
      <c r="B23" s="74" t="s">
        <v>145</v>
      </c>
      <c r="C23" s="221" t="s">
        <v>43</v>
      </c>
      <c r="D23" s="68" t="s">
        <v>44</v>
      </c>
      <c r="E23" s="173">
        <f t="shared" ref="E23:E28" si="19">G23/F23</f>
        <v>29.166666666666668</v>
      </c>
      <c r="F23" s="178">
        <v>12</v>
      </c>
      <c r="G23" s="174">
        <v>350</v>
      </c>
      <c r="H23" s="219">
        <f t="shared" si="2"/>
        <v>12</v>
      </c>
      <c r="I23" s="109">
        <f t="shared" si="3"/>
        <v>12</v>
      </c>
      <c r="J23" s="108"/>
      <c r="K23" s="106">
        <f t="shared" si="4"/>
        <v>350</v>
      </c>
      <c r="L23" s="106">
        <f t="shared" si="5"/>
        <v>350</v>
      </c>
      <c r="M23" s="108"/>
      <c r="N23" s="105">
        <f t="shared" si="12"/>
        <v>29.093999999999998</v>
      </c>
      <c r="O23" s="165">
        <v>12</v>
      </c>
      <c r="P23" s="165">
        <f t="shared" si="15"/>
        <v>12</v>
      </c>
      <c r="Q23" s="108"/>
      <c r="R23" s="106">
        <v>349.12799999999999</v>
      </c>
      <c r="S23" s="110">
        <f t="shared" si="16"/>
        <v>349.12799999999999</v>
      </c>
      <c r="T23" s="108"/>
      <c r="U23" s="165">
        <f>P23</f>
        <v>12</v>
      </c>
      <c r="V23" s="165">
        <f t="shared" si="17"/>
        <v>12</v>
      </c>
      <c r="W23" s="108"/>
      <c r="X23" s="105">
        <f>R23</f>
        <v>349.12799999999999</v>
      </c>
      <c r="Y23" s="105">
        <f t="shared" si="18"/>
        <v>349.12799999999999</v>
      </c>
      <c r="Z23" s="69"/>
      <c r="AA23" s="160" t="s">
        <v>168</v>
      </c>
      <c r="AB23" s="165">
        <f t="shared" si="8"/>
        <v>0</v>
      </c>
      <c r="AC23" s="105">
        <f t="shared" si="9"/>
        <v>0.8720000000000141</v>
      </c>
      <c r="AD23" s="208">
        <f t="shared" si="10"/>
        <v>-2.491428571428693E-3</v>
      </c>
      <c r="AE23" s="226" t="s">
        <v>125</v>
      </c>
      <c r="AF23" s="70"/>
    </row>
    <row r="24" spans="1:32" s="65" customFormat="1" ht="47.25">
      <c r="A24" s="161">
        <v>1.1599999999999999</v>
      </c>
      <c r="B24" s="74" t="s">
        <v>146</v>
      </c>
      <c r="C24" s="221" t="s">
        <v>43</v>
      </c>
      <c r="D24" s="68" t="s">
        <v>44</v>
      </c>
      <c r="E24" s="173">
        <f t="shared" si="19"/>
        <v>4.375</v>
      </c>
      <c r="F24" s="178">
        <v>8</v>
      </c>
      <c r="G24" s="174">
        <v>35</v>
      </c>
      <c r="H24" s="219">
        <f t="shared" si="2"/>
        <v>8</v>
      </c>
      <c r="I24" s="109">
        <f t="shared" si="3"/>
        <v>8</v>
      </c>
      <c r="J24" s="108"/>
      <c r="K24" s="106">
        <f t="shared" si="4"/>
        <v>35</v>
      </c>
      <c r="L24" s="106">
        <f t="shared" si="5"/>
        <v>35</v>
      </c>
      <c r="M24" s="108"/>
      <c r="N24" s="105">
        <f t="shared" si="12"/>
        <v>4.375</v>
      </c>
      <c r="O24" s="165">
        <v>8</v>
      </c>
      <c r="P24" s="165">
        <f t="shared" si="15"/>
        <v>8</v>
      </c>
      <c r="Q24" s="108"/>
      <c r="R24" s="106">
        <v>35</v>
      </c>
      <c r="S24" s="110">
        <f t="shared" si="16"/>
        <v>35</v>
      </c>
      <c r="T24" s="108"/>
      <c r="U24" s="165">
        <f t="shared" ref="U24:U28" si="20">P24</f>
        <v>8</v>
      </c>
      <c r="V24" s="165">
        <f t="shared" ref="V24:V28" si="21">U24</f>
        <v>8</v>
      </c>
      <c r="W24" s="108"/>
      <c r="X24" s="105">
        <f t="shared" ref="X24:X28" si="22">R24</f>
        <v>35</v>
      </c>
      <c r="Y24" s="105">
        <f t="shared" ref="Y24:Y28" si="23">X24</f>
        <v>35</v>
      </c>
      <c r="Z24" s="69"/>
      <c r="AA24" s="160" t="s">
        <v>168</v>
      </c>
      <c r="AB24" s="165">
        <f t="shared" si="8"/>
        <v>0</v>
      </c>
      <c r="AC24" s="105">
        <f t="shared" si="9"/>
        <v>0</v>
      </c>
      <c r="AD24" s="208">
        <f t="shared" si="10"/>
        <v>0</v>
      </c>
      <c r="AE24" s="226" t="s">
        <v>125</v>
      </c>
      <c r="AF24" s="70"/>
    </row>
    <row r="25" spans="1:32" s="65" customFormat="1" ht="94.5">
      <c r="A25" s="161">
        <v>1.17</v>
      </c>
      <c r="B25" s="222" t="s">
        <v>147</v>
      </c>
      <c r="C25" s="221" t="s">
        <v>43</v>
      </c>
      <c r="D25" s="68" t="s">
        <v>44</v>
      </c>
      <c r="E25" s="173">
        <f t="shared" si="19"/>
        <v>360</v>
      </c>
      <c r="F25" s="178">
        <v>1</v>
      </c>
      <c r="G25" s="174">
        <v>360</v>
      </c>
      <c r="H25" s="219">
        <f t="shared" si="2"/>
        <v>1</v>
      </c>
      <c r="I25" s="109">
        <f t="shared" si="3"/>
        <v>1</v>
      </c>
      <c r="J25" s="108"/>
      <c r="K25" s="106">
        <f t="shared" si="4"/>
        <v>360</v>
      </c>
      <c r="L25" s="106">
        <f t="shared" si="5"/>
        <v>360</v>
      </c>
      <c r="M25" s="108"/>
      <c r="N25" s="105">
        <f t="shared" si="12"/>
        <v>358.87599999999998</v>
      </c>
      <c r="O25" s="165">
        <v>1</v>
      </c>
      <c r="P25" s="165">
        <f t="shared" si="15"/>
        <v>1</v>
      </c>
      <c r="Q25" s="108"/>
      <c r="R25" s="106">
        <v>358.87599999999998</v>
      </c>
      <c r="S25" s="110">
        <f t="shared" si="16"/>
        <v>358.87599999999998</v>
      </c>
      <c r="T25" s="108"/>
      <c r="U25" s="165">
        <f t="shared" si="20"/>
        <v>1</v>
      </c>
      <c r="V25" s="165">
        <f t="shared" si="21"/>
        <v>1</v>
      </c>
      <c r="W25" s="108"/>
      <c r="X25" s="105">
        <f t="shared" si="22"/>
        <v>358.87599999999998</v>
      </c>
      <c r="Y25" s="105">
        <f t="shared" si="23"/>
        <v>358.87599999999998</v>
      </c>
      <c r="Z25" s="69"/>
      <c r="AA25" s="160" t="s">
        <v>168</v>
      </c>
      <c r="AB25" s="165">
        <f t="shared" si="8"/>
        <v>0</v>
      </c>
      <c r="AC25" s="105">
        <f t="shared" si="9"/>
        <v>1.1240000000000236</v>
      </c>
      <c r="AD25" s="208">
        <f t="shared" si="10"/>
        <v>-3.1222222222222879E-3</v>
      </c>
      <c r="AE25" s="226" t="s">
        <v>125</v>
      </c>
      <c r="AF25" s="70"/>
    </row>
    <row r="26" spans="1:32" s="65" customFormat="1" ht="78.75">
      <c r="A26" s="161">
        <v>1.18</v>
      </c>
      <c r="B26" s="222" t="s">
        <v>148</v>
      </c>
      <c r="C26" s="221" t="s">
        <v>43</v>
      </c>
      <c r="D26" s="68" t="s">
        <v>44</v>
      </c>
      <c r="E26" s="173">
        <f t="shared" si="19"/>
        <v>210</v>
      </c>
      <c r="F26" s="178">
        <v>1</v>
      </c>
      <c r="G26" s="174">
        <v>210</v>
      </c>
      <c r="H26" s="219">
        <f t="shared" si="2"/>
        <v>1</v>
      </c>
      <c r="I26" s="109">
        <f t="shared" si="3"/>
        <v>1</v>
      </c>
      <c r="J26" s="108"/>
      <c r="K26" s="106">
        <f t="shared" si="4"/>
        <v>210</v>
      </c>
      <c r="L26" s="106">
        <f t="shared" si="5"/>
        <v>210</v>
      </c>
      <c r="M26" s="108"/>
      <c r="N26" s="105">
        <f t="shared" si="12"/>
        <v>208.714</v>
      </c>
      <c r="O26" s="165">
        <v>1</v>
      </c>
      <c r="P26" s="165">
        <f t="shared" si="15"/>
        <v>1</v>
      </c>
      <c r="Q26" s="108"/>
      <c r="R26" s="106">
        <v>208.714</v>
      </c>
      <c r="S26" s="110">
        <f t="shared" si="16"/>
        <v>208.714</v>
      </c>
      <c r="T26" s="108"/>
      <c r="U26" s="165">
        <f t="shared" si="20"/>
        <v>1</v>
      </c>
      <c r="V26" s="165">
        <f t="shared" si="21"/>
        <v>1</v>
      </c>
      <c r="W26" s="108"/>
      <c r="X26" s="105">
        <f t="shared" si="22"/>
        <v>208.714</v>
      </c>
      <c r="Y26" s="105">
        <f t="shared" si="23"/>
        <v>208.714</v>
      </c>
      <c r="Z26" s="69"/>
      <c r="AA26" s="160" t="s">
        <v>168</v>
      </c>
      <c r="AB26" s="165">
        <f t="shared" si="8"/>
        <v>0</v>
      </c>
      <c r="AC26" s="105">
        <f t="shared" si="9"/>
        <v>1.2860000000000014</v>
      </c>
      <c r="AD26" s="208">
        <f t="shared" si="10"/>
        <v>-6.1238095238095305E-3</v>
      </c>
      <c r="AE26" s="226" t="s">
        <v>125</v>
      </c>
      <c r="AF26" s="70"/>
    </row>
    <row r="27" spans="1:32" s="65" customFormat="1" ht="47.25">
      <c r="A27" s="161">
        <v>1.19</v>
      </c>
      <c r="B27" s="222" t="s">
        <v>149</v>
      </c>
      <c r="C27" s="221" t="s">
        <v>43</v>
      </c>
      <c r="D27" s="68" t="s">
        <v>44</v>
      </c>
      <c r="E27" s="173">
        <f t="shared" si="19"/>
        <v>750</v>
      </c>
      <c r="F27" s="178">
        <v>1</v>
      </c>
      <c r="G27" s="174">
        <v>750</v>
      </c>
      <c r="H27" s="219">
        <f t="shared" si="2"/>
        <v>1</v>
      </c>
      <c r="I27" s="109">
        <f t="shared" si="3"/>
        <v>1</v>
      </c>
      <c r="J27" s="108"/>
      <c r="K27" s="106">
        <f t="shared" si="4"/>
        <v>750</v>
      </c>
      <c r="L27" s="106">
        <f t="shared" si="5"/>
        <v>750</v>
      </c>
      <c r="M27" s="108"/>
      <c r="N27" s="105">
        <f t="shared" si="12"/>
        <v>753.51800000000003</v>
      </c>
      <c r="O27" s="165">
        <v>1</v>
      </c>
      <c r="P27" s="165">
        <f t="shared" si="15"/>
        <v>1</v>
      </c>
      <c r="Q27" s="108"/>
      <c r="R27" s="106">
        <v>753.51800000000003</v>
      </c>
      <c r="S27" s="110">
        <f t="shared" si="16"/>
        <v>753.51800000000003</v>
      </c>
      <c r="T27" s="108"/>
      <c r="U27" s="165">
        <f t="shared" si="20"/>
        <v>1</v>
      </c>
      <c r="V27" s="165">
        <f t="shared" si="21"/>
        <v>1</v>
      </c>
      <c r="W27" s="108"/>
      <c r="X27" s="105">
        <f t="shared" si="22"/>
        <v>753.51800000000003</v>
      </c>
      <c r="Y27" s="105">
        <f t="shared" si="23"/>
        <v>753.51800000000003</v>
      </c>
      <c r="Z27" s="69"/>
      <c r="AA27" s="160" t="s">
        <v>168</v>
      </c>
      <c r="AB27" s="165">
        <f t="shared" si="8"/>
        <v>0</v>
      </c>
      <c r="AC27" s="105">
        <f t="shared" si="9"/>
        <v>-3.5180000000000291</v>
      </c>
      <c r="AD27" s="208">
        <f t="shared" si="10"/>
        <v>4.6906666666667058E-3</v>
      </c>
      <c r="AE27" s="226" t="s">
        <v>125</v>
      </c>
      <c r="AF27" s="70"/>
    </row>
    <row r="28" spans="1:32" s="65" customFormat="1" ht="78.75">
      <c r="A28" s="161">
        <v>1.2</v>
      </c>
      <c r="B28" s="222" t="s">
        <v>150</v>
      </c>
      <c r="C28" s="221" t="s">
        <v>43</v>
      </c>
      <c r="D28" s="68" t="s">
        <v>44</v>
      </c>
      <c r="E28" s="173">
        <f t="shared" si="19"/>
        <v>320</v>
      </c>
      <c r="F28" s="178">
        <v>1</v>
      </c>
      <c r="G28" s="174">
        <v>320</v>
      </c>
      <c r="H28" s="219">
        <f t="shared" si="2"/>
        <v>1</v>
      </c>
      <c r="I28" s="109">
        <f t="shared" si="3"/>
        <v>1</v>
      </c>
      <c r="J28" s="108"/>
      <c r="K28" s="106">
        <f t="shared" si="4"/>
        <v>320</v>
      </c>
      <c r="L28" s="106">
        <f t="shared" si="5"/>
        <v>320</v>
      </c>
      <c r="M28" s="108"/>
      <c r="N28" s="105">
        <f t="shared" si="12"/>
        <v>318.53500000000003</v>
      </c>
      <c r="O28" s="165">
        <v>1</v>
      </c>
      <c r="P28" s="165">
        <f t="shared" si="15"/>
        <v>1</v>
      </c>
      <c r="Q28" s="108"/>
      <c r="R28" s="106">
        <v>318.53500000000003</v>
      </c>
      <c r="S28" s="110">
        <f t="shared" si="16"/>
        <v>318.53500000000003</v>
      </c>
      <c r="T28" s="108"/>
      <c r="U28" s="165">
        <f t="shared" si="20"/>
        <v>1</v>
      </c>
      <c r="V28" s="165">
        <f t="shared" si="21"/>
        <v>1</v>
      </c>
      <c r="W28" s="108"/>
      <c r="X28" s="105">
        <f t="shared" si="22"/>
        <v>318.53500000000003</v>
      </c>
      <c r="Y28" s="105">
        <f t="shared" si="23"/>
        <v>318.53500000000003</v>
      </c>
      <c r="Z28" s="69"/>
      <c r="AA28" s="160" t="s">
        <v>168</v>
      </c>
      <c r="AB28" s="165">
        <f t="shared" si="8"/>
        <v>0</v>
      </c>
      <c r="AC28" s="105">
        <f t="shared" si="9"/>
        <v>1.464999999999975</v>
      </c>
      <c r="AD28" s="208">
        <f t="shared" si="10"/>
        <v>-4.5781249999999217E-3</v>
      </c>
      <c r="AE28" s="226" t="s">
        <v>125</v>
      </c>
      <c r="AF28" s="70"/>
    </row>
    <row r="29" spans="1:32" s="155" customFormat="1" ht="18.75">
      <c r="A29" s="282" t="s">
        <v>26</v>
      </c>
      <c r="B29" s="282"/>
      <c r="C29" s="282"/>
      <c r="D29" s="282"/>
      <c r="E29" s="282"/>
      <c r="F29" s="152"/>
      <c r="G29" s="145">
        <f>SUM(G9:G28)</f>
        <v>71065.043556000004</v>
      </c>
      <c r="H29" s="145"/>
      <c r="I29" s="145"/>
      <c r="J29" s="145"/>
      <c r="K29" s="145">
        <f>SUM(K9:K28)</f>
        <v>71065.043556000004</v>
      </c>
      <c r="L29" s="145">
        <f>SUM(L9:L28)</f>
        <v>71065.043556000004</v>
      </c>
      <c r="M29" s="145"/>
      <c r="N29" s="145"/>
      <c r="O29" s="145"/>
      <c r="P29" s="145"/>
      <c r="Q29" s="145"/>
      <c r="R29" s="145">
        <f>SUM(R9:R28)</f>
        <v>68496.079916666669</v>
      </c>
      <c r="S29" s="145">
        <f>SUM(S9:S28)</f>
        <v>68496.079916666669</v>
      </c>
      <c r="T29" s="145"/>
      <c r="U29" s="145"/>
      <c r="V29" s="145"/>
      <c r="W29" s="145"/>
      <c r="X29" s="145">
        <f>SUM(X9:X28)</f>
        <v>68496.079916666669</v>
      </c>
      <c r="Y29" s="145">
        <f>SUM(Y9:Y28)</f>
        <v>68496.079916666669</v>
      </c>
      <c r="Z29" s="145"/>
      <c r="AA29" s="145"/>
      <c r="AB29" s="145"/>
      <c r="AC29" s="145">
        <f>SUM(AC9:AC28)</f>
        <v>2568.963639333334</v>
      </c>
      <c r="AD29" s="153"/>
      <c r="AE29" s="154"/>
      <c r="AF29" s="154"/>
    </row>
    <row r="30" spans="1:32" s="65" customFormat="1" ht="18.75">
      <c r="A30" s="279" t="s">
        <v>28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281"/>
    </row>
    <row r="31" spans="1:32" s="65" customFormat="1" ht="15.75">
      <c r="A31" s="171" t="s">
        <v>92</v>
      </c>
      <c r="B31" s="172"/>
      <c r="C31" s="182"/>
      <c r="D31" s="182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125"/>
      <c r="AC31" s="127"/>
      <c r="AD31" s="69"/>
      <c r="AE31" s="70"/>
      <c r="AF31" s="70"/>
    </row>
    <row r="32" spans="1:32" s="65" customFormat="1" ht="47.25">
      <c r="A32" s="183">
        <v>2.1</v>
      </c>
      <c r="B32" s="184" t="s">
        <v>93</v>
      </c>
      <c r="C32" s="185"/>
      <c r="D32" s="186"/>
      <c r="E32" s="175"/>
      <c r="F32" s="187"/>
      <c r="G32" s="188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180"/>
      <c r="AB32" s="112"/>
      <c r="AC32" s="106"/>
      <c r="AD32" s="209"/>
      <c r="AE32" s="181"/>
      <c r="AF32" s="70"/>
    </row>
    <row r="33" spans="1:32" s="65" customFormat="1" ht="47.25">
      <c r="A33" s="183" t="s">
        <v>94</v>
      </c>
      <c r="B33" s="78" t="s">
        <v>95</v>
      </c>
      <c r="C33" s="75" t="s">
        <v>43</v>
      </c>
      <c r="D33" s="68" t="s">
        <v>44</v>
      </c>
      <c r="E33" s="173">
        <v>1.5</v>
      </c>
      <c r="F33" s="121">
        <v>3921</v>
      </c>
      <c r="G33" s="189">
        <v>5881.5</v>
      </c>
      <c r="H33" s="121">
        <f>F33</f>
        <v>3921</v>
      </c>
      <c r="I33" s="121">
        <f>H33</f>
        <v>3921</v>
      </c>
      <c r="J33" s="69"/>
      <c r="K33" s="122">
        <f>G33</f>
        <v>5881.5</v>
      </c>
      <c r="L33" s="122">
        <f>K33</f>
        <v>5881.5</v>
      </c>
      <c r="M33" s="69"/>
      <c r="N33" s="105">
        <f t="shared" ref="N33:N37" si="24">R33/O33</f>
        <v>1.5</v>
      </c>
      <c r="O33" s="165">
        <v>3921</v>
      </c>
      <c r="P33" s="165">
        <f t="shared" ref="P33:P38" si="25">O33</f>
        <v>3921</v>
      </c>
      <c r="Q33" s="165"/>
      <c r="R33" s="105">
        <v>5881.5</v>
      </c>
      <c r="S33" s="105">
        <f t="shared" ref="S33:S38" si="26">R33</f>
        <v>5881.5</v>
      </c>
      <c r="T33" s="69"/>
      <c r="U33" s="220">
        <f>O33</f>
        <v>3921</v>
      </c>
      <c r="V33" s="150">
        <f>U33</f>
        <v>3921</v>
      </c>
      <c r="W33" s="69"/>
      <c r="X33" s="105">
        <f>R33</f>
        <v>5881.5</v>
      </c>
      <c r="Y33" s="105">
        <f>X33</f>
        <v>5881.5</v>
      </c>
      <c r="Z33" s="69"/>
      <c r="AA33" s="160" t="s">
        <v>173</v>
      </c>
      <c r="AB33" s="166">
        <f t="shared" ref="AB33:AB42" si="27">H33-O33</f>
        <v>0</v>
      </c>
      <c r="AC33" s="106">
        <f>K33-R33</f>
        <v>0</v>
      </c>
      <c r="AD33" s="209">
        <f>(N33-E33)/E33</f>
        <v>0</v>
      </c>
      <c r="AE33" s="159" t="s">
        <v>174</v>
      </c>
      <c r="AF33" s="70"/>
    </row>
    <row r="34" spans="1:32" s="65" customFormat="1" ht="47.25">
      <c r="A34" s="183" t="s">
        <v>96</v>
      </c>
      <c r="B34" s="78" t="s">
        <v>97</v>
      </c>
      <c r="C34" s="75" t="s">
        <v>43</v>
      </c>
      <c r="D34" s="68" t="s">
        <v>44</v>
      </c>
      <c r="E34" s="173">
        <v>3.2374999999999998</v>
      </c>
      <c r="F34" s="121">
        <v>2861</v>
      </c>
      <c r="G34" s="189">
        <v>9262.4874999999993</v>
      </c>
      <c r="H34" s="121">
        <f t="shared" ref="H34:H38" si="28">F34</f>
        <v>2861</v>
      </c>
      <c r="I34" s="121">
        <f t="shared" ref="I34:I38" si="29">H34</f>
        <v>2861</v>
      </c>
      <c r="J34" s="69"/>
      <c r="K34" s="122">
        <f t="shared" ref="K34:K38" si="30">G34</f>
        <v>9262.4874999999993</v>
      </c>
      <c r="L34" s="122">
        <f>K34</f>
        <v>9262.4874999999993</v>
      </c>
      <c r="M34" s="69"/>
      <c r="N34" s="105">
        <f t="shared" si="24"/>
        <v>3.2374999999999998</v>
      </c>
      <c r="O34" s="165">
        <v>2861</v>
      </c>
      <c r="P34" s="165">
        <f t="shared" si="25"/>
        <v>2861</v>
      </c>
      <c r="Q34" s="69"/>
      <c r="R34" s="105">
        <v>9262.4874999999993</v>
      </c>
      <c r="S34" s="105">
        <f t="shared" si="26"/>
        <v>9262.4874999999993</v>
      </c>
      <c r="T34" s="69"/>
      <c r="U34" s="220">
        <f>O34</f>
        <v>2861</v>
      </c>
      <c r="V34" s="150">
        <f>U34</f>
        <v>2861</v>
      </c>
      <c r="W34" s="69"/>
      <c r="X34" s="105">
        <f>R34</f>
        <v>9262.4874999999993</v>
      </c>
      <c r="Y34" s="105">
        <f>X34</f>
        <v>9262.4874999999993</v>
      </c>
      <c r="Z34" s="69"/>
      <c r="AA34" s="160" t="s">
        <v>173</v>
      </c>
      <c r="AB34" s="166">
        <f t="shared" si="27"/>
        <v>0</v>
      </c>
      <c r="AC34" s="106">
        <f t="shared" ref="AC34:AC38" si="31">K34-R34</f>
        <v>0</v>
      </c>
      <c r="AD34" s="209">
        <f t="shared" ref="AD34:AD37" si="32">(N34-E34)/E34</f>
        <v>0</v>
      </c>
      <c r="AE34" s="159" t="s">
        <v>174</v>
      </c>
      <c r="AF34" s="70"/>
    </row>
    <row r="35" spans="1:32" s="65" customFormat="1" ht="31.5">
      <c r="A35" s="183" t="s">
        <v>98</v>
      </c>
      <c r="B35" s="78" t="s">
        <v>99</v>
      </c>
      <c r="C35" s="75" t="s">
        <v>43</v>
      </c>
      <c r="D35" s="68" t="s">
        <v>44</v>
      </c>
      <c r="E35" s="173">
        <v>10.824999999999999</v>
      </c>
      <c r="F35" s="121">
        <v>39</v>
      </c>
      <c r="G35" s="189">
        <v>422.17499999999995</v>
      </c>
      <c r="H35" s="121">
        <f t="shared" si="28"/>
        <v>39</v>
      </c>
      <c r="I35" s="121">
        <f t="shared" si="29"/>
        <v>39</v>
      </c>
      <c r="J35" s="69"/>
      <c r="K35" s="122">
        <f t="shared" si="30"/>
        <v>422.17499999999995</v>
      </c>
      <c r="L35" s="122">
        <f t="shared" ref="L35:L38" si="33">K35</f>
        <v>422.17499999999995</v>
      </c>
      <c r="M35" s="69"/>
      <c r="N35" s="105">
        <f t="shared" si="24"/>
        <v>10.825000000000001</v>
      </c>
      <c r="O35" s="165">
        <v>39</v>
      </c>
      <c r="P35" s="165">
        <f t="shared" si="25"/>
        <v>39</v>
      </c>
      <c r="Q35" s="69"/>
      <c r="R35" s="105">
        <v>422.17500000000001</v>
      </c>
      <c r="S35" s="105">
        <f t="shared" si="26"/>
        <v>422.17500000000001</v>
      </c>
      <c r="T35" s="69"/>
      <c r="U35" s="220">
        <f t="shared" ref="U35:U38" si="34">O35</f>
        <v>39</v>
      </c>
      <c r="V35" s="150">
        <f t="shared" ref="V35:V38" si="35">U35</f>
        <v>39</v>
      </c>
      <c r="W35" s="69"/>
      <c r="X35" s="105">
        <f t="shared" ref="X35:X38" si="36">R35</f>
        <v>422.17500000000001</v>
      </c>
      <c r="Y35" s="105">
        <f t="shared" ref="Y35:Y38" si="37">X35</f>
        <v>422.17500000000001</v>
      </c>
      <c r="Z35" s="69"/>
      <c r="AA35" s="160" t="s">
        <v>173</v>
      </c>
      <c r="AB35" s="166">
        <f t="shared" si="27"/>
        <v>0</v>
      </c>
      <c r="AC35" s="106">
        <f t="shared" si="31"/>
        <v>0</v>
      </c>
      <c r="AD35" s="209">
        <f t="shared" si="32"/>
        <v>1.6409762950579681E-16</v>
      </c>
      <c r="AE35" s="159" t="s">
        <v>174</v>
      </c>
      <c r="AF35" s="70"/>
    </row>
    <row r="36" spans="1:32" s="65" customFormat="1" ht="31.5">
      <c r="A36" s="183" t="s">
        <v>100</v>
      </c>
      <c r="B36" s="78" t="s">
        <v>101</v>
      </c>
      <c r="C36" s="75" t="s">
        <v>43</v>
      </c>
      <c r="D36" s="68" t="s">
        <v>44</v>
      </c>
      <c r="E36" s="173">
        <v>19.125</v>
      </c>
      <c r="F36" s="121">
        <v>34</v>
      </c>
      <c r="G36" s="189">
        <v>650.25</v>
      </c>
      <c r="H36" s="121">
        <f t="shared" si="28"/>
        <v>34</v>
      </c>
      <c r="I36" s="121">
        <f t="shared" si="29"/>
        <v>34</v>
      </c>
      <c r="J36" s="69"/>
      <c r="K36" s="122">
        <f t="shared" si="30"/>
        <v>650.25</v>
      </c>
      <c r="L36" s="122">
        <f t="shared" si="33"/>
        <v>650.25</v>
      </c>
      <c r="M36" s="69"/>
      <c r="N36" s="105">
        <f t="shared" si="24"/>
        <v>18.844999999999999</v>
      </c>
      <c r="O36" s="165">
        <v>34</v>
      </c>
      <c r="P36" s="220">
        <f t="shared" si="25"/>
        <v>34</v>
      </c>
      <c r="Q36" s="69"/>
      <c r="R36" s="105">
        <v>640.73</v>
      </c>
      <c r="S36" s="105">
        <f t="shared" si="26"/>
        <v>640.73</v>
      </c>
      <c r="T36" s="69"/>
      <c r="U36" s="220">
        <f t="shared" si="34"/>
        <v>34</v>
      </c>
      <c r="V36" s="150">
        <f t="shared" si="35"/>
        <v>34</v>
      </c>
      <c r="W36" s="69"/>
      <c r="X36" s="105">
        <f t="shared" si="36"/>
        <v>640.73</v>
      </c>
      <c r="Y36" s="105">
        <f t="shared" si="37"/>
        <v>640.73</v>
      </c>
      <c r="Z36" s="69"/>
      <c r="AA36" s="160" t="s">
        <v>173</v>
      </c>
      <c r="AB36" s="166">
        <f t="shared" si="27"/>
        <v>0</v>
      </c>
      <c r="AC36" s="106">
        <f t="shared" si="31"/>
        <v>9.5199999999999818</v>
      </c>
      <c r="AD36" s="209">
        <f t="shared" si="32"/>
        <v>-1.4640522875817052E-2</v>
      </c>
      <c r="AE36" s="159" t="s">
        <v>174</v>
      </c>
      <c r="AF36" s="70"/>
    </row>
    <row r="37" spans="1:32" s="65" customFormat="1" ht="31.5">
      <c r="A37" s="183" t="s">
        <v>102</v>
      </c>
      <c r="B37" s="78" t="s">
        <v>103</v>
      </c>
      <c r="C37" s="75" t="s">
        <v>43</v>
      </c>
      <c r="D37" s="68" t="s">
        <v>44</v>
      </c>
      <c r="E37" s="173">
        <v>2.9249999999999998</v>
      </c>
      <c r="F37" s="121">
        <v>73</v>
      </c>
      <c r="G37" s="189">
        <v>213.52499999999998</v>
      </c>
      <c r="H37" s="121">
        <f t="shared" si="28"/>
        <v>73</v>
      </c>
      <c r="I37" s="121">
        <f t="shared" si="29"/>
        <v>73</v>
      </c>
      <c r="J37" s="69"/>
      <c r="K37" s="122">
        <f t="shared" si="30"/>
        <v>213.52499999999998</v>
      </c>
      <c r="L37" s="122">
        <f t="shared" si="33"/>
        <v>213.52499999999998</v>
      </c>
      <c r="M37" s="69"/>
      <c r="N37" s="105">
        <f t="shared" si="24"/>
        <v>2.9250000000000003</v>
      </c>
      <c r="O37" s="165">
        <v>73</v>
      </c>
      <c r="P37" s="220">
        <f t="shared" si="25"/>
        <v>73</v>
      </c>
      <c r="Q37" s="69"/>
      <c r="R37" s="105">
        <v>213.52500000000001</v>
      </c>
      <c r="S37" s="105">
        <f t="shared" si="26"/>
        <v>213.52500000000001</v>
      </c>
      <c r="T37" s="69"/>
      <c r="U37" s="220">
        <f t="shared" si="34"/>
        <v>73</v>
      </c>
      <c r="V37" s="150">
        <f t="shared" si="35"/>
        <v>73</v>
      </c>
      <c r="W37" s="69"/>
      <c r="X37" s="105">
        <f t="shared" si="36"/>
        <v>213.52500000000001</v>
      </c>
      <c r="Y37" s="105">
        <f t="shared" si="37"/>
        <v>213.52500000000001</v>
      </c>
      <c r="Z37" s="69"/>
      <c r="AA37" s="160" t="s">
        <v>173</v>
      </c>
      <c r="AB37" s="166">
        <f t="shared" si="27"/>
        <v>0</v>
      </c>
      <c r="AC37" s="106">
        <f t="shared" si="31"/>
        <v>0</v>
      </c>
      <c r="AD37" s="209">
        <f t="shared" si="32"/>
        <v>1.518253708889103E-16</v>
      </c>
      <c r="AE37" s="159" t="s">
        <v>174</v>
      </c>
      <c r="AF37" s="70"/>
    </row>
    <row r="38" spans="1:32" s="65" customFormat="1" ht="31.5">
      <c r="A38" s="183" t="s">
        <v>104</v>
      </c>
      <c r="B38" s="78" t="s">
        <v>105</v>
      </c>
      <c r="C38" s="75" t="s">
        <v>43</v>
      </c>
      <c r="D38" s="68" t="s">
        <v>44</v>
      </c>
      <c r="E38" s="173">
        <v>0.75</v>
      </c>
      <c r="F38" s="121">
        <v>219</v>
      </c>
      <c r="G38" s="189">
        <v>164.25</v>
      </c>
      <c r="H38" s="121">
        <f t="shared" si="28"/>
        <v>219</v>
      </c>
      <c r="I38" s="121">
        <f t="shared" si="29"/>
        <v>219</v>
      </c>
      <c r="J38" s="108"/>
      <c r="K38" s="122">
        <f t="shared" si="30"/>
        <v>164.25</v>
      </c>
      <c r="L38" s="122">
        <f t="shared" si="33"/>
        <v>164.25</v>
      </c>
      <c r="M38" s="108"/>
      <c r="N38" s="105"/>
      <c r="O38" s="165">
        <v>219</v>
      </c>
      <c r="P38" s="220">
        <f t="shared" si="25"/>
        <v>219</v>
      </c>
      <c r="Q38" s="123"/>
      <c r="R38" s="105">
        <v>147.6</v>
      </c>
      <c r="S38" s="105">
        <f t="shared" si="26"/>
        <v>147.6</v>
      </c>
      <c r="T38" s="123"/>
      <c r="U38" s="220">
        <f t="shared" si="34"/>
        <v>219</v>
      </c>
      <c r="V38" s="150">
        <f t="shared" si="35"/>
        <v>219</v>
      </c>
      <c r="W38" s="123"/>
      <c r="X38" s="105">
        <f t="shared" si="36"/>
        <v>147.6</v>
      </c>
      <c r="Y38" s="105">
        <f t="shared" si="37"/>
        <v>147.6</v>
      </c>
      <c r="Z38" s="108"/>
      <c r="AA38" s="160" t="s">
        <v>173</v>
      </c>
      <c r="AB38" s="166">
        <f t="shared" si="27"/>
        <v>0</v>
      </c>
      <c r="AC38" s="106">
        <f t="shared" si="31"/>
        <v>16.650000000000006</v>
      </c>
      <c r="AD38" s="209"/>
      <c r="AE38" s="159" t="s">
        <v>174</v>
      </c>
      <c r="AF38" s="70"/>
    </row>
    <row r="39" spans="1:32" s="65" customFormat="1" ht="15.75">
      <c r="A39" s="288" t="s">
        <v>70</v>
      </c>
      <c r="B39" s="289"/>
      <c r="C39" s="108"/>
      <c r="D39" s="108"/>
      <c r="E39" s="123"/>
      <c r="F39" s="123"/>
      <c r="G39" s="124">
        <f>SUM(G33:G38)</f>
        <v>16594.1875</v>
      </c>
      <c r="H39" s="124"/>
      <c r="I39" s="124"/>
      <c r="J39" s="124"/>
      <c r="K39" s="124">
        <f t="shared" ref="K39:AC39" si="38">SUM(K33:K38)</f>
        <v>16594.1875</v>
      </c>
      <c r="L39" s="124">
        <f t="shared" si="38"/>
        <v>16594.1875</v>
      </c>
      <c r="M39" s="124"/>
      <c r="N39" s="124"/>
      <c r="O39" s="124"/>
      <c r="P39" s="124"/>
      <c r="Q39" s="124"/>
      <c r="R39" s="124">
        <f t="shared" si="38"/>
        <v>16568.017499999998</v>
      </c>
      <c r="S39" s="124">
        <f t="shared" si="38"/>
        <v>16568.017499999998</v>
      </c>
      <c r="T39" s="124"/>
      <c r="U39" s="124"/>
      <c r="V39" s="124"/>
      <c r="W39" s="124"/>
      <c r="X39" s="124">
        <f t="shared" si="38"/>
        <v>16568.017499999998</v>
      </c>
      <c r="Y39" s="124">
        <f t="shared" si="38"/>
        <v>16568.017499999998</v>
      </c>
      <c r="Z39" s="124"/>
      <c r="AA39" s="124"/>
      <c r="AB39" s="126"/>
      <c r="AC39" s="124">
        <f t="shared" si="38"/>
        <v>26.169999999999987</v>
      </c>
      <c r="AD39" s="124"/>
      <c r="AE39" s="124"/>
      <c r="AF39" s="70"/>
    </row>
    <row r="40" spans="1:32" s="65" customFormat="1" ht="15.75">
      <c r="A40" s="283" t="s">
        <v>71</v>
      </c>
      <c r="B40" s="284"/>
      <c r="C40" s="284"/>
      <c r="D40" s="284"/>
      <c r="E40" s="285"/>
      <c r="F40" s="123"/>
      <c r="G40" s="108"/>
      <c r="H40" s="108"/>
      <c r="I40" s="108"/>
      <c r="J40" s="108"/>
      <c r="K40" s="108"/>
      <c r="L40" s="108"/>
      <c r="M40" s="108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08"/>
      <c r="AA40" s="108"/>
      <c r="AB40" s="126"/>
      <c r="AC40" s="129"/>
      <c r="AD40" s="129"/>
      <c r="AE40" s="70"/>
      <c r="AF40" s="70"/>
    </row>
    <row r="41" spans="1:32" s="65" customFormat="1" ht="47.25">
      <c r="A41" s="79">
        <v>2.2000000000000002</v>
      </c>
      <c r="B41" s="80" t="s">
        <v>45</v>
      </c>
      <c r="C41" s="75" t="s">
        <v>43</v>
      </c>
      <c r="D41" s="68" t="s">
        <v>44</v>
      </c>
      <c r="E41" s="190">
        <v>0.61169317499999998</v>
      </c>
      <c r="F41" s="191">
        <v>2181</v>
      </c>
      <c r="G41" s="189">
        <v>1334.102814675</v>
      </c>
      <c r="H41" s="165">
        <f>F41</f>
        <v>2181</v>
      </c>
      <c r="I41" s="111">
        <f>H41</f>
        <v>2181</v>
      </c>
      <c r="J41" s="108"/>
      <c r="K41" s="106">
        <f>G41</f>
        <v>1334.102814675</v>
      </c>
      <c r="L41" s="106">
        <f>K41</f>
        <v>1334.102814675</v>
      </c>
      <c r="M41" s="108"/>
      <c r="N41" s="105"/>
      <c r="O41" s="150">
        <v>2181</v>
      </c>
      <c r="P41" s="160">
        <f>O41</f>
        <v>2181</v>
      </c>
      <c r="Q41" s="123"/>
      <c r="R41" s="213">
        <v>702.81748000000005</v>
      </c>
      <c r="S41" s="105">
        <f>R41</f>
        <v>702.81748000000005</v>
      </c>
      <c r="T41" s="123"/>
      <c r="U41" s="111">
        <v>2181</v>
      </c>
      <c r="V41" s="111">
        <f>U41</f>
        <v>2181</v>
      </c>
      <c r="W41" s="123"/>
      <c r="X41" s="105">
        <v>702.81748000000005</v>
      </c>
      <c r="Y41" s="105">
        <f>X41</f>
        <v>702.81748000000005</v>
      </c>
      <c r="Z41" s="108"/>
      <c r="AA41" s="160" t="s">
        <v>173</v>
      </c>
      <c r="AB41" s="166">
        <f t="shared" si="27"/>
        <v>0</v>
      </c>
      <c r="AC41" s="105">
        <f>K41-R41</f>
        <v>631.28533467499994</v>
      </c>
      <c r="AD41" s="147"/>
      <c r="AE41" s="159" t="s">
        <v>174</v>
      </c>
      <c r="AF41" s="70"/>
    </row>
    <row r="42" spans="1:32" s="65" customFormat="1" ht="47.25">
      <c r="A42" s="79">
        <v>2.2999999999999998</v>
      </c>
      <c r="B42" s="80" t="s">
        <v>49</v>
      </c>
      <c r="C42" s="75" t="s">
        <v>43</v>
      </c>
      <c r="D42" s="68" t="s">
        <v>44</v>
      </c>
      <c r="E42" s="190">
        <v>0.49633310000000003</v>
      </c>
      <c r="F42" s="176">
        <v>1100</v>
      </c>
      <c r="G42" s="189">
        <v>545.96641</v>
      </c>
      <c r="H42" s="165">
        <f>F42</f>
        <v>1100</v>
      </c>
      <c r="I42" s="111">
        <f>H42</f>
        <v>1100</v>
      </c>
      <c r="J42" s="108"/>
      <c r="K42" s="106">
        <f>G42</f>
        <v>545.96641</v>
      </c>
      <c r="L42" s="106">
        <f>K42</f>
        <v>545.96641</v>
      </c>
      <c r="M42" s="108"/>
      <c r="N42" s="105"/>
      <c r="O42" s="150">
        <v>1100</v>
      </c>
      <c r="P42" s="160">
        <f>O42</f>
        <v>1100</v>
      </c>
      <c r="Q42" s="123"/>
      <c r="R42" s="213">
        <v>400.94529999999997</v>
      </c>
      <c r="S42" s="105">
        <f>R42</f>
        <v>400.94529999999997</v>
      </c>
      <c r="T42" s="123"/>
      <c r="U42" s="111">
        <v>1100</v>
      </c>
      <c r="V42" s="111">
        <f>U42</f>
        <v>1100</v>
      </c>
      <c r="W42" s="123"/>
      <c r="X42" s="105">
        <v>400.94529999999997</v>
      </c>
      <c r="Y42" s="105">
        <f>X42</f>
        <v>400.94529999999997</v>
      </c>
      <c r="Z42" s="108"/>
      <c r="AA42" s="160" t="s">
        <v>173</v>
      </c>
      <c r="AB42" s="166">
        <f t="shared" si="27"/>
        <v>0</v>
      </c>
      <c r="AC42" s="105">
        <f>K42-R42</f>
        <v>145.02111000000002</v>
      </c>
      <c r="AD42" s="147"/>
      <c r="AE42" s="159" t="s">
        <v>174</v>
      </c>
      <c r="AF42" s="70"/>
    </row>
    <row r="43" spans="1:32" s="65" customFormat="1" ht="15.75">
      <c r="A43" s="286" t="s">
        <v>70</v>
      </c>
      <c r="B43" s="287"/>
      <c r="C43" s="108"/>
      <c r="D43" s="108"/>
      <c r="E43" s="108"/>
      <c r="F43" s="108"/>
      <c r="G43" s="124">
        <f>SUM(G41:G42)</f>
        <v>1880.069224675</v>
      </c>
      <c r="H43" s="108"/>
      <c r="I43" s="108"/>
      <c r="J43" s="108"/>
      <c r="K43" s="228">
        <f>K42+K41</f>
        <v>1880.069224675</v>
      </c>
      <c r="L43" s="228">
        <f>L42+L41</f>
        <v>1880.069224675</v>
      </c>
      <c r="M43" s="229"/>
      <c r="N43" s="230"/>
      <c r="O43" s="230"/>
      <c r="P43" s="230"/>
      <c r="Q43" s="230"/>
      <c r="R43" s="124">
        <f>SUM(R41:R42)</f>
        <v>1103.76278</v>
      </c>
      <c r="S43" s="124">
        <f>SUM(S41:S42)</f>
        <v>1103.76278</v>
      </c>
      <c r="T43" s="124"/>
      <c r="U43" s="231"/>
      <c r="V43" s="124"/>
      <c r="W43" s="124"/>
      <c r="X43" s="124">
        <f>SUM(X41:X42)</f>
        <v>1103.76278</v>
      </c>
      <c r="Y43" s="124">
        <f>SUM(Y41:Y42)</f>
        <v>1103.76278</v>
      </c>
      <c r="Z43" s="108"/>
      <c r="AA43" s="108"/>
      <c r="AB43" s="126"/>
      <c r="AC43" s="223">
        <f>SUM(AC41:AC42)</f>
        <v>776.30644467499997</v>
      </c>
      <c r="AD43" s="147"/>
      <c r="AE43" s="70"/>
      <c r="AF43" s="70"/>
    </row>
    <row r="44" spans="1:32" s="65" customFormat="1" ht="15.75">
      <c r="A44" s="171" t="s">
        <v>92</v>
      </c>
      <c r="B44" s="172"/>
      <c r="C44" s="182"/>
      <c r="D44" s="182"/>
      <c r="E44" s="69"/>
      <c r="F44" s="69"/>
      <c r="G44" s="69"/>
      <c r="H44" s="108"/>
      <c r="I44" s="108"/>
      <c r="J44" s="108"/>
      <c r="K44" s="125"/>
      <c r="L44" s="125"/>
      <c r="M44" s="108"/>
      <c r="N44" s="123"/>
      <c r="O44" s="123"/>
      <c r="P44" s="123"/>
      <c r="Q44" s="123"/>
      <c r="R44" s="127"/>
      <c r="S44" s="127"/>
      <c r="T44" s="127"/>
      <c r="U44" s="134"/>
      <c r="V44" s="127"/>
      <c r="W44" s="127"/>
      <c r="X44" s="127"/>
      <c r="Y44" s="127"/>
      <c r="Z44" s="108"/>
      <c r="AA44" s="108"/>
      <c r="AB44" s="126"/>
      <c r="AC44" s="106"/>
      <c r="AD44" s="147"/>
      <c r="AE44" s="70"/>
      <c r="AF44" s="70"/>
    </row>
    <row r="45" spans="1:32" s="65" customFormat="1" ht="47.25">
      <c r="A45" s="183" t="s">
        <v>153</v>
      </c>
      <c r="B45" s="184" t="s">
        <v>93</v>
      </c>
      <c r="C45" s="185"/>
      <c r="D45" s="186"/>
      <c r="E45" s="175"/>
      <c r="F45" s="187"/>
      <c r="G45" s="188"/>
      <c r="H45" s="108"/>
      <c r="I45" s="108"/>
      <c r="J45" s="108"/>
      <c r="K45" s="125"/>
      <c r="L45" s="125"/>
      <c r="M45" s="108"/>
      <c r="N45" s="123"/>
      <c r="O45" s="123"/>
      <c r="P45" s="123"/>
      <c r="Q45" s="123"/>
      <c r="R45" s="127"/>
      <c r="S45" s="127"/>
      <c r="T45" s="127"/>
      <c r="U45" s="134"/>
      <c r="V45" s="127"/>
      <c r="W45" s="127"/>
      <c r="X45" s="127"/>
      <c r="Y45" s="127"/>
      <c r="Z45" s="108"/>
      <c r="AA45" s="108"/>
      <c r="AB45" s="126"/>
      <c r="AC45" s="106"/>
      <c r="AD45" s="147"/>
      <c r="AE45" s="70"/>
      <c r="AF45" s="70"/>
    </row>
    <row r="46" spans="1:32" s="65" customFormat="1" ht="47.25">
      <c r="A46" s="183" t="s">
        <v>154</v>
      </c>
      <c r="B46" s="78" t="s">
        <v>95</v>
      </c>
      <c r="C46" s="75" t="s">
        <v>43</v>
      </c>
      <c r="D46" s="68" t="s">
        <v>44</v>
      </c>
      <c r="E46" s="175">
        <v>1.25</v>
      </c>
      <c r="F46" s="191">
        <v>895</v>
      </c>
      <c r="G46" s="189">
        <v>1118.75</v>
      </c>
      <c r="H46" s="191">
        <f>F46</f>
        <v>895</v>
      </c>
      <c r="I46" s="111">
        <f>H46</f>
        <v>895</v>
      </c>
      <c r="J46" s="108"/>
      <c r="K46" s="112">
        <f>G46</f>
        <v>1118.75</v>
      </c>
      <c r="L46" s="112">
        <f>K46</f>
        <v>1118.75</v>
      </c>
      <c r="M46" s="108"/>
      <c r="N46" s="105">
        <f t="shared" ref="N46:N49" si="39">R46/O46</f>
        <v>1.5</v>
      </c>
      <c r="O46" s="111">
        <v>895</v>
      </c>
      <c r="P46" s="111">
        <f>O46</f>
        <v>895</v>
      </c>
      <c r="Q46" s="111"/>
      <c r="R46" s="106">
        <v>1342.5</v>
      </c>
      <c r="S46" s="106">
        <f>R46</f>
        <v>1342.5</v>
      </c>
      <c r="T46" s="106"/>
      <c r="U46" s="232">
        <f>O46</f>
        <v>895</v>
      </c>
      <c r="V46" s="232">
        <f>U46</f>
        <v>895</v>
      </c>
      <c r="W46" s="106"/>
      <c r="X46" s="106">
        <f>R46</f>
        <v>1342.5</v>
      </c>
      <c r="Y46" s="106">
        <f>X46</f>
        <v>1342.5</v>
      </c>
      <c r="Z46" s="107"/>
      <c r="AA46" s="160" t="s">
        <v>173</v>
      </c>
      <c r="AB46" s="166">
        <f t="shared" ref="AB46:AB49" si="40">H46-O46</f>
        <v>0</v>
      </c>
      <c r="AC46" s="106">
        <f t="shared" ref="AC46:AC48" si="41">K46-R46</f>
        <v>-223.75</v>
      </c>
      <c r="AD46" s="147">
        <f>(N46-E46)/E46</f>
        <v>0.2</v>
      </c>
      <c r="AE46" s="159" t="s">
        <v>174</v>
      </c>
      <c r="AF46" s="299" t="s">
        <v>177</v>
      </c>
    </row>
    <row r="47" spans="1:32" s="65" customFormat="1" ht="47.25">
      <c r="A47" s="183" t="s">
        <v>155</v>
      </c>
      <c r="B47" s="78" t="s">
        <v>151</v>
      </c>
      <c r="C47" s="75" t="s">
        <v>43</v>
      </c>
      <c r="D47" s="68" t="s">
        <v>44</v>
      </c>
      <c r="E47" s="175">
        <v>19.119440000000001</v>
      </c>
      <c r="F47" s="191">
        <v>9</v>
      </c>
      <c r="G47" s="189">
        <v>172.07496</v>
      </c>
      <c r="H47" s="191">
        <f t="shared" ref="H47:H49" si="42">F47</f>
        <v>9</v>
      </c>
      <c r="I47" s="111">
        <f t="shared" ref="I47:I49" si="43">H47</f>
        <v>9</v>
      </c>
      <c r="J47" s="108"/>
      <c r="K47" s="112">
        <f t="shared" ref="K47:K49" si="44">G47</f>
        <v>172.07496</v>
      </c>
      <c r="L47" s="112">
        <f t="shared" ref="L47:L49" si="45">K47</f>
        <v>172.07496</v>
      </c>
      <c r="M47" s="108"/>
      <c r="N47" s="105">
        <f t="shared" si="39"/>
        <v>18.844999999999999</v>
      </c>
      <c r="O47" s="111">
        <v>9</v>
      </c>
      <c r="P47" s="111">
        <f t="shared" ref="P47:P49" si="46">O47</f>
        <v>9</v>
      </c>
      <c r="Q47" s="111"/>
      <c r="R47" s="106">
        <v>169.60499999999999</v>
      </c>
      <c r="S47" s="106">
        <f t="shared" ref="S47:S49" si="47">R47</f>
        <v>169.60499999999999</v>
      </c>
      <c r="T47" s="106"/>
      <c r="U47" s="232">
        <f t="shared" ref="U47:U49" si="48">O47</f>
        <v>9</v>
      </c>
      <c r="V47" s="232">
        <f t="shared" ref="V47:V49" si="49">U47</f>
        <v>9</v>
      </c>
      <c r="W47" s="106"/>
      <c r="X47" s="106">
        <f t="shared" ref="X47:X49" si="50">R47</f>
        <v>169.60499999999999</v>
      </c>
      <c r="Y47" s="106">
        <f t="shared" ref="Y47:Y49" si="51">X47</f>
        <v>169.60499999999999</v>
      </c>
      <c r="Z47" s="108"/>
      <c r="AA47" s="160" t="s">
        <v>173</v>
      </c>
      <c r="AB47" s="166">
        <f t="shared" si="40"/>
        <v>0</v>
      </c>
      <c r="AC47" s="106">
        <f t="shared" si="41"/>
        <v>2.4699600000000146</v>
      </c>
      <c r="AD47" s="147">
        <f t="shared" ref="AD47:AD49" si="52">(N47-E47)/E47</f>
        <v>-1.4353976894720871E-2</v>
      </c>
      <c r="AE47" s="159" t="s">
        <v>174</v>
      </c>
      <c r="AF47" s="70"/>
    </row>
    <row r="48" spans="1:32" s="65" customFormat="1" ht="94.5">
      <c r="A48" s="183" t="s">
        <v>156</v>
      </c>
      <c r="B48" s="78" t="s">
        <v>152</v>
      </c>
      <c r="C48" s="75" t="s">
        <v>43</v>
      </c>
      <c r="D48" s="68" t="s">
        <v>44</v>
      </c>
      <c r="E48" s="175">
        <v>2.9249999999999998</v>
      </c>
      <c r="F48" s="191">
        <v>9</v>
      </c>
      <c r="G48" s="189">
        <v>26.324999999999999</v>
      </c>
      <c r="H48" s="191">
        <f t="shared" si="42"/>
        <v>9</v>
      </c>
      <c r="I48" s="111">
        <f t="shared" si="43"/>
        <v>9</v>
      </c>
      <c r="J48" s="108"/>
      <c r="K48" s="112">
        <f t="shared" si="44"/>
        <v>26.324999999999999</v>
      </c>
      <c r="L48" s="112">
        <f t="shared" si="45"/>
        <v>26.324999999999999</v>
      </c>
      <c r="M48" s="108"/>
      <c r="N48" s="105">
        <f t="shared" si="39"/>
        <v>2.9249999999999998</v>
      </c>
      <c r="O48" s="111">
        <v>9</v>
      </c>
      <c r="P48" s="111">
        <f t="shared" si="46"/>
        <v>9</v>
      </c>
      <c r="Q48" s="111"/>
      <c r="R48" s="106">
        <v>26.324999999999999</v>
      </c>
      <c r="S48" s="106">
        <f t="shared" si="47"/>
        <v>26.324999999999999</v>
      </c>
      <c r="T48" s="106"/>
      <c r="U48" s="232">
        <f t="shared" si="48"/>
        <v>9</v>
      </c>
      <c r="V48" s="232">
        <f t="shared" si="49"/>
        <v>9</v>
      </c>
      <c r="W48" s="106"/>
      <c r="X48" s="106">
        <f t="shared" si="50"/>
        <v>26.324999999999999</v>
      </c>
      <c r="Y48" s="106">
        <f t="shared" si="51"/>
        <v>26.324999999999999</v>
      </c>
      <c r="Z48" s="108"/>
      <c r="AA48" s="160" t="s">
        <v>173</v>
      </c>
      <c r="AB48" s="166">
        <f t="shared" si="40"/>
        <v>0</v>
      </c>
      <c r="AC48" s="106">
        <f t="shared" si="41"/>
        <v>0</v>
      </c>
      <c r="AD48" s="147">
        <f t="shared" si="52"/>
        <v>0</v>
      </c>
      <c r="AE48" s="159" t="s">
        <v>174</v>
      </c>
      <c r="AF48" s="70"/>
    </row>
    <row r="49" spans="1:32" s="65" customFormat="1" ht="31.5">
      <c r="A49" s="183" t="s">
        <v>157</v>
      </c>
      <c r="B49" s="78" t="s">
        <v>105</v>
      </c>
      <c r="C49" s="75" t="s">
        <v>43</v>
      </c>
      <c r="D49" s="68" t="s">
        <v>44</v>
      </c>
      <c r="E49" s="175">
        <v>0.75</v>
      </c>
      <c r="F49" s="191">
        <v>27</v>
      </c>
      <c r="G49" s="189">
        <v>20.25</v>
      </c>
      <c r="H49" s="191">
        <f t="shared" si="42"/>
        <v>27</v>
      </c>
      <c r="I49" s="111">
        <f t="shared" si="43"/>
        <v>27</v>
      </c>
      <c r="J49" s="108"/>
      <c r="K49" s="112">
        <f t="shared" si="44"/>
        <v>20.25</v>
      </c>
      <c r="L49" s="112">
        <f t="shared" si="45"/>
        <v>20.25</v>
      </c>
      <c r="M49" s="108"/>
      <c r="N49" s="105">
        <f t="shared" si="39"/>
        <v>0.75</v>
      </c>
      <c r="O49" s="111">
        <v>27</v>
      </c>
      <c r="P49" s="111">
        <f t="shared" si="46"/>
        <v>27</v>
      </c>
      <c r="Q49" s="111"/>
      <c r="R49" s="106">
        <v>20.25</v>
      </c>
      <c r="S49" s="106">
        <f t="shared" si="47"/>
        <v>20.25</v>
      </c>
      <c r="T49" s="106"/>
      <c r="U49" s="232">
        <f t="shared" si="48"/>
        <v>27</v>
      </c>
      <c r="V49" s="232">
        <f t="shared" si="49"/>
        <v>27</v>
      </c>
      <c r="W49" s="106"/>
      <c r="X49" s="106">
        <f t="shared" si="50"/>
        <v>20.25</v>
      </c>
      <c r="Y49" s="106">
        <f t="shared" si="51"/>
        <v>20.25</v>
      </c>
      <c r="Z49" s="108"/>
      <c r="AA49" s="160" t="s">
        <v>173</v>
      </c>
      <c r="AB49" s="166">
        <f t="shared" si="40"/>
        <v>0</v>
      </c>
      <c r="AC49" s="106">
        <f>K49-R49</f>
        <v>0</v>
      </c>
      <c r="AD49" s="147">
        <f t="shared" si="52"/>
        <v>0</v>
      </c>
      <c r="AE49" s="159" t="s">
        <v>174</v>
      </c>
      <c r="AF49" s="70"/>
    </row>
    <row r="50" spans="1:32" s="65" customFormat="1" ht="15.75">
      <c r="A50" s="286" t="s">
        <v>70</v>
      </c>
      <c r="B50" s="287"/>
      <c r="C50" s="108"/>
      <c r="D50" s="108"/>
      <c r="E50" s="108"/>
      <c r="F50" s="108"/>
      <c r="G50" s="124">
        <f>SUM(G46:G49)</f>
        <v>1337.39996</v>
      </c>
      <c r="H50" s="108"/>
      <c r="I50" s="108"/>
      <c r="J50" s="108"/>
      <c r="K50" s="228">
        <f>SUM(K46:K49)</f>
        <v>1337.39996</v>
      </c>
      <c r="L50" s="228">
        <f>SUM(L46:L49)</f>
        <v>1337.39996</v>
      </c>
      <c r="M50" s="229"/>
      <c r="N50" s="131"/>
      <c r="O50" s="131"/>
      <c r="P50" s="131"/>
      <c r="Q50" s="131"/>
      <c r="R50" s="223">
        <f>SUM(R46:R49)</f>
        <v>1558.68</v>
      </c>
      <c r="S50" s="223">
        <f>SUM(S46:S49)</f>
        <v>1558.68</v>
      </c>
      <c r="T50" s="223"/>
      <c r="U50" s="235"/>
      <c r="V50" s="223"/>
      <c r="W50" s="223"/>
      <c r="X50" s="223">
        <f>SUM(X46:X49)</f>
        <v>1558.68</v>
      </c>
      <c r="Y50" s="223">
        <f>SUM(Y46:Y49)</f>
        <v>1558.68</v>
      </c>
      <c r="Z50" s="108"/>
      <c r="AA50" s="108"/>
      <c r="AB50" s="126"/>
      <c r="AC50" s="223">
        <f>SUM(AC46:AC49)</f>
        <v>-221.28003999999999</v>
      </c>
      <c r="AD50" s="147"/>
      <c r="AE50" s="70"/>
      <c r="AF50" s="70"/>
    </row>
    <row r="51" spans="1:32" s="65" customFormat="1" ht="15.75">
      <c r="A51" s="278" t="s">
        <v>27</v>
      </c>
      <c r="B51" s="278"/>
      <c r="C51" s="278"/>
      <c r="D51" s="278"/>
      <c r="E51" s="278"/>
      <c r="F51" s="141"/>
      <c r="G51" s="137">
        <f>G43+G39+G50</f>
        <v>19811.656684674999</v>
      </c>
      <c r="H51" s="138"/>
      <c r="I51" s="138"/>
      <c r="J51" s="138"/>
      <c r="K51" s="137">
        <f>K43+K39+K50</f>
        <v>19811.656684674999</v>
      </c>
      <c r="L51" s="137">
        <f>L43+L39+L50</f>
        <v>19811.656684674999</v>
      </c>
      <c r="M51" s="138"/>
      <c r="N51" s="138"/>
      <c r="O51" s="138"/>
      <c r="P51" s="138"/>
      <c r="Q51" s="138"/>
      <c r="R51" s="139">
        <f>R43+R39+R50</f>
        <v>19230.460279999999</v>
      </c>
      <c r="S51" s="139">
        <f>S43+S39+S50</f>
        <v>19230.460279999999</v>
      </c>
      <c r="T51" s="137"/>
      <c r="U51" s="138"/>
      <c r="V51" s="138"/>
      <c r="W51" s="138"/>
      <c r="X51" s="139">
        <f>X43+X39+X50</f>
        <v>19230.460279999999</v>
      </c>
      <c r="Y51" s="139">
        <f>Y43+Y39+Y50</f>
        <v>19230.460279999999</v>
      </c>
      <c r="Z51" s="137"/>
      <c r="AA51" s="136"/>
      <c r="AB51" s="142"/>
      <c r="AC51" s="139">
        <f>AC39+AC43+AC50</f>
        <v>581.19640467499994</v>
      </c>
      <c r="AD51" s="142"/>
      <c r="AE51" s="143"/>
      <c r="AF51" s="143"/>
    </row>
    <row r="52" spans="1:32" s="65" customFormat="1" ht="15.75">
      <c r="A52" s="290" t="s">
        <v>29</v>
      </c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2"/>
    </row>
    <row r="53" spans="1:32" s="65" customFormat="1" ht="31.5">
      <c r="A53" s="81">
        <v>3.1</v>
      </c>
      <c r="B53" s="192" t="s">
        <v>106</v>
      </c>
      <c r="C53" s="88" t="s">
        <v>43</v>
      </c>
      <c r="D53" s="68" t="s">
        <v>44</v>
      </c>
      <c r="E53" s="193">
        <v>400</v>
      </c>
      <c r="F53" s="120">
        <v>1</v>
      </c>
      <c r="G53" s="194">
        <v>400</v>
      </c>
      <c r="H53" s="107">
        <v>1</v>
      </c>
      <c r="I53" s="107">
        <f>H53</f>
        <v>1</v>
      </c>
      <c r="J53" s="107"/>
      <c r="K53" s="112">
        <v>400</v>
      </c>
      <c r="L53" s="112">
        <f>K53</f>
        <v>400</v>
      </c>
      <c r="M53" s="82"/>
      <c r="N53" s="105">
        <f t="shared" ref="N53" si="53">R53/O53</f>
        <v>419.6</v>
      </c>
      <c r="O53" s="107">
        <v>1</v>
      </c>
      <c r="P53" s="107">
        <f>O53</f>
        <v>1</v>
      </c>
      <c r="Q53" s="82"/>
      <c r="R53" s="105">
        <v>419.6</v>
      </c>
      <c r="S53" s="105">
        <f>R53</f>
        <v>419.6</v>
      </c>
      <c r="T53" s="105"/>
      <c r="U53" s="109">
        <f>O53</f>
        <v>1</v>
      </c>
      <c r="V53" s="109">
        <f>U53</f>
        <v>1</v>
      </c>
      <c r="W53" s="82"/>
      <c r="X53" s="105">
        <f>R53</f>
        <v>419.6</v>
      </c>
      <c r="Y53" s="105">
        <f>X53</f>
        <v>419.6</v>
      </c>
      <c r="Z53" s="82"/>
      <c r="AA53" s="160" t="s">
        <v>131</v>
      </c>
      <c r="AB53" s="166">
        <f>H53-O53</f>
        <v>0</v>
      </c>
      <c r="AC53" s="106">
        <f t="shared" ref="AC53" si="54">K53-R53</f>
        <v>-19.600000000000023</v>
      </c>
      <c r="AD53" s="210">
        <f t="shared" ref="AD53" si="55">(N53-E53)/E53</f>
        <v>4.9000000000000057E-2</v>
      </c>
      <c r="AE53" s="169" t="s">
        <v>175</v>
      </c>
      <c r="AF53" s="82"/>
    </row>
    <row r="54" spans="1:32" s="65" customFormat="1" ht="15.75">
      <c r="A54" s="295" t="s">
        <v>30</v>
      </c>
      <c r="B54" s="295"/>
      <c r="C54" s="295"/>
      <c r="D54" s="295"/>
      <c r="E54" s="295"/>
      <c r="F54" s="141"/>
      <c r="G54" s="137">
        <f>G53</f>
        <v>400</v>
      </c>
      <c r="H54" s="138"/>
      <c r="I54" s="138"/>
      <c r="J54" s="138"/>
      <c r="K54" s="137">
        <f>K53</f>
        <v>400</v>
      </c>
      <c r="L54" s="137">
        <f>L53</f>
        <v>400</v>
      </c>
      <c r="M54" s="138"/>
      <c r="N54" s="136"/>
      <c r="O54" s="136"/>
      <c r="P54" s="136"/>
      <c r="Q54" s="136"/>
      <c r="R54" s="137">
        <f>R53</f>
        <v>419.6</v>
      </c>
      <c r="S54" s="137">
        <f>S53</f>
        <v>419.6</v>
      </c>
      <c r="T54" s="137"/>
      <c r="U54" s="136"/>
      <c r="V54" s="136"/>
      <c r="W54" s="136"/>
      <c r="X54" s="137">
        <f>X53</f>
        <v>419.6</v>
      </c>
      <c r="Y54" s="137">
        <f>Y53</f>
        <v>419.6</v>
      </c>
      <c r="Z54" s="137"/>
      <c r="AA54" s="137"/>
      <c r="AB54" s="137"/>
      <c r="AC54" s="137">
        <f t="shared" ref="AC54" si="56">AC53</f>
        <v>-19.600000000000023</v>
      </c>
      <c r="AD54" s="137"/>
      <c r="AE54" s="143"/>
      <c r="AF54" s="143"/>
    </row>
    <row r="55" spans="1:32" s="65" customFormat="1" ht="15.75">
      <c r="A55" s="290" t="s">
        <v>31</v>
      </c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2"/>
    </row>
    <row r="56" spans="1:32" s="65" customFormat="1" ht="15.75">
      <c r="A56" s="286" t="s">
        <v>46</v>
      </c>
      <c r="B56" s="287"/>
      <c r="C56" s="131"/>
      <c r="D56" s="132"/>
      <c r="E56" s="116"/>
      <c r="F56" s="117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5"/>
      <c r="AC56" s="115"/>
      <c r="AD56" s="128"/>
      <c r="AE56" s="128"/>
      <c r="AF56" s="128"/>
    </row>
    <row r="57" spans="1:32" s="65" customFormat="1" ht="31.5">
      <c r="A57" s="81">
        <v>4.0999999999999996</v>
      </c>
      <c r="B57" s="158" t="s">
        <v>46</v>
      </c>
      <c r="C57" s="195" t="s">
        <v>43</v>
      </c>
      <c r="D57" s="68" t="s">
        <v>44</v>
      </c>
      <c r="E57" s="196">
        <v>21.6</v>
      </c>
      <c r="F57" s="113">
        <v>37</v>
      </c>
      <c r="G57" s="197">
        <v>799.2</v>
      </c>
      <c r="H57" s="217">
        <f>I57+J57</f>
        <v>37</v>
      </c>
      <c r="I57" s="114">
        <v>20</v>
      </c>
      <c r="J57" s="114">
        <v>17</v>
      </c>
      <c r="K57" s="115">
        <f>L57+M57</f>
        <v>799.2</v>
      </c>
      <c r="L57" s="115">
        <v>432</v>
      </c>
      <c r="M57" s="115">
        <v>367.2</v>
      </c>
      <c r="N57" s="105">
        <f t="shared" ref="N57:N61" si="57">R57/O57</f>
        <v>21.54</v>
      </c>
      <c r="O57" s="150">
        <f t="shared" ref="O57:O58" si="58">P57+Q57</f>
        <v>37</v>
      </c>
      <c r="P57" s="150">
        <v>20</v>
      </c>
      <c r="Q57" s="111">
        <v>17</v>
      </c>
      <c r="R57" s="105">
        <f t="shared" ref="R57:R58" si="59">S57+T57</f>
        <v>796.98</v>
      </c>
      <c r="S57" s="105">
        <v>430.8</v>
      </c>
      <c r="T57" s="105">
        <v>366.18</v>
      </c>
      <c r="U57" s="150">
        <f t="shared" ref="U57:U60" si="60">V57+W57</f>
        <v>37</v>
      </c>
      <c r="V57" s="150">
        <v>20</v>
      </c>
      <c r="W57" s="111">
        <v>17</v>
      </c>
      <c r="X57" s="105">
        <f t="shared" ref="X57:X58" si="61">Y57+Z57</f>
        <v>796.98</v>
      </c>
      <c r="Y57" s="105">
        <v>430.8</v>
      </c>
      <c r="Z57" s="105">
        <v>366.18</v>
      </c>
      <c r="AA57" s="151" t="s">
        <v>131</v>
      </c>
      <c r="AB57" s="114">
        <f t="shared" ref="AB57:AB68" si="62">H57-O57</f>
        <v>0</v>
      </c>
      <c r="AC57" s="115">
        <f t="shared" ref="AC57:AC61" si="63">K57-R57</f>
        <v>2.2200000000000273</v>
      </c>
      <c r="AD57" s="210">
        <f t="shared" ref="AD57:AD67" si="64">(N57-E57)/E57</f>
        <v>-2.7777777777778828E-3</v>
      </c>
      <c r="AE57" s="168" t="s">
        <v>162</v>
      </c>
      <c r="AF57" s="70"/>
    </row>
    <row r="58" spans="1:32" s="65" customFormat="1" ht="31.5">
      <c r="A58" s="86">
        <v>4.2</v>
      </c>
      <c r="B58" s="158" t="s">
        <v>107</v>
      </c>
      <c r="C58" s="195" t="s">
        <v>43</v>
      </c>
      <c r="D58" s="68" t="s">
        <v>44</v>
      </c>
      <c r="E58" s="196">
        <v>20.9</v>
      </c>
      <c r="F58" s="113">
        <v>6</v>
      </c>
      <c r="G58" s="197">
        <v>125.39999999999999</v>
      </c>
      <c r="H58" s="217">
        <f t="shared" ref="H58:H61" si="65">I58+J58</f>
        <v>6</v>
      </c>
      <c r="I58" s="114">
        <v>4</v>
      </c>
      <c r="J58" s="114">
        <v>2</v>
      </c>
      <c r="K58" s="115">
        <f t="shared" ref="K58:K61" si="66">L58+M58</f>
        <v>125.39999999999999</v>
      </c>
      <c r="L58" s="115">
        <v>83.6</v>
      </c>
      <c r="M58" s="115">
        <v>41.8</v>
      </c>
      <c r="N58" s="105">
        <f t="shared" si="57"/>
        <v>20.824999999999999</v>
      </c>
      <c r="O58" s="150">
        <f t="shared" si="58"/>
        <v>6</v>
      </c>
      <c r="P58" s="150">
        <v>4</v>
      </c>
      <c r="Q58" s="111">
        <v>2</v>
      </c>
      <c r="R58" s="105">
        <f t="shared" si="59"/>
        <v>124.94999999999999</v>
      </c>
      <c r="S58" s="105">
        <v>83.3</v>
      </c>
      <c r="T58" s="105">
        <v>41.65</v>
      </c>
      <c r="U58" s="150">
        <f t="shared" si="60"/>
        <v>6</v>
      </c>
      <c r="V58" s="150">
        <v>4</v>
      </c>
      <c r="W58" s="111">
        <v>2</v>
      </c>
      <c r="X58" s="105">
        <f t="shared" si="61"/>
        <v>124.94999999999999</v>
      </c>
      <c r="Y58" s="105">
        <v>83.3</v>
      </c>
      <c r="Z58" s="105">
        <v>41.65</v>
      </c>
      <c r="AA58" s="151" t="s">
        <v>161</v>
      </c>
      <c r="AB58" s="114">
        <f t="shared" si="62"/>
        <v>0</v>
      </c>
      <c r="AC58" s="115">
        <f t="shared" si="63"/>
        <v>0.45000000000000284</v>
      </c>
      <c r="AD58" s="210">
        <f t="shared" si="64"/>
        <v>-3.5885167464114495E-3</v>
      </c>
      <c r="AE58" s="168" t="s">
        <v>162</v>
      </c>
      <c r="AF58" s="70"/>
    </row>
    <row r="59" spans="1:32" s="65" customFormat="1" ht="31.5">
      <c r="A59" s="81">
        <v>4.3</v>
      </c>
      <c r="B59" s="158" t="s">
        <v>108</v>
      </c>
      <c r="C59" s="195" t="s">
        <v>43</v>
      </c>
      <c r="D59" s="68" t="s">
        <v>44</v>
      </c>
      <c r="E59" s="196">
        <v>19.739999999999998</v>
      </c>
      <c r="F59" s="113">
        <v>10</v>
      </c>
      <c r="G59" s="197">
        <v>197.39999999999998</v>
      </c>
      <c r="H59" s="217">
        <f t="shared" si="65"/>
        <v>10</v>
      </c>
      <c r="I59" s="114">
        <v>5</v>
      </c>
      <c r="J59" s="114">
        <v>5</v>
      </c>
      <c r="K59" s="115">
        <f t="shared" si="66"/>
        <v>197.4</v>
      </c>
      <c r="L59" s="115">
        <v>98.7</v>
      </c>
      <c r="M59" s="115">
        <v>98.7</v>
      </c>
      <c r="N59" s="105">
        <f t="shared" si="57"/>
        <v>19.41</v>
      </c>
      <c r="O59" s="150">
        <f>P59+Q59</f>
        <v>10</v>
      </c>
      <c r="P59" s="150">
        <v>5</v>
      </c>
      <c r="Q59" s="111">
        <v>5</v>
      </c>
      <c r="R59" s="105">
        <f>S59+T59</f>
        <v>194.1</v>
      </c>
      <c r="S59" s="105">
        <v>97.05</v>
      </c>
      <c r="T59" s="105">
        <v>97.05</v>
      </c>
      <c r="U59" s="150">
        <f t="shared" si="60"/>
        <v>10</v>
      </c>
      <c r="V59" s="150">
        <v>5</v>
      </c>
      <c r="W59" s="111">
        <v>5</v>
      </c>
      <c r="X59" s="105">
        <f>Y59+Z59</f>
        <v>194.1</v>
      </c>
      <c r="Y59" s="105">
        <v>97.05</v>
      </c>
      <c r="Z59" s="105">
        <v>97.05</v>
      </c>
      <c r="AA59" s="151" t="s">
        <v>131</v>
      </c>
      <c r="AB59" s="114">
        <f t="shared" si="62"/>
        <v>0</v>
      </c>
      <c r="AC59" s="115">
        <f t="shared" si="63"/>
        <v>3.3000000000000114</v>
      </c>
      <c r="AD59" s="210">
        <f t="shared" si="64"/>
        <v>-1.6717325227963441E-2</v>
      </c>
      <c r="AE59" s="168" t="s">
        <v>162</v>
      </c>
      <c r="AF59" s="70"/>
    </row>
    <row r="60" spans="1:32" s="65" customFormat="1" ht="31.5">
      <c r="A60" s="81">
        <v>4.4000000000000004</v>
      </c>
      <c r="B60" s="158" t="s">
        <v>109</v>
      </c>
      <c r="C60" s="195" t="s">
        <v>43</v>
      </c>
      <c r="D60" s="68" t="s">
        <v>44</v>
      </c>
      <c r="E60" s="196">
        <v>13.33</v>
      </c>
      <c r="F60" s="113">
        <v>10</v>
      </c>
      <c r="G60" s="197">
        <v>133.30000000000001</v>
      </c>
      <c r="H60" s="217">
        <f t="shared" si="65"/>
        <v>10</v>
      </c>
      <c r="I60" s="114">
        <v>6</v>
      </c>
      <c r="J60" s="114">
        <v>4</v>
      </c>
      <c r="K60" s="115">
        <f t="shared" si="66"/>
        <v>133.30000000000001</v>
      </c>
      <c r="L60" s="115">
        <v>79.98</v>
      </c>
      <c r="M60" s="115">
        <v>53.32</v>
      </c>
      <c r="N60" s="105">
        <f t="shared" si="57"/>
        <v>13.3</v>
      </c>
      <c r="O60" s="150">
        <f t="shared" ref="O60" si="67">P60+Q60</f>
        <v>10</v>
      </c>
      <c r="P60" s="150">
        <v>6</v>
      </c>
      <c r="Q60" s="111">
        <v>4</v>
      </c>
      <c r="R60" s="105">
        <f>S60+T60</f>
        <v>133</v>
      </c>
      <c r="S60" s="105">
        <v>79.8</v>
      </c>
      <c r="T60" s="105">
        <v>53.2</v>
      </c>
      <c r="U60" s="150">
        <f t="shared" si="60"/>
        <v>10</v>
      </c>
      <c r="V60" s="150">
        <v>6</v>
      </c>
      <c r="W60" s="111">
        <v>4</v>
      </c>
      <c r="X60" s="105">
        <f t="shared" ref="X60:X61" si="68">Y60+Z60</f>
        <v>133</v>
      </c>
      <c r="Y60" s="105">
        <v>79.8</v>
      </c>
      <c r="Z60" s="105">
        <v>53.2</v>
      </c>
      <c r="AA60" s="151" t="s">
        <v>131</v>
      </c>
      <c r="AB60" s="114">
        <f t="shared" si="62"/>
        <v>0</v>
      </c>
      <c r="AC60" s="115">
        <f t="shared" si="63"/>
        <v>0.30000000000001137</v>
      </c>
      <c r="AD60" s="210">
        <f t="shared" si="64"/>
        <v>-2.2505626406601172E-3</v>
      </c>
      <c r="AE60" s="168" t="s">
        <v>162</v>
      </c>
      <c r="AF60" s="70"/>
    </row>
    <row r="61" spans="1:32" s="65" customFormat="1" ht="31.5">
      <c r="A61" s="81">
        <v>4.5</v>
      </c>
      <c r="B61" s="158" t="s">
        <v>110</v>
      </c>
      <c r="C61" s="195" t="s">
        <v>43</v>
      </c>
      <c r="D61" s="68" t="s">
        <v>44</v>
      </c>
      <c r="E61" s="196">
        <v>6</v>
      </c>
      <c r="F61" s="113">
        <v>10</v>
      </c>
      <c r="G61" s="197">
        <v>60</v>
      </c>
      <c r="H61" s="217">
        <f t="shared" si="65"/>
        <v>10</v>
      </c>
      <c r="I61" s="114">
        <v>5</v>
      </c>
      <c r="J61" s="114">
        <v>5</v>
      </c>
      <c r="K61" s="115">
        <f t="shared" si="66"/>
        <v>60</v>
      </c>
      <c r="L61" s="115">
        <v>30</v>
      </c>
      <c r="M61" s="115">
        <v>30</v>
      </c>
      <c r="N61" s="105">
        <f t="shared" si="57"/>
        <v>5.95</v>
      </c>
      <c r="O61" s="150">
        <f>P61+Q61</f>
        <v>10</v>
      </c>
      <c r="P61" s="150">
        <v>5</v>
      </c>
      <c r="Q61" s="111">
        <v>5</v>
      </c>
      <c r="R61" s="105">
        <f t="shared" ref="R61" si="69">S61+T61</f>
        <v>59.5</v>
      </c>
      <c r="S61" s="105">
        <v>29.75</v>
      </c>
      <c r="T61" s="105">
        <v>29.75</v>
      </c>
      <c r="U61" s="150">
        <f>V61+W61</f>
        <v>10</v>
      </c>
      <c r="V61" s="150">
        <v>5</v>
      </c>
      <c r="W61" s="111">
        <v>5</v>
      </c>
      <c r="X61" s="105">
        <f t="shared" si="68"/>
        <v>59.5</v>
      </c>
      <c r="Y61" s="105">
        <v>29.75</v>
      </c>
      <c r="Z61" s="105">
        <v>29.75</v>
      </c>
      <c r="AA61" s="151" t="s">
        <v>140</v>
      </c>
      <c r="AB61" s="114">
        <f t="shared" si="62"/>
        <v>0</v>
      </c>
      <c r="AC61" s="115">
        <f t="shared" si="63"/>
        <v>0.5</v>
      </c>
      <c r="AD61" s="210">
        <f t="shared" si="64"/>
        <v>-8.3333333333333037E-3</v>
      </c>
      <c r="AE61" s="168" t="s">
        <v>162</v>
      </c>
      <c r="AF61" s="70"/>
    </row>
    <row r="62" spans="1:32" s="65" customFormat="1" ht="15.75">
      <c r="A62" s="286" t="s">
        <v>70</v>
      </c>
      <c r="B62" s="287"/>
      <c r="C62" s="83"/>
      <c r="D62" s="84"/>
      <c r="E62" s="116"/>
      <c r="F62" s="117"/>
      <c r="G62" s="118">
        <f>SUM(G57:G61)</f>
        <v>1315.3</v>
      </c>
      <c r="H62" s="119"/>
      <c r="I62" s="119"/>
      <c r="J62" s="119"/>
      <c r="K62" s="118">
        <f>SUM(K57:K61)</f>
        <v>1315.3</v>
      </c>
      <c r="L62" s="118">
        <f t="shared" ref="L62:Z62" si="70">SUM(L57:L61)</f>
        <v>724.28000000000009</v>
      </c>
      <c r="M62" s="118">
        <f t="shared" si="70"/>
        <v>591.02</v>
      </c>
      <c r="N62" s="118"/>
      <c r="O62" s="118"/>
      <c r="P62" s="118"/>
      <c r="Q62" s="118"/>
      <c r="R62" s="118">
        <f t="shared" si="70"/>
        <v>1308.53</v>
      </c>
      <c r="S62" s="118">
        <f t="shared" si="70"/>
        <v>720.69999999999993</v>
      </c>
      <c r="T62" s="118">
        <f>SUM(T57:T61)</f>
        <v>587.83000000000004</v>
      </c>
      <c r="U62" s="118"/>
      <c r="V62" s="118"/>
      <c r="W62" s="118"/>
      <c r="X62" s="118">
        <f t="shared" si="70"/>
        <v>1308.53</v>
      </c>
      <c r="Y62" s="118">
        <f t="shared" si="70"/>
        <v>720.69999999999993</v>
      </c>
      <c r="Z62" s="118">
        <f t="shared" si="70"/>
        <v>587.83000000000004</v>
      </c>
      <c r="AA62" s="118"/>
      <c r="AB62" s="114">
        <f t="shared" si="62"/>
        <v>0</v>
      </c>
      <c r="AC62" s="118">
        <f>SUM(AC57:AC61)</f>
        <v>6.7700000000000529</v>
      </c>
      <c r="AD62" s="210"/>
      <c r="AE62" s="70"/>
      <c r="AF62" s="70"/>
    </row>
    <row r="63" spans="1:32" s="65" customFormat="1" ht="15.75">
      <c r="A63" s="286" t="s">
        <v>57</v>
      </c>
      <c r="B63" s="287"/>
      <c r="C63" s="83"/>
      <c r="D63" s="84"/>
      <c r="E63" s="116"/>
      <c r="F63" s="117"/>
      <c r="G63" s="119"/>
      <c r="H63" s="119"/>
      <c r="I63" s="119"/>
      <c r="J63" s="119"/>
      <c r="K63" s="148"/>
      <c r="L63" s="148"/>
      <c r="M63" s="119"/>
      <c r="N63" s="110"/>
      <c r="O63" s="150"/>
      <c r="P63" s="150"/>
      <c r="Q63" s="123"/>
      <c r="R63" s="105"/>
      <c r="S63" s="105"/>
      <c r="T63" s="85"/>
      <c r="U63" s="85"/>
      <c r="V63" s="85"/>
      <c r="W63" s="85"/>
      <c r="X63" s="85"/>
      <c r="Y63" s="85"/>
      <c r="Z63" s="85"/>
      <c r="AA63" s="85"/>
      <c r="AB63" s="114"/>
      <c r="AC63" s="115"/>
      <c r="AD63" s="210"/>
      <c r="AE63" s="70"/>
      <c r="AF63" s="70"/>
    </row>
    <row r="64" spans="1:32" s="65" customFormat="1" ht="31.5">
      <c r="A64" s="86">
        <v>4.5999999999999996</v>
      </c>
      <c r="B64" s="158" t="s">
        <v>72</v>
      </c>
      <c r="C64" s="195" t="s">
        <v>43</v>
      </c>
      <c r="D64" s="68" t="s">
        <v>44</v>
      </c>
      <c r="E64" s="196">
        <v>820.70799999999997</v>
      </c>
      <c r="F64" s="113">
        <v>1</v>
      </c>
      <c r="G64" s="198">
        <v>820.70799999999997</v>
      </c>
      <c r="H64" s="114">
        <v>1</v>
      </c>
      <c r="I64" s="114">
        <f>H64</f>
        <v>1</v>
      </c>
      <c r="J64" s="119"/>
      <c r="K64" s="115">
        <v>820.70799999999997</v>
      </c>
      <c r="L64" s="115">
        <f>K64</f>
        <v>820.70799999999997</v>
      </c>
      <c r="M64" s="119"/>
      <c r="N64" s="105">
        <f t="shared" ref="N64" si="71">R64/O64</f>
        <v>813.71</v>
      </c>
      <c r="O64" s="150">
        <v>1</v>
      </c>
      <c r="P64" s="150">
        <f>O64</f>
        <v>1</v>
      </c>
      <c r="Q64" s="123"/>
      <c r="R64" s="105">
        <v>813.71</v>
      </c>
      <c r="S64" s="105">
        <f>R64</f>
        <v>813.71</v>
      </c>
      <c r="T64" s="85"/>
      <c r="U64" s="150">
        <v>1</v>
      </c>
      <c r="V64" s="150">
        <v>1</v>
      </c>
      <c r="W64" s="85"/>
      <c r="X64" s="105">
        <v>813.71</v>
      </c>
      <c r="Y64" s="105">
        <v>813.71</v>
      </c>
      <c r="Z64" s="85"/>
      <c r="AA64" s="151" t="s">
        <v>131</v>
      </c>
      <c r="AB64" s="114">
        <f t="shared" si="62"/>
        <v>0</v>
      </c>
      <c r="AC64" s="115">
        <f>K64-R64</f>
        <v>6.9979999999999336</v>
      </c>
      <c r="AD64" s="210">
        <f t="shared" si="64"/>
        <v>-8.5267841912104354E-3</v>
      </c>
      <c r="AE64" s="168" t="s">
        <v>162</v>
      </c>
      <c r="AF64" s="70"/>
    </row>
    <row r="65" spans="1:32" s="65" customFormat="1" ht="15.75">
      <c r="A65" s="286" t="s">
        <v>70</v>
      </c>
      <c r="B65" s="287"/>
      <c r="C65" s="83"/>
      <c r="D65" s="84"/>
      <c r="E65" s="116"/>
      <c r="F65" s="117"/>
      <c r="G65" s="118">
        <f>G64</f>
        <v>820.70799999999997</v>
      </c>
      <c r="H65" s="119"/>
      <c r="I65" s="119"/>
      <c r="J65" s="119"/>
      <c r="K65" s="118">
        <f>K64</f>
        <v>820.70799999999997</v>
      </c>
      <c r="L65" s="118">
        <f>L64</f>
        <v>820.70799999999997</v>
      </c>
      <c r="M65" s="118"/>
      <c r="N65" s="118"/>
      <c r="O65" s="118"/>
      <c r="P65" s="118"/>
      <c r="Q65" s="118"/>
      <c r="R65" s="118">
        <f t="shared" ref="R65:Y65" si="72">R64</f>
        <v>813.71</v>
      </c>
      <c r="S65" s="118">
        <f t="shared" si="72"/>
        <v>813.71</v>
      </c>
      <c r="T65" s="118"/>
      <c r="U65" s="118"/>
      <c r="V65" s="118"/>
      <c r="W65" s="118"/>
      <c r="X65" s="118">
        <f t="shared" si="72"/>
        <v>813.71</v>
      </c>
      <c r="Y65" s="118">
        <f t="shared" si="72"/>
        <v>813.71</v>
      </c>
      <c r="Z65" s="118"/>
      <c r="AA65" s="118"/>
      <c r="AB65" s="114">
        <f t="shared" si="62"/>
        <v>0</v>
      </c>
      <c r="AC65" s="118">
        <f>AC64</f>
        <v>6.9979999999999336</v>
      </c>
      <c r="AD65" s="210"/>
      <c r="AE65" s="70"/>
      <c r="AF65" s="70"/>
    </row>
    <row r="66" spans="1:32" s="65" customFormat="1" ht="15.75">
      <c r="A66" s="293" t="s">
        <v>47</v>
      </c>
      <c r="B66" s="294"/>
      <c r="C66" s="83"/>
      <c r="D66" s="84"/>
      <c r="E66" s="116"/>
      <c r="F66" s="117"/>
      <c r="G66" s="119"/>
      <c r="H66" s="119"/>
      <c r="I66" s="119"/>
      <c r="J66" s="119"/>
      <c r="K66" s="119"/>
      <c r="L66" s="119"/>
      <c r="M66" s="119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114"/>
      <c r="AC66" s="115"/>
      <c r="AD66" s="210"/>
      <c r="AE66" s="70"/>
      <c r="AF66" s="70"/>
    </row>
    <row r="67" spans="1:32" s="65" customFormat="1" ht="31.5">
      <c r="A67" s="87">
        <v>4.7</v>
      </c>
      <c r="B67" s="199" t="s">
        <v>50</v>
      </c>
      <c r="C67" s="88" t="s">
        <v>43</v>
      </c>
      <c r="D67" s="68" t="s">
        <v>44</v>
      </c>
      <c r="E67" s="200">
        <v>527</v>
      </c>
      <c r="F67" s="120">
        <v>1</v>
      </c>
      <c r="G67" s="194">
        <v>527</v>
      </c>
      <c r="H67" s="114">
        <v>1</v>
      </c>
      <c r="I67" s="114">
        <f>H67</f>
        <v>1</v>
      </c>
      <c r="J67" s="119"/>
      <c r="K67" s="151">
        <v>527</v>
      </c>
      <c r="L67" s="151">
        <f>K67</f>
        <v>527</v>
      </c>
      <c r="M67" s="119"/>
      <c r="N67" s="105">
        <f t="shared" ref="N67" si="73">R67/O67</f>
        <v>481.85</v>
      </c>
      <c r="O67" s="120">
        <v>1</v>
      </c>
      <c r="P67" s="120">
        <f>O67</f>
        <v>1</v>
      </c>
      <c r="Q67" s="85"/>
      <c r="R67" s="115">
        <v>481.85</v>
      </c>
      <c r="S67" s="115">
        <f>R67</f>
        <v>481.85</v>
      </c>
      <c r="T67" s="85"/>
      <c r="U67" s="120">
        <v>1</v>
      </c>
      <c r="V67" s="120">
        <f>U67</f>
        <v>1</v>
      </c>
      <c r="W67" s="85"/>
      <c r="X67" s="115">
        <v>481.85</v>
      </c>
      <c r="Y67" s="115">
        <f>X67</f>
        <v>481.85</v>
      </c>
      <c r="Z67" s="85"/>
      <c r="AA67" s="151" t="s">
        <v>139</v>
      </c>
      <c r="AB67" s="114">
        <f t="shared" si="62"/>
        <v>0</v>
      </c>
      <c r="AC67" s="115">
        <f>K67-R67</f>
        <v>45.149999999999977</v>
      </c>
      <c r="AD67" s="210">
        <f t="shared" si="64"/>
        <v>-8.567362428842501E-2</v>
      </c>
      <c r="AE67" s="168" t="s">
        <v>134</v>
      </c>
      <c r="AF67" s="70"/>
    </row>
    <row r="68" spans="1:32" s="65" customFormat="1" ht="15.75">
      <c r="A68" s="286" t="s">
        <v>70</v>
      </c>
      <c r="B68" s="287"/>
      <c r="C68" s="83"/>
      <c r="D68" s="84"/>
      <c r="E68" s="116"/>
      <c r="F68" s="117"/>
      <c r="G68" s="118">
        <f>G67</f>
        <v>527</v>
      </c>
      <c r="H68" s="119"/>
      <c r="I68" s="119"/>
      <c r="J68" s="119"/>
      <c r="K68" s="118">
        <f>K67</f>
        <v>527</v>
      </c>
      <c r="L68" s="118">
        <f>L67</f>
        <v>527</v>
      </c>
      <c r="M68" s="148"/>
      <c r="N68" s="216"/>
      <c r="O68" s="216"/>
      <c r="P68" s="216"/>
      <c r="Q68" s="216"/>
      <c r="R68" s="118">
        <f>SUM(R67)</f>
        <v>481.85</v>
      </c>
      <c r="S68" s="118">
        <f>SUM(S67)</f>
        <v>481.85</v>
      </c>
      <c r="T68" s="216"/>
      <c r="U68" s="216"/>
      <c r="V68" s="216"/>
      <c r="W68" s="216"/>
      <c r="X68" s="118">
        <f>SUM(X67)</f>
        <v>481.85</v>
      </c>
      <c r="Y68" s="118">
        <f>SUM(Y67)</f>
        <v>481.85</v>
      </c>
      <c r="Z68" s="85"/>
      <c r="AA68" s="85"/>
      <c r="AB68" s="114">
        <f t="shared" si="62"/>
        <v>0</v>
      </c>
      <c r="AC68" s="118">
        <f>AC67</f>
        <v>45.149999999999977</v>
      </c>
      <c r="AD68" s="170"/>
      <c r="AE68" s="70"/>
      <c r="AF68" s="70"/>
    </row>
    <row r="69" spans="1:32" s="65" customFormat="1" ht="15.75">
      <c r="A69" s="295" t="s">
        <v>32</v>
      </c>
      <c r="B69" s="295"/>
      <c r="C69" s="295"/>
      <c r="D69" s="295"/>
      <c r="E69" s="295"/>
      <c r="F69" s="144"/>
      <c r="G69" s="137">
        <f>G68+G65+G62</f>
        <v>2663.0079999999998</v>
      </c>
      <c r="H69" s="136"/>
      <c r="I69" s="136"/>
      <c r="J69" s="136"/>
      <c r="K69" s="137">
        <f>K65+K62+K68</f>
        <v>2663.0079999999998</v>
      </c>
      <c r="L69" s="137">
        <f>L65+L62+L68</f>
        <v>2071.9880000000003</v>
      </c>
      <c r="M69" s="137">
        <f t="shared" ref="M69" si="74">M65+M62</f>
        <v>591.02</v>
      </c>
      <c r="N69" s="136"/>
      <c r="O69" s="136"/>
      <c r="P69" s="136"/>
      <c r="Q69" s="136"/>
      <c r="R69" s="137">
        <f>R68+R65+R62</f>
        <v>2604.09</v>
      </c>
      <c r="S69" s="137">
        <f t="shared" ref="S69:AC69" si="75">S68+S65+S62</f>
        <v>2016.2599999999998</v>
      </c>
      <c r="T69" s="137">
        <f t="shared" si="75"/>
        <v>587.83000000000004</v>
      </c>
      <c r="U69" s="137">
        <f t="shared" si="75"/>
        <v>0</v>
      </c>
      <c r="V69" s="137">
        <f t="shared" si="75"/>
        <v>0</v>
      </c>
      <c r="W69" s="137"/>
      <c r="X69" s="137">
        <f t="shared" si="75"/>
        <v>2604.09</v>
      </c>
      <c r="Y69" s="137">
        <f t="shared" si="75"/>
        <v>2016.2599999999998</v>
      </c>
      <c r="Z69" s="137">
        <f t="shared" si="75"/>
        <v>587.83000000000004</v>
      </c>
      <c r="AA69" s="137"/>
      <c r="AB69" s="137"/>
      <c r="AC69" s="137">
        <f t="shared" si="75"/>
        <v>58.917999999999964</v>
      </c>
      <c r="AD69" s="142"/>
      <c r="AE69" s="143"/>
      <c r="AF69" s="143"/>
    </row>
    <row r="70" spans="1:32" s="65" customFormat="1" ht="15.75">
      <c r="A70" s="290" t="s">
        <v>33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2"/>
    </row>
    <row r="71" spans="1:32" s="65" customFormat="1" ht="15.75">
      <c r="A71" s="278" t="s">
        <v>34</v>
      </c>
      <c r="B71" s="278"/>
      <c r="C71" s="278"/>
      <c r="D71" s="278"/>
      <c r="E71" s="278"/>
      <c r="F71" s="144"/>
      <c r="G71" s="137">
        <v>0</v>
      </c>
      <c r="H71" s="136"/>
      <c r="I71" s="136"/>
      <c r="J71" s="136"/>
      <c r="K71" s="137">
        <v>0</v>
      </c>
      <c r="L71" s="137">
        <v>0</v>
      </c>
      <c r="M71" s="137"/>
      <c r="N71" s="137"/>
      <c r="O71" s="137"/>
      <c r="P71" s="137"/>
      <c r="Q71" s="137"/>
      <c r="R71" s="137">
        <v>0</v>
      </c>
      <c r="S71" s="137">
        <v>0</v>
      </c>
      <c r="T71" s="137"/>
      <c r="U71" s="137"/>
      <c r="V71" s="137"/>
      <c r="W71" s="137"/>
      <c r="X71" s="137">
        <v>0</v>
      </c>
      <c r="Y71" s="137">
        <v>0</v>
      </c>
      <c r="Z71" s="137"/>
      <c r="AA71" s="137"/>
      <c r="AB71" s="137"/>
      <c r="AC71" s="137">
        <v>0</v>
      </c>
      <c r="AD71" s="138"/>
      <c r="AE71" s="143"/>
      <c r="AF71" s="143"/>
    </row>
    <row r="72" spans="1:32" s="65" customFormat="1" ht="15.75">
      <c r="A72" s="290" t="s">
        <v>35</v>
      </c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2"/>
    </row>
    <row r="73" spans="1:32" s="65" customFormat="1" ht="15.75">
      <c r="A73" s="290" t="s">
        <v>73</v>
      </c>
      <c r="B73" s="292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10"/>
      <c r="AC73" s="110"/>
      <c r="AD73" s="130"/>
      <c r="AE73" s="130"/>
      <c r="AF73" s="130"/>
    </row>
    <row r="74" spans="1:32" s="65" customFormat="1" ht="31.5">
      <c r="A74" s="89">
        <v>6.1</v>
      </c>
      <c r="B74" s="90" t="s">
        <v>111</v>
      </c>
      <c r="C74" s="75" t="s">
        <v>43</v>
      </c>
      <c r="D74" s="68" t="s">
        <v>44</v>
      </c>
      <c r="E74" s="201">
        <v>1058.3330000000001</v>
      </c>
      <c r="F74" s="202">
        <v>2</v>
      </c>
      <c r="G74" s="203">
        <v>2116.6660000000002</v>
      </c>
      <c r="H74" s="114">
        <f>F74</f>
        <v>2</v>
      </c>
      <c r="I74" s="114">
        <f>H74</f>
        <v>2</v>
      </c>
      <c r="J74" s="76"/>
      <c r="K74" s="115">
        <v>2116.6660000000002</v>
      </c>
      <c r="L74" s="115">
        <f>K74</f>
        <v>2116.6660000000002</v>
      </c>
      <c r="M74" s="76"/>
      <c r="N74" s="105">
        <f t="shared" ref="N74:N75" si="76">R74/O74</f>
        <v>1110.875</v>
      </c>
      <c r="O74" s="114">
        <v>2</v>
      </c>
      <c r="P74" s="114">
        <f>O74</f>
        <v>2</v>
      </c>
      <c r="Q74" s="76"/>
      <c r="R74" s="115">
        <v>2221.75</v>
      </c>
      <c r="S74" s="115">
        <f>R74</f>
        <v>2221.75</v>
      </c>
      <c r="T74" s="76"/>
      <c r="U74" s="114">
        <f>O74</f>
        <v>2</v>
      </c>
      <c r="V74" s="114">
        <f>U74</f>
        <v>2</v>
      </c>
      <c r="W74" s="76"/>
      <c r="X74" s="115">
        <f>R74</f>
        <v>2221.75</v>
      </c>
      <c r="Y74" s="115">
        <f>X74</f>
        <v>2221.75</v>
      </c>
      <c r="Z74" s="76"/>
      <c r="AA74" s="151" t="s">
        <v>131</v>
      </c>
      <c r="AB74" s="165">
        <f>H74-O74</f>
        <v>0</v>
      </c>
      <c r="AC74" s="110">
        <f>K74-R74</f>
        <v>-105.08399999999983</v>
      </c>
      <c r="AD74" s="208">
        <f>(N74-E74)/E74</f>
        <v>4.9645999888503822E-2</v>
      </c>
      <c r="AE74" s="70" t="s">
        <v>163</v>
      </c>
      <c r="AF74" s="70"/>
    </row>
    <row r="75" spans="1:32" s="65" customFormat="1" ht="31.5">
      <c r="A75" s="89">
        <v>6.2</v>
      </c>
      <c r="B75" s="90" t="s">
        <v>158</v>
      </c>
      <c r="C75" s="75" t="s">
        <v>43</v>
      </c>
      <c r="D75" s="68" t="s">
        <v>44</v>
      </c>
      <c r="E75" s="224">
        <v>333.33</v>
      </c>
      <c r="F75" s="202">
        <v>4</v>
      </c>
      <c r="G75" s="225">
        <f>F75*E75</f>
        <v>1333.32</v>
      </c>
      <c r="H75" s="114">
        <f>F75</f>
        <v>4</v>
      </c>
      <c r="I75" s="114">
        <f>H75</f>
        <v>4</v>
      </c>
      <c r="J75" s="76"/>
      <c r="K75" s="115">
        <f>G75</f>
        <v>1333.32</v>
      </c>
      <c r="L75" s="115">
        <f>K75</f>
        <v>1333.32</v>
      </c>
      <c r="M75" s="76"/>
      <c r="N75" s="105">
        <f t="shared" si="76"/>
        <v>332.8125</v>
      </c>
      <c r="O75" s="114">
        <v>4</v>
      </c>
      <c r="P75" s="114">
        <f>O75</f>
        <v>4</v>
      </c>
      <c r="Q75" s="76"/>
      <c r="R75" s="115">
        <v>1331.25</v>
      </c>
      <c r="S75" s="115">
        <f>R75</f>
        <v>1331.25</v>
      </c>
      <c r="T75" s="76"/>
      <c r="U75" s="114">
        <f>O75</f>
        <v>4</v>
      </c>
      <c r="V75" s="114">
        <f>U75</f>
        <v>4</v>
      </c>
      <c r="W75" s="76"/>
      <c r="X75" s="115">
        <f>R75</f>
        <v>1331.25</v>
      </c>
      <c r="Y75" s="115">
        <f>X75</f>
        <v>1331.25</v>
      </c>
      <c r="Z75" s="76"/>
      <c r="AA75" s="151" t="s">
        <v>131</v>
      </c>
      <c r="AB75" s="165">
        <f>H75-O75</f>
        <v>0</v>
      </c>
      <c r="AC75" s="110">
        <f>K75-R75</f>
        <v>2.0699999999999363</v>
      </c>
      <c r="AD75" s="208">
        <f>(N75-E75)/E75</f>
        <v>-1.5525155251552038E-3</v>
      </c>
      <c r="AE75" s="70" t="s">
        <v>163</v>
      </c>
      <c r="AF75" s="70"/>
    </row>
    <row r="76" spans="1:32" s="65" customFormat="1" ht="15.75">
      <c r="A76" s="278" t="s">
        <v>36</v>
      </c>
      <c r="B76" s="278"/>
      <c r="C76" s="278"/>
      <c r="D76" s="278"/>
      <c r="E76" s="278"/>
      <c r="F76" s="144"/>
      <c r="G76" s="137">
        <f>SUM(G74:G75)</f>
        <v>3449.9859999999999</v>
      </c>
      <c r="H76" s="136"/>
      <c r="I76" s="136"/>
      <c r="J76" s="136"/>
      <c r="K76" s="137">
        <f>SUM(K74:K75)</f>
        <v>3449.9859999999999</v>
      </c>
      <c r="L76" s="137">
        <f>SUM(L74:L75)</f>
        <v>3449.9859999999999</v>
      </c>
      <c r="M76" s="136"/>
      <c r="N76" s="136"/>
      <c r="O76" s="136"/>
      <c r="P76" s="136"/>
      <c r="Q76" s="136"/>
      <c r="R76" s="137">
        <f>SUM(R74:R75)</f>
        <v>3553</v>
      </c>
      <c r="S76" s="137">
        <f>SUM(S74:S75)</f>
        <v>3553</v>
      </c>
      <c r="T76" s="137"/>
      <c r="U76" s="136"/>
      <c r="V76" s="136"/>
      <c r="W76" s="136"/>
      <c r="X76" s="137">
        <f>SUM(X74:X75)</f>
        <v>3553</v>
      </c>
      <c r="Y76" s="137">
        <f>SUM(Y74:Y75)</f>
        <v>3553</v>
      </c>
      <c r="Z76" s="137"/>
      <c r="AA76" s="136"/>
      <c r="AB76" s="140"/>
      <c r="AC76" s="139">
        <f>AC74+AC75</f>
        <v>-103.0139999999999</v>
      </c>
      <c r="AD76" s="142"/>
      <c r="AE76" s="143"/>
      <c r="AF76" s="143"/>
    </row>
    <row r="77" spans="1:32" s="65" customFormat="1" ht="15.75">
      <c r="A77" s="290" t="s">
        <v>37</v>
      </c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2"/>
    </row>
    <row r="78" spans="1:32" s="65" customFormat="1" ht="31.5">
      <c r="A78" s="77">
        <v>7.1</v>
      </c>
      <c r="B78" s="204" t="s">
        <v>74</v>
      </c>
      <c r="C78" s="75" t="s">
        <v>43</v>
      </c>
      <c r="D78" s="68" t="s">
        <v>44</v>
      </c>
      <c r="E78" s="162">
        <v>16.89</v>
      </c>
      <c r="F78" s="163">
        <v>8</v>
      </c>
      <c r="G78" s="205">
        <v>135.12</v>
      </c>
      <c r="H78" s="111">
        <v>8</v>
      </c>
      <c r="I78" s="111">
        <f>H78</f>
        <v>8</v>
      </c>
      <c r="J78" s="69"/>
      <c r="K78" s="105">
        <v>135.12</v>
      </c>
      <c r="L78" s="105">
        <f>K78</f>
        <v>135.12</v>
      </c>
      <c r="M78" s="69"/>
      <c r="N78" s="110">
        <f>R78/O78</f>
        <v>16.89</v>
      </c>
      <c r="O78" s="107">
        <v>8</v>
      </c>
      <c r="P78" s="107">
        <v>8</v>
      </c>
      <c r="Q78" s="69"/>
      <c r="R78" s="112">
        <v>135.12</v>
      </c>
      <c r="S78" s="112">
        <v>135.12</v>
      </c>
      <c r="T78" s="108"/>
      <c r="U78" s="107">
        <v>8</v>
      </c>
      <c r="V78" s="107">
        <f>U78</f>
        <v>8</v>
      </c>
      <c r="W78" s="107"/>
      <c r="X78" s="112">
        <v>135.12</v>
      </c>
      <c r="Y78" s="112">
        <f>X78</f>
        <v>135.12</v>
      </c>
      <c r="Z78" s="107"/>
      <c r="AA78" s="151" t="s">
        <v>131</v>
      </c>
      <c r="AB78" s="165">
        <f>H78-O78</f>
        <v>0</v>
      </c>
      <c r="AC78" s="105">
        <f>K78-R78</f>
        <v>0</v>
      </c>
      <c r="AD78" s="147">
        <f>(N78-E78)/E78</f>
        <v>0</v>
      </c>
      <c r="AE78" s="159" t="s">
        <v>132</v>
      </c>
      <c r="AF78" s="70"/>
    </row>
    <row r="79" spans="1:32" s="65" customFormat="1" ht="31.5">
      <c r="A79" s="77">
        <v>7.2</v>
      </c>
      <c r="B79" s="206" t="s">
        <v>112</v>
      </c>
      <c r="C79" s="75" t="s">
        <v>43</v>
      </c>
      <c r="D79" s="68" t="s">
        <v>44</v>
      </c>
      <c r="E79" s="162">
        <v>13.850833333333332</v>
      </c>
      <c r="F79" s="163">
        <v>8</v>
      </c>
      <c r="G79" s="205">
        <v>110.80666666666666</v>
      </c>
      <c r="H79" s="111">
        <v>8</v>
      </c>
      <c r="I79" s="111">
        <f t="shared" ref="I79:I90" si="77">H79</f>
        <v>8</v>
      </c>
      <c r="J79" s="69"/>
      <c r="K79" s="105">
        <v>110.80666666666666</v>
      </c>
      <c r="L79" s="105">
        <f t="shared" ref="L79:L90" si="78">K79</f>
        <v>110.80666666666666</v>
      </c>
      <c r="M79" s="69"/>
      <c r="N79" s="110">
        <f t="shared" ref="N79:N90" si="79">R79/O79</f>
        <v>13.85</v>
      </c>
      <c r="O79" s="107">
        <v>8</v>
      </c>
      <c r="P79" s="107">
        <v>8</v>
      </c>
      <c r="Q79" s="69"/>
      <c r="R79" s="112">
        <v>110.8</v>
      </c>
      <c r="S79" s="112">
        <v>110.8</v>
      </c>
      <c r="T79" s="108"/>
      <c r="U79" s="107">
        <v>8</v>
      </c>
      <c r="V79" s="107">
        <f t="shared" ref="V79:V90" si="80">U79</f>
        <v>8</v>
      </c>
      <c r="W79" s="107"/>
      <c r="X79" s="112">
        <v>110.8</v>
      </c>
      <c r="Y79" s="112">
        <f t="shared" ref="Y79:Y90" si="81">X79</f>
        <v>110.8</v>
      </c>
      <c r="Z79" s="107"/>
      <c r="AA79" s="151" t="s">
        <v>131</v>
      </c>
      <c r="AB79" s="165">
        <f t="shared" ref="AB79:AB90" si="82">H79-O79</f>
        <v>0</v>
      </c>
      <c r="AC79" s="105">
        <f t="shared" ref="AC79:AC90" si="83">K79-R79</f>
        <v>6.6666666666606034E-3</v>
      </c>
      <c r="AD79" s="147">
        <f t="shared" ref="AD79:AD90" si="84">(N79-E79)/E79</f>
        <v>-6.0164851693585858E-5</v>
      </c>
      <c r="AE79" s="159" t="s">
        <v>132</v>
      </c>
      <c r="AF79" s="70"/>
    </row>
    <row r="80" spans="1:32" s="65" customFormat="1" ht="31.5">
      <c r="A80" s="77">
        <v>7.3</v>
      </c>
      <c r="B80" s="207" t="s">
        <v>75</v>
      </c>
      <c r="C80" s="75" t="s">
        <v>43</v>
      </c>
      <c r="D80" s="68" t="s">
        <v>44</v>
      </c>
      <c r="E80" s="162">
        <v>19.3675</v>
      </c>
      <c r="F80" s="163">
        <v>15</v>
      </c>
      <c r="G80" s="205">
        <v>290.51249999999999</v>
      </c>
      <c r="H80" s="111">
        <v>15</v>
      </c>
      <c r="I80" s="111">
        <f t="shared" si="77"/>
        <v>15</v>
      </c>
      <c r="J80" s="69"/>
      <c r="K80" s="105">
        <v>290.51249999999999</v>
      </c>
      <c r="L80" s="105">
        <f t="shared" si="78"/>
        <v>290.51249999999999</v>
      </c>
      <c r="M80" s="69"/>
      <c r="N80" s="110">
        <f t="shared" si="79"/>
        <v>19.37</v>
      </c>
      <c r="O80" s="107">
        <v>15</v>
      </c>
      <c r="P80" s="107">
        <v>15</v>
      </c>
      <c r="Q80" s="164"/>
      <c r="R80" s="112">
        <v>290.55</v>
      </c>
      <c r="S80" s="112">
        <v>290.55</v>
      </c>
      <c r="T80" s="107"/>
      <c r="U80" s="107">
        <v>15</v>
      </c>
      <c r="V80" s="107">
        <f t="shared" si="80"/>
        <v>15</v>
      </c>
      <c r="W80" s="107"/>
      <c r="X80" s="107">
        <v>290.55</v>
      </c>
      <c r="Y80" s="112">
        <f t="shared" si="81"/>
        <v>290.55</v>
      </c>
      <c r="Z80" s="107"/>
      <c r="AA80" s="151" t="s">
        <v>131</v>
      </c>
      <c r="AB80" s="165">
        <f t="shared" si="82"/>
        <v>0</v>
      </c>
      <c r="AC80" s="105">
        <f t="shared" si="83"/>
        <v>-3.7500000000022737E-2</v>
      </c>
      <c r="AD80" s="147">
        <f t="shared" si="84"/>
        <v>1.2908222537763155E-4</v>
      </c>
      <c r="AE80" s="159" t="s">
        <v>132</v>
      </c>
      <c r="AF80" s="70"/>
    </row>
    <row r="81" spans="1:32" s="65" customFormat="1" ht="31.5">
      <c r="A81" s="77">
        <v>7.4</v>
      </c>
      <c r="B81" s="204" t="s">
        <v>113</v>
      </c>
      <c r="C81" s="75" t="s">
        <v>43</v>
      </c>
      <c r="D81" s="68" t="s">
        <v>44</v>
      </c>
      <c r="E81" s="162">
        <v>16.975000000000001</v>
      </c>
      <c r="F81" s="163">
        <v>1</v>
      </c>
      <c r="G81" s="205">
        <v>16.975000000000001</v>
      </c>
      <c r="H81" s="111">
        <v>1</v>
      </c>
      <c r="I81" s="111">
        <f t="shared" si="77"/>
        <v>1</v>
      </c>
      <c r="J81" s="69"/>
      <c r="K81" s="105">
        <v>16.975000000000001</v>
      </c>
      <c r="L81" s="105">
        <f t="shared" si="78"/>
        <v>16.975000000000001</v>
      </c>
      <c r="M81" s="69"/>
      <c r="N81" s="110">
        <f t="shared" si="79"/>
        <v>16.98</v>
      </c>
      <c r="O81" s="107">
        <v>1</v>
      </c>
      <c r="P81" s="107">
        <v>1</v>
      </c>
      <c r="Q81" s="69"/>
      <c r="R81" s="112">
        <v>16.98</v>
      </c>
      <c r="S81" s="112">
        <v>16.98</v>
      </c>
      <c r="T81" s="125"/>
      <c r="U81" s="166">
        <v>1</v>
      </c>
      <c r="V81" s="107">
        <f t="shared" si="80"/>
        <v>1</v>
      </c>
      <c r="W81" s="112"/>
      <c r="X81" s="112">
        <v>16.98</v>
      </c>
      <c r="Y81" s="112">
        <f t="shared" si="81"/>
        <v>16.98</v>
      </c>
      <c r="Z81" s="107"/>
      <c r="AA81" s="151" t="s">
        <v>131</v>
      </c>
      <c r="AB81" s="165">
        <f t="shared" si="82"/>
        <v>0</v>
      </c>
      <c r="AC81" s="105">
        <f t="shared" si="83"/>
        <v>-4.9999999999990052E-3</v>
      </c>
      <c r="AD81" s="147">
        <f t="shared" si="84"/>
        <v>2.9455081001466892E-4</v>
      </c>
      <c r="AE81" s="159" t="s">
        <v>132</v>
      </c>
      <c r="AF81" s="70"/>
    </row>
    <row r="82" spans="1:32" s="65" customFormat="1" ht="31.5">
      <c r="A82" s="77">
        <v>7.5</v>
      </c>
      <c r="B82" s="207" t="s">
        <v>114</v>
      </c>
      <c r="C82" s="75" t="s">
        <v>43</v>
      </c>
      <c r="D82" s="68" t="s">
        <v>44</v>
      </c>
      <c r="E82" s="162">
        <v>18.91</v>
      </c>
      <c r="F82" s="163">
        <v>1</v>
      </c>
      <c r="G82" s="205">
        <v>18.91</v>
      </c>
      <c r="H82" s="111">
        <v>1</v>
      </c>
      <c r="I82" s="111">
        <f t="shared" si="77"/>
        <v>1</v>
      </c>
      <c r="J82" s="69"/>
      <c r="K82" s="105">
        <v>18.91</v>
      </c>
      <c r="L82" s="105">
        <f t="shared" si="78"/>
        <v>18.91</v>
      </c>
      <c r="M82" s="69"/>
      <c r="N82" s="110">
        <f t="shared" si="79"/>
        <v>18.91</v>
      </c>
      <c r="O82" s="107">
        <v>1</v>
      </c>
      <c r="P82" s="107">
        <v>1</v>
      </c>
      <c r="Q82" s="69"/>
      <c r="R82" s="112">
        <v>18.91</v>
      </c>
      <c r="S82" s="112">
        <v>18.91</v>
      </c>
      <c r="T82" s="125"/>
      <c r="U82" s="166">
        <v>1</v>
      </c>
      <c r="V82" s="107">
        <f t="shared" si="80"/>
        <v>1</v>
      </c>
      <c r="W82" s="112"/>
      <c r="X82" s="112">
        <v>18.91</v>
      </c>
      <c r="Y82" s="112">
        <f t="shared" si="81"/>
        <v>18.91</v>
      </c>
      <c r="Z82" s="107"/>
      <c r="AA82" s="151" t="s">
        <v>131</v>
      </c>
      <c r="AB82" s="165">
        <f t="shared" si="82"/>
        <v>0</v>
      </c>
      <c r="AC82" s="105">
        <f t="shared" si="83"/>
        <v>0</v>
      </c>
      <c r="AD82" s="147">
        <f t="shared" si="84"/>
        <v>0</v>
      </c>
      <c r="AE82" s="159" t="s">
        <v>132</v>
      </c>
      <c r="AF82" s="70"/>
    </row>
    <row r="83" spans="1:32" s="65" customFormat="1" ht="31.5">
      <c r="A83" s="77">
        <v>7.6</v>
      </c>
      <c r="B83" s="207" t="s">
        <v>115</v>
      </c>
      <c r="C83" s="75" t="s">
        <v>43</v>
      </c>
      <c r="D83" s="68" t="s">
        <v>44</v>
      </c>
      <c r="E83" s="162">
        <v>51.396999999999998</v>
      </c>
      <c r="F83" s="163">
        <v>1</v>
      </c>
      <c r="G83" s="205">
        <v>51.396999999999998</v>
      </c>
      <c r="H83" s="111">
        <v>1</v>
      </c>
      <c r="I83" s="111">
        <f t="shared" si="77"/>
        <v>1</v>
      </c>
      <c r="J83" s="69"/>
      <c r="K83" s="105">
        <v>51.396999999999998</v>
      </c>
      <c r="L83" s="105">
        <f t="shared" si="78"/>
        <v>51.396999999999998</v>
      </c>
      <c r="M83" s="69"/>
      <c r="N83" s="110">
        <f t="shared" si="79"/>
        <v>51.4</v>
      </c>
      <c r="O83" s="107">
        <v>1</v>
      </c>
      <c r="P83" s="107">
        <v>1</v>
      </c>
      <c r="Q83" s="69"/>
      <c r="R83" s="112">
        <v>51.4</v>
      </c>
      <c r="S83" s="112">
        <v>51.4</v>
      </c>
      <c r="T83" s="125"/>
      <c r="U83" s="166">
        <v>1</v>
      </c>
      <c r="V83" s="107">
        <f t="shared" si="80"/>
        <v>1</v>
      </c>
      <c r="W83" s="112"/>
      <c r="X83" s="112">
        <v>51.4</v>
      </c>
      <c r="Y83" s="112">
        <f t="shared" si="81"/>
        <v>51.4</v>
      </c>
      <c r="Z83" s="107"/>
      <c r="AA83" s="151" t="s">
        <v>131</v>
      </c>
      <c r="AB83" s="165">
        <f t="shared" si="82"/>
        <v>0</v>
      </c>
      <c r="AC83" s="105">
        <f t="shared" si="83"/>
        <v>-3.0000000000001137E-3</v>
      </c>
      <c r="AD83" s="147">
        <f t="shared" si="84"/>
        <v>5.8369165515499225E-5</v>
      </c>
      <c r="AE83" s="159" t="s">
        <v>133</v>
      </c>
      <c r="AF83" s="70"/>
    </row>
    <row r="84" spans="1:32" s="65" customFormat="1" ht="31.5">
      <c r="A84" s="77">
        <v>7.7</v>
      </c>
      <c r="B84" s="207" t="s">
        <v>116</v>
      </c>
      <c r="C84" s="75" t="s">
        <v>43</v>
      </c>
      <c r="D84" s="68" t="s">
        <v>44</v>
      </c>
      <c r="E84" s="162">
        <v>11</v>
      </c>
      <c r="F84" s="163">
        <v>1</v>
      </c>
      <c r="G84" s="205">
        <v>11</v>
      </c>
      <c r="H84" s="111">
        <v>1</v>
      </c>
      <c r="I84" s="111">
        <f t="shared" si="77"/>
        <v>1</v>
      </c>
      <c r="J84" s="69"/>
      <c r="K84" s="105">
        <v>11</v>
      </c>
      <c r="L84" s="105">
        <f t="shared" si="78"/>
        <v>11</v>
      </c>
      <c r="M84" s="69"/>
      <c r="N84" s="110">
        <f t="shared" si="79"/>
        <v>11</v>
      </c>
      <c r="O84" s="107">
        <v>1</v>
      </c>
      <c r="P84" s="107">
        <v>1</v>
      </c>
      <c r="Q84" s="69"/>
      <c r="R84" s="112">
        <v>11</v>
      </c>
      <c r="S84" s="112">
        <v>11</v>
      </c>
      <c r="T84" s="125"/>
      <c r="U84" s="166">
        <v>1</v>
      </c>
      <c r="V84" s="107">
        <f t="shared" si="80"/>
        <v>1</v>
      </c>
      <c r="W84" s="112"/>
      <c r="X84" s="112">
        <v>11</v>
      </c>
      <c r="Y84" s="112">
        <f t="shared" si="81"/>
        <v>11</v>
      </c>
      <c r="Z84" s="107"/>
      <c r="AA84" s="151" t="s">
        <v>131</v>
      </c>
      <c r="AB84" s="165">
        <f t="shared" si="82"/>
        <v>0</v>
      </c>
      <c r="AC84" s="105">
        <f t="shared" si="83"/>
        <v>0</v>
      </c>
      <c r="AD84" s="147">
        <f t="shared" si="84"/>
        <v>0</v>
      </c>
      <c r="AE84" s="159" t="s">
        <v>133</v>
      </c>
      <c r="AF84" s="70"/>
    </row>
    <row r="85" spans="1:32" s="65" customFormat="1" ht="31.5">
      <c r="A85" s="77">
        <v>7.8</v>
      </c>
      <c r="B85" s="207" t="s">
        <v>117</v>
      </c>
      <c r="C85" s="75" t="s">
        <v>43</v>
      </c>
      <c r="D85" s="68" t="s">
        <v>44</v>
      </c>
      <c r="E85" s="162">
        <v>17.55</v>
      </c>
      <c r="F85" s="163">
        <v>1</v>
      </c>
      <c r="G85" s="205">
        <v>17.55</v>
      </c>
      <c r="H85" s="111">
        <v>1</v>
      </c>
      <c r="I85" s="111">
        <f t="shared" si="77"/>
        <v>1</v>
      </c>
      <c r="J85" s="69"/>
      <c r="K85" s="105">
        <v>17.55</v>
      </c>
      <c r="L85" s="105">
        <f t="shared" si="78"/>
        <v>17.55</v>
      </c>
      <c r="M85" s="69"/>
      <c r="N85" s="110">
        <f t="shared" si="79"/>
        <v>17.55</v>
      </c>
      <c r="O85" s="107">
        <v>1</v>
      </c>
      <c r="P85" s="107">
        <v>1</v>
      </c>
      <c r="Q85" s="69"/>
      <c r="R85" s="112">
        <v>17.55</v>
      </c>
      <c r="S85" s="112">
        <v>17.55</v>
      </c>
      <c r="T85" s="125"/>
      <c r="U85" s="166">
        <v>1</v>
      </c>
      <c r="V85" s="107">
        <f t="shared" si="80"/>
        <v>1</v>
      </c>
      <c r="W85" s="112"/>
      <c r="X85" s="112">
        <v>17.55</v>
      </c>
      <c r="Y85" s="112">
        <f t="shared" si="81"/>
        <v>17.55</v>
      </c>
      <c r="Z85" s="107"/>
      <c r="AA85" s="151" t="s">
        <v>131</v>
      </c>
      <c r="AB85" s="165">
        <f t="shared" si="82"/>
        <v>0</v>
      </c>
      <c r="AC85" s="105">
        <f t="shared" si="83"/>
        <v>0</v>
      </c>
      <c r="AD85" s="147">
        <f t="shared" si="84"/>
        <v>0</v>
      </c>
      <c r="AE85" s="159" t="s">
        <v>133</v>
      </c>
      <c r="AF85" s="70"/>
    </row>
    <row r="86" spans="1:32" s="65" customFormat="1" ht="31.5">
      <c r="A86" s="77">
        <v>7.9</v>
      </c>
      <c r="B86" s="207" t="s">
        <v>118</v>
      </c>
      <c r="C86" s="75" t="s">
        <v>43</v>
      </c>
      <c r="D86" s="68" t="s">
        <v>44</v>
      </c>
      <c r="E86" s="162">
        <v>21.25</v>
      </c>
      <c r="F86" s="163">
        <v>1</v>
      </c>
      <c r="G86" s="205">
        <v>21.25</v>
      </c>
      <c r="H86" s="111">
        <v>1</v>
      </c>
      <c r="I86" s="111">
        <f t="shared" si="77"/>
        <v>1</v>
      </c>
      <c r="J86" s="69"/>
      <c r="K86" s="105">
        <v>21.25</v>
      </c>
      <c r="L86" s="105">
        <f t="shared" si="78"/>
        <v>21.25</v>
      </c>
      <c r="M86" s="164"/>
      <c r="N86" s="110">
        <f t="shared" si="79"/>
        <v>21.25</v>
      </c>
      <c r="O86" s="107">
        <v>1</v>
      </c>
      <c r="P86" s="107">
        <v>1</v>
      </c>
      <c r="Q86" s="107"/>
      <c r="R86" s="112">
        <v>21.25</v>
      </c>
      <c r="S86" s="112">
        <v>21.25</v>
      </c>
      <c r="T86" s="107"/>
      <c r="U86" s="107">
        <v>1</v>
      </c>
      <c r="V86" s="107">
        <f t="shared" si="80"/>
        <v>1</v>
      </c>
      <c r="W86" s="107"/>
      <c r="X86" s="112">
        <v>21.25</v>
      </c>
      <c r="Y86" s="112">
        <f t="shared" si="81"/>
        <v>21.25</v>
      </c>
      <c r="Z86" s="107"/>
      <c r="AA86" s="151" t="s">
        <v>131</v>
      </c>
      <c r="AB86" s="165">
        <f t="shared" si="82"/>
        <v>0</v>
      </c>
      <c r="AC86" s="105">
        <f t="shared" si="83"/>
        <v>0</v>
      </c>
      <c r="AD86" s="147">
        <f t="shared" si="84"/>
        <v>0</v>
      </c>
      <c r="AE86" s="159" t="s">
        <v>133</v>
      </c>
      <c r="AF86" s="70"/>
    </row>
    <row r="87" spans="1:32" s="65" customFormat="1" ht="31.5">
      <c r="A87" s="187">
        <v>7.1</v>
      </c>
      <c r="B87" s="207" t="s">
        <v>119</v>
      </c>
      <c r="C87" s="75" t="s">
        <v>43</v>
      </c>
      <c r="D87" s="68" t="s">
        <v>44</v>
      </c>
      <c r="E87" s="162">
        <v>14.85</v>
      </c>
      <c r="F87" s="163">
        <v>1</v>
      </c>
      <c r="G87" s="205">
        <v>14.85</v>
      </c>
      <c r="H87" s="111">
        <v>1</v>
      </c>
      <c r="I87" s="111">
        <f t="shared" si="77"/>
        <v>1</v>
      </c>
      <c r="J87" s="69"/>
      <c r="K87" s="105">
        <v>14.85</v>
      </c>
      <c r="L87" s="105">
        <f t="shared" si="78"/>
        <v>14.85</v>
      </c>
      <c r="M87" s="164"/>
      <c r="N87" s="110">
        <f t="shared" si="79"/>
        <v>14.85</v>
      </c>
      <c r="O87" s="107">
        <v>1</v>
      </c>
      <c r="P87" s="107">
        <v>1</v>
      </c>
      <c r="Q87" s="107"/>
      <c r="R87" s="107">
        <v>14.85</v>
      </c>
      <c r="S87" s="107">
        <v>14.85</v>
      </c>
      <c r="T87" s="107"/>
      <c r="U87" s="107">
        <v>1</v>
      </c>
      <c r="V87" s="107">
        <f t="shared" si="80"/>
        <v>1</v>
      </c>
      <c r="W87" s="107"/>
      <c r="X87" s="107">
        <v>14.85</v>
      </c>
      <c r="Y87" s="112">
        <f t="shared" si="81"/>
        <v>14.85</v>
      </c>
      <c r="Z87" s="107"/>
      <c r="AA87" s="151" t="s">
        <v>131</v>
      </c>
      <c r="AB87" s="165">
        <f t="shared" si="82"/>
        <v>0</v>
      </c>
      <c r="AC87" s="105">
        <f t="shared" si="83"/>
        <v>0</v>
      </c>
      <c r="AD87" s="147">
        <f t="shared" si="84"/>
        <v>0</v>
      </c>
      <c r="AE87" s="159" t="s">
        <v>133</v>
      </c>
      <c r="AF87" s="70"/>
    </row>
    <row r="88" spans="1:32" s="65" customFormat="1" ht="31.5">
      <c r="A88" s="187">
        <v>7.11</v>
      </c>
      <c r="B88" s="207" t="s">
        <v>120</v>
      </c>
      <c r="C88" s="75" t="s">
        <v>43</v>
      </c>
      <c r="D88" s="68" t="s">
        <v>44</v>
      </c>
      <c r="E88" s="162">
        <v>9.9</v>
      </c>
      <c r="F88" s="163">
        <v>1</v>
      </c>
      <c r="G88" s="205">
        <v>9.9</v>
      </c>
      <c r="H88" s="111">
        <v>1</v>
      </c>
      <c r="I88" s="111">
        <f t="shared" si="77"/>
        <v>1</v>
      </c>
      <c r="J88" s="69"/>
      <c r="K88" s="105">
        <v>9.9</v>
      </c>
      <c r="L88" s="105">
        <f t="shared" si="78"/>
        <v>9.9</v>
      </c>
      <c r="M88" s="164"/>
      <c r="N88" s="110">
        <f t="shared" si="79"/>
        <v>9.9</v>
      </c>
      <c r="O88" s="107">
        <v>1</v>
      </c>
      <c r="P88" s="107">
        <v>1</v>
      </c>
      <c r="Q88" s="107"/>
      <c r="R88" s="107">
        <v>9.9</v>
      </c>
      <c r="S88" s="107">
        <v>9.9</v>
      </c>
      <c r="T88" s="107"/>
      <c r="U88" s="107">
        <v>1</v>
      </c>
      <c r="V88" s="107">
        <f t="shared" si="80"/>
        <v>1</v>
      </c>
      <c r="W88" s="107"/>
      <c r="X88" s="107">
        <v>9.9</v>
      </c>
      <c r="Y88" s="112">
        <f t="shared" si="81"/>
        <v>9.9</v>
      </c>
      <c r="Z88" s="107"/>
      <c r="AA88" s="151" t="s">
        <v>131</v>
      </c>
      <c r="AB88" s="165">
        <f t="shared" si="82"/>
        <v>0</v>
      </c>
      <c r="AC88" s="105">
        <f t="shared" si="83"/>
        <v>0</v>
      </c>
      <c r="AD88" s="147">
        <f t="shared" si="84"/>
        <v>0</v>
      </c>
      <c r="AE88" s="159" t="s">
        <v>133</v>
      </c>
      <c r="AF88" s="70"/>
    </row>
    <row r="89" spans="1:32" s="65" customFormat="1" ht="31.5">
      <c r="A89" s="187">
        <v>7.12</v>
      </c>
      <c r="B89" s="207" t="s">
        <v>121</v>
      </c>
      <c r="C89" s="75" t="s">
        <v>43</v>
      </c>
      <c r="D89" s="68" t="s">
        <v>44</v>
      </c>
      <c r="E89" s="162">
        <v>7.7779999999999996</v>
      </c>
      <c r="F89" s="163">
        <v>5</v>
      </c>
      <c r="G89" s="205">
        <v>38.89</v>
      </c>
      <c r="H89" s="111">
        <v>5</v>
      </c>
      <c r="I89" s="111">
        <f t="shared" si="77"/>
        <v>5</v>
      </c>
      <c r="J89" s="69"/>
      <c r="K89" s="105">
        <v>38.89</v>
      </c>
      <c r="L89" s="105">
        <f t="shared" si="78"/>
        <v>38.89</v>
      </c>
      <c r="M89" s="164"/>
      <c r="N89" s="110">
        <f t="shared" si="79"/>
        <v>7.7780000000000005</v>
      </c>
      <c r="O89" s="107">
        <v>5</v>
      </c>
      <c r="P89" s="107">
        <v>5</v>
      </c>
      <c r="Q89" s="107"/>
      <c r="R89" s="107">
        <v>38.89</v>
      </c>
      <c r="S89" s="107">
        <v>38.89</v>
      </c>
      <c r="T89" s="107"/>
      <c r="U89" s="107">
        <v>5</v>
      </c>
      <c r="V89" s="107">
        <f t="shared" si="80"/>
        <v>5</v>
      </c>
      <c r="W89" s="107"/>
      <c r="X89" s="107">
        <v>38.89</v>
      </c>
      <c r="Y89" s="112">
        <f t="shared" si="81"/>
        <v>38.89</v>
      </c>
      <c r="Z89" s="107"/>
      <c r="AA89" s="151" t="s">
        <v>131</v>
      </c>
      <c r="AB89" s="165">
        <f t="shared" si="82"/>
        <v>0</v>
      </c>
      <c r="AC89" s="105">
        <f t="shared" si="83"/>
        <v>0</v>
      </c>
      <c r="AD89" s="147">
        <f t="shared" si="84"/>
        <v>1.1419110564414056E-16</v>
      </c>
      <c r="AE89" s="159" t="s">
        <v>133</v>
      </c>
      <c r="AF89" s="70"/>
    </row>
    <row r="90" spans="1:32" s="65" customFormat="1" ht="31.5">
      <c r="A90" s="187">
        <v>7.13</v>
      </c>
      <c r="B90" s="207" t="s">
        <v>122</v>
      </c>
      <c r="C90" s="75" t="s">
        <v>43</v>
      </c>
      <c r="D90" s="68" t="s">
        <v>44</v>
      </c>
      <c r="E90" s="162">
        <v>61.14</v>
      </c>
      <c r="F90" s="163">
        <v>1</v>
      </c>
      <c r="G90" s="205">
        <v>61.14</v>
      </c>
      <c r="H90" s="111">
        <v>1</v>
      </c>
      <c r="I90" s="111">
        <f t="shared" si="77"/>
        <v>1</v>
      </c>
      <c r="J90" s="69"/>
      <c r="K90" s="105">
        <v>61.14</v>
      </c>
      <c r="L90" s="105">
        <f t="shared" si="78"/>
        <v>61.14</v>
      </c>
      <c r="M90" s="164"/>
      <c r="N90" s="110">
        <f t="shared" si="79"/>
        <v>61.14</v>
      </c>
      <c r="O90" s="107">
        <v>1</v>
      </c>
      <c r="P90" s="107">
        <v>1</v>
      </c>
      <c r="Q90" s="107"/>
      <c r="R90" s="107">
        <v>61.14</v>
      </c>
      <c r="S90" s="107">
        <v>61.14</v>
      </c>
      <c r="T90" s="107"/>
      <c r="U90" s="107">
        <v>1</v>
      </c>
      <c r="V90" s="107">
        <f t="shared" si="80"/>
        <v>1</v>
      </c>
      <c r="W90" s="107"/>
      <c r="X90" s="107">
        <v>61.14</v>
      </c>
      <c r="Y90" s="112">
        <f t="shared" si="81"/>
        <v>61.14</v>
      </c>
      <c r="Z90" s="107"/>
      <c r="AA90" s="151" t="s">
        <v>131</v>
      </c>
      <c r="AB90" s="165">
        <f t="shared" si="82"/>
        <v>0</v>
      </c>
      <c r="AC90" s="105">
        <f t="shared" si="83"/>
        <v>0</v>
      </c>
      <c r="AD90" s="147">
        <f t="shared" si="84"/>
        <v>0</v>
      </c>
      <c r="AE90" s="159" t="s">
        <v>133</v>
      </c>
      <c r="AF90" s="70"/>
    </row>
    <row r="91" spans="1:32" s="65" customFormat="1" ht="15.75">
      <c r="A91" s="278" t="s">
        <v>38</v>
      </c>
      <c r="B91" s="278"/>
      <c r="C91" s="278"/>
      <c r="D91" s="278"/>
      <c r="E91" s="278"/>
      <c r="F91" s="144"/>
      <c r="G91" s="137">
        <f>SUM(G78:G90)</f>
        <v>798.30116666666663</v>
      </c>
      <c r="H91" s="136"/>
      <c r="I91" s="136"/>
      <c r="J91" s="136"/>
      <c r="K91" s="137">
        <f>SUM(K78:K90)</f>
        <v>798.30116666666663</v>
      </c>
      <c r="L91" s="137">
        <f>SUM(L78:L90)</f>
        <v>798.30116666666663</v>
      </c>
      <c r="M91" s="136"/>
      <c r="N91" s="136"/>
      <c r="O91" s="136"/>
      <c r="P91" s="136"/>
      <c r="Q91" s="136"/>
      <c r="R91" s="137">
        <f>SUM(R78:R90)</f>
        <v>798.33999999999992</v>
      </c>
      <c r="S91" s="137">
        <f>SUM(S78:S90)</f>
        <v>798.33999999999992</v>
      </c>
      <c r="T91" s="137"/>
      <c r="U91" s="136"/>
      <c r="V91" s="136"/>
      <c r="W91" s="136"/>
      <c r="X91" s="137">
        <f>SUM(X78:X90)</f>
        <v>798.33999999999992</v>
      </c>
      <c r="Y91" s="137">
        <f>SUM(Y78:Y90)</f>
        <v>798.33999999999992</v>
      </c>
      <c r="Z91" s="137"/>
      <c r="AA91" s="136"/>
      <c r="AB91" s="142"/>
      <c r="AC91" s="139">
        <f>SUM(AC78:AC90)</f>
        <v>-3.8833333333361253E-2</v>
      </c>
      <c r="AD91" s="142"/>
      <c r="AE91" s="143"/>
      <c r="AF91" s="143"/>
    </row>
    <row r="92" spans="1:32" s="65" customFormat="1" ht="18.75">
      <c r="A92" s="282" t="s">
        <v>76</v>
      </c>
      <c r="B92" s="282"/>
      <c r="C92" s="282"/>
      <c r="D92" s="282"/>
      <c r="E92" s="282"/>
      <c r="F92" s="156"/>
      <c r="G92" s="145">
        <f>G91+G76+G71+G69+G54+G51+G29</f>
        <v>98187.995407341674</v>
      </c>
      <c r="H92" s="145"/>
      <c r="I92" s="145"/>
      <c r="J92" s="145"/>
      <c r="K92" s="145">
        <f>K91+K76+K71+K69+K54+K51+K29</f>
        <v>98187.995407341674</v>
      </c>
      <c r="L92" s="145">
        <f>L91+L76+L71+L69+L54+L51+L29</f>
        <v>97596.97540734167</v>
      </c>
      <c r="M92" s="145">
        <f>M91+M76+M71+M69+M54+M51+M29</f>
        <v>591.02</v>
      </c>
      <c r="N92" s="145"/>
      <c r="O92" s="145"/>
      <c r="P92" s="145"/>
      <c r="Q92" s="145"/>
      <c r="R92" s="145">
        <f>R91+R76+R71+R69+R54+R51+R29</f>
        <v>95101.570196666667</v>
      </c>
      <c r="S92" s="145">
        <f>S91+S76+S71+S69+S54+S51+S29</f>
        <v>94513.740196666666</v>
      </c>
      <c r="T92" s="145">
        <f>T91+T76+T69+T54+T51+T29</f>
        <v>587.83000000000004</v>
      </c>
      <c r="U92" s="145"/>
      <c r="V92" s="145"/>
      <c r="W92" s="145"/>
      <c r="X92" s="145">
        <f>X91+X76+X71+X69+X54+X51+X29</f>
        <v>95101.570196666667</v>
      </c>
      <c r="Y92" s="145">
        <f>Y91+Y76+Y71+Y69+Y54+Y51+Y29</f>
        <v>94513.740196666666</v>
      </c>
      <c r="Z92" s="145">
        <f>Z91+Z76+Z69+Z54+Z51+Z29</f>
        <v>587.83000000000004</v>
      </c>
      <c r="AA92" s="152"/>
      <c r="AB92" s="157"/>
      <c r="AC92" s="146">
        <f>AC29+AC51+AC54+AC69+AC71+AC76+AC91</f>
        <v>3086.4252106750005</v>
      </c>
      <c r="AD92" s="142"/>
      <c r="AE92" s="143"/>
      <c r="AF92" s="143"/>
    </row>
    <row r="93" spans="1:32" s="65" customFormat="1" ht="20.25">
      <c r="A93" s="91"/>
      <c r="B93" s="91"/>
      <c r="C93" s="91"/>
      <c r="D93" s="91"/>
      <c r="E93" s="91"/>
      <c r="F93" s="92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4"/>
      <c r="AC93" s="234"/>
      <c r="AD93" s="94"/>
      <c r="AE93" s="95"/>
      <c r="AF93" s="95"/>
    </row>
    <row r="94" spans="1:32" s="65" customFormat="1">
      <c r="A94" s="298" t="s">
        <v>77</v>
      </c>
      <c r="B94" s="298"/>
      <c r="C94" s="298"/>
      <c r="D94" s="298"/>
      <c r="E94" s="298"/>
      <c r="F94" s="298"/>
      <c r="G94" s="298"/>
      <c r="H94" s="298"/>
      <c r="I94" s="298"/>
      <c r="J94" s="298"/>
      <c r="K94" s="298"/>
      <c r="L94" s="298"/>
      <c r="M94" s="298"/>
      <c r="N94" s="298"/>
      <c r="O94" s="298"/>
      <c r="P94" s="298"/>
      <c r="Q94" s="298"/>
      <c r="R94" s="298"/>
      <c r="S94" s="298"/>
      <c r="T94" s="298"/>
      <c r="U94" s="93"/>
      <c r="V94" s="93"/>
      <c r="W94" s="93"/>
      <c r="X94" s="93"/>
      <c r="Y94" s="93"/>
      <c r="Z94" s="93"/>
      <c r="AA94" s="93"/>
      <c r="AB94" s="94"/>
      <c r="AC94" s="94"/>
      <c r="AD94" s="94"/>
      <c r="AE94" s="95"/>
      <c r="AF94" s="95"/>
    </row>
    <row r="95" spans="1:32" s="65" customFormat="1">
      <c r="A95" s="298" t="s">
        <v>78</v>
      </c>
      <c r="B95" s="298"/>
      <c r="C95" s="298"/>
      <c r="D95" s="298"/>
      <c r="E95" s="298"/>
      <c r="F95" s="298"/>
      <c r="G95" s="298"/>
      <c r="H95" s="298"/>
      <c r="I95" s="298"/>
      <c r="J95" s="298"/>
      <c r="K95" s="298"/>
      <c r="L95" s="298"/>
      <c r="M95" s="298"/>
      <c r="N95" s="298"/>
      <c r="O95" s="298"/>
      <c r="P95" s="298"/>
      <c r="Q95" s="298"/>
      <c r="R95" s="298"/>
      <c r="S95" s="298"/>
      <c r="T95" s="93"/>
      <c r="U95" s="93"/>
      <c r="V95" s="93"/>
      <c r="W95" s="93"/>
      <c r="X95" s="93"/>
      <c r="Y95" s="93"/>
      <c r="Z95" s="93"/>
      <c r="AA95" s="93"/>
      <c r="AB95" s="94"/>
      <c r="AC95" s="94"/>
      <c r="AD95" s="94"/>
      <c r="AE95" s="95"/>
      <c r="AF95" s="95"/>
    </row>
    <row r="97" spans="1:32" s="100" customFormat="1" ht="15.75">
      <c r="A97" s="45"/>
      <c r="B97" s="96" t="s">
        <v>52</v>
      </c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8"/>
      <c r="N97" s="149" t="s">
        <v>55</v>
      </c>
      <c r="O97" s="98"/>
      <c r="P97" s="98"/>
      <c r="Q97" s="98"/>
      <c r="R97" s="98"/>
      <c r="S97" s="98"/>
      <c r="T97" s="97"/>
      <c r="U97" s="97"/>
      <c r="V97" s="97"/>
      <c r="W97" s="97"/>
      <c r="X97" s="97"/>
      <c r="Y97" s="97"/>
      <c r="Z97" s="99"/>
      <c r="AA97" s="99"/>
      <c r="AB97" s="99"/>
      <c r="AC97" s="99"/>
      <c r="AD97" s="99"/>
      <c r="AE97" s="99"/>
      <c r="AF97" s="99"/>
    </row>
    <row r="98" spans="1:32" s="100" customFormat="1" ht="15.75">
      <c r="A98" s="49"/>
      <c r="B98" s="101" t="s">
        <v>53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8"/>
      <c r="N98" s="98" t="s">
        <v>18</v>
      </c>
      <c r="O98" s="98"/>
      <c r="P98" s="98"/>
      <c r="Q98" s="98"/>
      <c r="R98" s="98"/>
      <c r="S98" s="98"/>
      <c r="T98" s="97"/>
      <c r="U98" s="97"/>
      <c r="V98" s="97"/>
      <c r="W98" s="97"/>
      <c r="X98" s="97"/>
      <c r="Y98" s="97"/>
      <c r="Z98" s="99"/>
      <c r="AA98" s="99"/>
      <c r="AB98" s="99"/>
      <c r="AC98" s="99"/>
      <c r="AD98" s="99"/>
      <c r="AE98" s="99"/>
      <c r="AF98" s="99"/>
    </row>
    <row r="99" spans="1:32" s="100" customFormat="1" ht="15.75">
      <c r="A99" s="97"/>
      <c r="B99" s="101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9"/>
      <c r="AB99" s="99"/>
      <c r="AC99" s="99"/>
      <c r="AD99" s="99"/>
      <c r="AE99" s="99"/>
      <c r="AF99" s="99"/>
    </row>
    <row r="100" spans="1:32" s="100" customFormat="1" ht="15.75">
      <c r="A100" s="97"/>
      <c r="B100" s="233" t="s">
        <v>172</v>
      </c>
      <c r="C100" s="97"/>
      <c r="D100" s="99"/>
      <c r="E100" s="102"/>
      <c r="F100" s="296" t="s">
        <v>54</v>
      </c>
      <c r="G100" s="296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9"/>
      <c r="AB100" s="99"/>
      <c r="AC100" s="99"/>
      <c r="AD100" s="99"/>
      <c r="AE100" s="99"/>
      <c r="AF100" s="99"/>
    </row>
    <row r="101" spans="1:32" s="104" customFormat="1" ht="12.75">
      <c r="A101" s="37"/>
      <c r="B101" s="37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</row>
    <row r="103" spans="1:32" ht="15.75">
      <c r="A103" s="297" t="s">
        <v>79</v>
      </c>
      <c r="B103" s="297"/>
      <c r="C103" s="297"/>
      <c r="D103" s="297"/>
      <c r="E103" s="297"/>
      <c r="F103" s="297"/>
      <c r="G103" s="297"/>
      <c r="H103" s="297"/>
      <c r="I103" s="297"/>
      <c r="J103" s="297"/>
      <c r="K103" s="297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</row>
  </sheetData>
  <mergeCells count="58">
    <mergeCell ref="A50:B50"/>
    <mergeCell ref="A54:E54"/>
    <mergeCell ref="F100:G100"/>
    <mergeCell ref="A103:U103"/>
    <mergeCell ref="A76:E76"/>
    <mergeCell ref="A77:AF77"/>
    <mergeCell ref="A91:E91"/>
    <mergeCell ref="A92:E92"/>
    <mergeCell ref="A94:T94"/>
    <mergeCell ref="A95:S95"/>
    <mergeCell ref="A40:E40"/>
    <mergeCell ref="A43:B43"/>
    <mergeCell ref="A39:B39"/>
    <mergeCell ref="A52:AF52"/>
    <mergeCell ref="A73:B73"/>
    <mergeCell ref="A55:AF55"/>
    <mergeCell ref="A56:B56"/>
    <mergeCell ref="A62:B62"/>
    <mergeCell ref="A63:B63"/>
    <mergeCell ref="A65:B65"/>
    <mergeCell ref="A66:B66"/>
    <mergeCell ref="A68:B68"/>
    <mergeCell ref="A69:E69"/>
    <mergeCell ref="A70:AF70"/>
    <mergeCell ref="A71:E71"/>
    <mergeCell ref="A72:AF72"/>
    <mergeCell ref="U5:W5"/>
    <mergeCell ref="D5:D6"/>
    <mergeCell ref="AB5:AB6"/>
    <mergeCell ref="A51:E51"/>
    <mergeCell ref="H5:J5"/>
    <mergeCell ref="G5:G6"/>
    <mergeCell ref="A8:AF8"/>
    <mergeCell ref="A29:E29"/>
    <mergeCell ref="A30:AF30"/>
    <mergeCell ref="K5:M5"/>
    <mergeCell ref="N5:N6"/>
    <mergeCell ref="O5:Q5"/>
    <mergeCell ref="R5:T5"/>
    <mergeCell ref="X5:Z5"/>
    <mergeCell ref="AD3:AD6"/>
    <mergeCell ref="AE3:AE6"/>
    <mergeCell ref="AC5:AC6"/>
    <mergeCell ref="E5:E6"/>
    <mergeCell ref="F5:F6"/>
    <mergeCell ref="A1:T1"/>
    <mergeCell ref="A2:AF2"/>
    <mergeCell ref="A3:A6"/>
    <mergeCell ref="B3:B6"/>
    <mergeCell ref="C3:C6"/>
    <mergeCell ref="D3:G4"/>
    <mergeCell ref="H3:M4"/>
    <mergeCell ref="N3:Z3"/>
    <mergeCell ref="AA3:AA6"/>
    <mergeCell ref="AB3:AC4"/>
    <mergeCell ref="N4:T4"/>
    <mergeCell ref="U4:Z4"/>
    <mergeCell ref="AF3:AF6"/>
  </mergeCells>
  <pageMargins left="0.43307086614173229" right="0.19685039370078741" top="0.70866141732283472" bottom="0.35433070866141736" header="0.23622047244094491" footer="0.27559055118110237"/>
  <pageSetup paperSize="9" scale="34" orientation="landscape" r:id="rId1"/>
  <headerFooter alignWithMargins="0"/>
  <rowBreaks count="3" manualBreakCount="3">
    <brk id="29" max="31" man="1"/>
    <brk id="76" max="31" man="1"/>
    <brk id="103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Загальна інформація</vt:lpstr>
      <vt:lpstr>1. Зведений звіт</vt:lpstr>
      <vt:lpstr>2. Детальний звіт</vt:lpstr>
      <vt:lpstr>'1. Зведений звіт'!Область_печати</vt:lpstr>
      <vt:lpstr>'2. Детальний звіт'!Область_печати</vt:lpstr>
      <vt:lpstr>'Загальна інформація'!Область_печати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Mykola Pavliv</dc:creator>
  <cp:lastModifiedBy>volodymyr.yanchuk</cp:lastModifiedBy>
  <cp:lastPrinted>2018-01-22T11:15:05Z</cp:lastPrinted>
  <dcterms:created xsi:type="dcterms:W3CDTF">1996-10-08T23:32:33Z</dcterms:created>
  <dcterms:modified xsi:type="dcterms:W3CDTF">2018-01-23T05:49:11Z</dcterms:modified>
</cp:coreProperties>
</file>