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420" yWindow="285" windowWidth="9060" windowHeight="4065" tabRatio="905" firstSheet="23" activeTab="31"/>
  </bookViews>
  <sheets>
    <sheet name="Титульна сторінка" sheetId="47" r:id="rId1"/>
    <sheet name="1. Незавершене будівництво" sheetId="30" r:id="rId2"/>
    <sheet name="2. Джерела фінансування " sheetId="56" r:id="rId3"/>
    <sheet name="3. План інвестицій " sheetId="57" r:id="rId4"/>
    <sheet name="4. Технічний стан" sheetId="75" r:id="rId5"/>
    <sheet name="4.1. Характеристика мереж " sheetId="76" r:id="rId6"/>
    <sheet name="4.2. Облік " sheetId="69" r:id="rId7"/>
    <sheet name="4.2.1. Облік промспоживачів " sheetId="61" r:id="rId8"/>
    <sheet name="4.2.2. Облік промспоживачів" sheetId="19" r:id="rId9"/>
    <sheet name="4.2.3. Облік населення" sheetId="20" r:id="rId10"/>
    <sheet name="4.2.4. Облік населення" sheetId="21" r:id="rId11"/>
    <sheet name="4.3. Стан комерційного обліку " sheetId="62" r:id="rId12"/>
    <sheet name="4.3.1. Техн стан вимір Т" sheetId="45" r:id="rId13"/>
    <sheet name="4.4. Технічний облік " sheetId="63" r:id="rId14"/>
    <sheet name="4.5. Стан комп'ютерної техніки" sheetId="35" r:id="rId15"/>
    <sheet name="4.6. Стан транспорту" sheetId="73" r:id="rId16"/>
    <sheet name="4.6.1." sheetId="72" r:id="rId17"/>
    <sheet name="4.6.2" sheetId="74" r:id="rId18"/>
    <sheet name="4.7. Витрати" sheetId="37" r:id="rId19"/>
    <sheet name="4.8. Характеристика за 5 років" sheetId="29" r:id="rId20"/>
    <sheet name="5. Загальний опис робіт" sheetId="54" r:id="rId21"/>
    <sheet name="5.1. Електричні мережі" sheetId="36" r:id="rId22"/>
    <sheet name="5.1.1. Обсяги робіт" sheetId="38" r:id="rId23"/>
    <sheet name="5.2. Зниження понаднорматива" sheetId="3" r:id="rId24"/>
    <sheet name="5.3. АСДТК " sheetId="77" r:id="rId25"/>
    <sheet name="5.3.1  " sheetId="78" r:id="rId26"/>
    <sheet name="5.4. Інформаційні технологі" sheetId="79" r:id="rId27"/>
    <sheet name="5.5. Зв'язок " sheetId="80" r:id="rId28"/>
    <sheet name="5.5.1 " sheetId="81" r:id="rId29"/>
    <sheet name="5.6. Транс" sheetId="52" r:id="rId30"/>
    <sheet name="5.7. Інше" sheetId="9" r:id="rId31"/>
    <sheet name="6. Проведення закупівлі" sheetId="55" r:id="rId32"/>
    <sheet name="7. Інновації" sheetId="39" r:id="rId33"/>
  </sheets>
  <definedNames>
    <definedName name="_xlnm._FilterDatabase" localSheetId="16" hidden="1">'4.6.1.'!$F$1:$F$487</definedName>
    <definedName name="_xlnm.Print_Area" localSheetId="1">'1. Незавершене будівництво'!$A$1:$M$62</definedName>
    <definedName name="_xlnm.Print_Area" localSheetId="3">'3. План інвестицій '!$A$1:$F$11</definedName>
    <definedName name="_xlnm.Print_Area" localSheetId="4">'4. Технічний стан'!$A$1:$F$96</definedName>
    <definedName name="_xlnm.Print_Area" localSheetId="6">'4.2. Облік '!$A$1:$AR$45</definedName>
    <definedName name="_xlnm.Print_Area" localSheetId="9">'4.2.3. Облік населення'!$A$1:$H$13</definedName>
    <definedName name="_xlnm.Print_Area" localSheetId="10">'4.2.4. Облік населення'!$A$1:$F$12</definedName>
    <definedName name="_xlnm.Print_Area" localSheetId="11">'4.3. Стан комерційного обліку '!$A$1:$M$152</definedName>
    <definedName name="_xlnm.Print_Area" localSheetId="14">'4.5. Стан комп''ютерної техніки'!$A$1:$D$11</definedName>
    <definedName name="_xlnm.Print_Area" localSheetId="15">'4.6. Стан транспорту'!$A$1:$G$73</definedName>
    <definedName name="_xlnm.Print_Area" localSheetId="19">'4.8. Характеристика за 5 років'!$A$1:$G$55</definedName>
    <definedName name="_xlnm.Print_Area" localSheetId="20">'5. Загальний опис робіт'!$A$1:$J$19</definedName>
    <definedName name="_xlnm.Print_Area" localSheetId="21">'5.1. Електричні мережі'!$A$1:$N$34</definedName>
    <definedName name="_xlnm.Print_Area" localSheetId="23">'5.2. Зниження понаднорматива'!$A$1:$M$19</definedName>
    <definedName name="_xlnm.Print_Area" localSheetId="24">'5.3. АСДТК '!$A$1:$J$32</definedName>
    <definedName name="_xlnm.Print_Area" localSheetId="26">'5.4. Інформаційні технологі'!$A$1:$J$35</definedName>
    <definedName name="_xlnm.Print_Area" localSheetId="29">'5.6. Транс'!$A$1:$K$12</definedName>
    <definedName name="_xlnm.Print_Area" localSheetId="31">'6. Проведення закупівлі'!$A$1:$W$84</definedName>
    <definedName name="_xlnm.Print_Area" localSheetId="0">'Титульна сторінка'!$A$1:$G$19</definedName>
  </definedNames>
  <calcPr calcId="125725"/>
</workbook>
</file>

<file path=xl/calcChain.xml><?xml version="1.0" encoding="utf-8"?>
<calcChain xmlns="http://schemas.openxmlformats.org/spreadsheetml/2006/main">
  <c r="H18" i="30"/>
  <c r="R20" i="55"/>
  <c r="Q20"/>
  <c r="R19"/>
  <c r="Q19"/>
  <c r="R18"/>
  <c r="Q18"/>
  <c r="R17"/>
  <c r="Q17"/>
  <c r="L16"/>
  <c r="K16"/>
  <c r="R15"/>
  <c r="L15"/>
  <c r="R14"/>
  <c r="Q14"/>
  <c r="R13"/>
  <c r="Q13"/>
  <c r="R12"/>
  <c r="Q12"/>
  <c r="R11"/>
  <c r="Q11"/>
  <c r="R10"/>
  <c r="P10"/>
  <c r="N10"/>
  <c r="L10"/>
  <c r="R9"/>
  <c r="P9"/>
  <c r="N9"/>
  <c r="L9"/>
  <c r="R8"/>
  <c r="Q8"/>
  <c r="R7"/>
  <c r="Q7"/>
  <c r="P7"/>
  <c r="N7"/>
  <c r="H21" l="1"/>
  <c r="F19"/>
  <c r="N19" i="36"/>
  <c r="M19"/>
  <c r="L19"/>
  <c r="K19"/>
  <c r="L26" i="55" l="1"/>
  <c r="F33" l="1"/>
  <c r="R26"/>
  <c r="R27"/>
  <c r="R28"/>
  <c r="R29"/>
  <c r="R30"/>
  <c r="P26"/>
  <c r="P27"/>
  <c r="P28"/>
  <c r="P29"/>
  <c r="P30"/>
  <c r="N26"/>
  <c r="N27"/>
  <c r="N28"/>
  <c r="N29"/>
  <c r="N30"/>
  <c r="L27"/>
  <c r="L28"/>
  <c r="L29"/>
  <c r="L30"/>
  <c r="H28" l="1"/>
  <c r="H29"/>
  <c r="H30"/>
  <c r="G26"/>
  <c r="G27"/>
  <c r="G28"/>
  <c r="G29"/>
  <c r="G30"/>
  <c r="F26"/>
  <c r="H26" s="1"/>
  <c r="F27"/>
  <c r="H27" s="1"/>
  <c r="F28"/>
  <c r="F29"/>
  <c r="F30"/>
  <c r="H9" i="30" l="1"/>
  <c r="H10"/>
  <c r="H11"/>
  <c r="H12"/>
  <c r="H13"/>
  <c r="H14"/>
  <c r="H15"/>
  <c r="H16"/>
  <c r="H17"/>
  <c r="H19"/>
  <c r="H20"/>
  <c r="H21"/>
  <c r="H22"/>
  <c r="H23"/>
  <c r="H24"/>
  <c r="H25"/>
  <c r="H26"/>
  <c r="H27"/>
  <c r="H28"/>
  <c r="H29"/>
  <c r="H30"/>
  <c r="H31"/>
  <c r="H32"/>
  <c r="H33"/>
  <c r="H34"/>
  <c r="H35"/>
  <c r="H36"/>
  <c r="H37"/>
  <c r="H38"/>
  <c r="H39"/>
  <c r="H40"/>
  <c r="H41"/>
  <c r="H42"/>
  <c r="H43"/>
  <c r="H44"/>
  <c r="H45"/>
  <c r="H46"/>
  <c r="H8"/>
  <c r="L25" i="55" l="1"/>
  <c r="L31" s="1"/>
  <c r="N25"/>
  <c r="N31" s="1"/>
  <c r="F25"/>
  <c r="F31" s="1"/>
  <c r="F20" l="1"/>
  <c r="D20" s="1"/>
  <c r="F133" i="38"/>
  <c r="D136"/>
  <c r="H20" i="55" l="1"/>
  <c r="D17" i="38" l="1"/>
  <c r="E17"/>
  <c r="F17"/>
  <c r="D18"/>
  <c r="D19"/>
  <c r="M42" i="55" l="1"/>
  <c r="F52"/>
  <c r="E123" i="38"/>
  <c r="I46" i="30" l="1"/>
  <c r="I45"/>
  <c r="I44"/>
  <c r="I43"/>
  <c r="I42"/>
  <c r="I41"/>
  <c r="I40"/>
  <c r="I39"/>
  <c r="I38"/>
  <c r="I37"/>
  <c r="I36"/>
  <c r="I35"/>
  <c r="I34"/>
  <c r="I33"/>
  <c r="I32"/>
  <c r="I31"/>
  <c r="I30"/>
  <c r="I29"/>
  <c r="I28"/>
  <c r="I27"/>
  <c r="I26"/>
  <c r="I25"/>
  <c r="I24"/>
  <c r="I23"/>
  <c r="I22"/>
  <c r="I21"/>
  <c r="I20"/>
  <c r="I19"/>
  <c r="I18"/>
  <c r="I17"/>
  <c r="I16"/>
  <c r="I15"/>
  <c r="I14"/>
  <c r="I13"/>
  <c r="I12"/>
  <c r="I11"/>
  <c r="I10"/>
  <c r="I9"/>
  <c r="I8"/>
  <c r="F42" i="38" l="1"/>
  <c r="I20" i="9" l="1"/>
  <c r="J20"/>
  <c r="K20"/>
  <c r="J23" i="80"/>
  <c r="K23"/>
  <c r="L23"/>
  <c r="J7"/>
  <c r="K7"/>
  <c r="L7"/>
  <c r="D8"/>
  <c r="J8"/>
  <c r="K8"/>
  <c r="L8"/>
  <c r="I8"/>
  <c r="D12"/>
  <c r="J12"/>
  <c r="K12"/>
  <c r="L12"/>
  <c r="J14"/>
  <c r="K14"/>
  <c r="L14"/>
  <c r="I14"/>
  <c r="D15"/>
  <c r="D18"/>
  <c r="J18"/>
  <c r="K18"/>
  <c r="L18"/>
  <c r="I18"/>
  <c r="C26" i="79"/>
  <c r="J21"/>
  <c r="I21"/>
  <c r="H21"/>
  <c r="G21"/>
  <c r="E21"/>
  <c r="C21"/>
  <c r="C29" i="77"/>
  <c r="H32"/>
  <c r="I32"/>
  <c r="J32"/>
  <c r="H28"/>
  <c r="I28"/>
  <c r="J28"/>
  <c r="J7" s="1"/>
  <c r="H8"/>
  <c r="H7" s="1"/>
  <c r="I8"/>
  <c r="J8"/>
  <c r="G8"/>
  <c r="G7" s="1"/>
  <c r="F7"/>
  <c r="F8"/>
  <c r="E8"/>
  <c r="D18" i="3"/>
  <c r="D9"/>
  <c r="D10"/>
  <c r="D11"/>
  <c r="D12"/>
  <c r="D15"/>
  <c r="F126" i="38"/>
  <c r="F123" l="1"/>
  <c r="D14" i="80"/>
  <c r="I7" i="77"/>
  <c r="K63" i="55" l="1"/>
  <c r="K64"/>
  <c r="K65"/>
  <c r="K66"/>
  <c r="K67"/>
  <c r="K68"/>
  <c r="K69"/>
  <c r="K70"/>
  <c r="K71"/>
  <c r="K72"/>
  <c r="K73"/>
  <c r="K74"/>
  <c r="K62"/>
  <c r="R25" l="1"/>
  <c r="R31" s="1"/>
  <c r="P25"/>
  <c r="P31" s="1"/>
  <c r="H13" i="3"/>
  <c r="D126" i="38"/>
  <c r="G25" i="55" l="1"/>
  <c r="F16" i="3"/>
  <c r="H25" i="55" l="1"/>
  <c r="H31" s="1"/>
  <c r="J16" i="3"/>
  <c r="K16" s="1"/>
  <c r="E64" i="75"/>
  <c r="E69"/>
  <c r="E74"/>
  <c r="L16" i="3" l="1"/>
  <c r="D135" i="38"/>
  <c r="H19" i="55" l="1"/>
  <c r="M16" i="3"/>
  <c r="D16" s="1"/>
  <c r="D19" i="55"/>
  <c r="J43"/>
  <c r="J44"/>
  <c r="I7" i="80"/>
  <c r="I23" s="1"/>
  <c r="H19" i="81"/>
  <c r="D19"/>
  <c r="L39" i="55"/>
  <c r="N39"/>
  <c r="P39"/>
  <c r="R39"/>
  <c r="J39"/>
  <c r="D104" i="38"/>
  <c r="F103"/>
  <c r="E103"/>
  <c r="D103" l="1"/>
  <c r="G63" i="55"/>
  <c r="G64"/>
  <c r="G65"/>
  <c r="G66"/>
  <c r="G67"/>
  <c r="G68"/>
  <c r="G69"/>
  <c r="G70"/>
  <c r="G71"/>
  <c r="G72"/>
  <c r="G73"/>
  <c r="G74"/>
  <c r="G62"/>
  <c r="J60"/>
  <c r="R60"/>
  <c r="P60"/>
  <c r="G59"/>
  <c r="G34"/>
  <c r="G33"/>
  <c r="F18"/>
  <c r="H18" s="1"/>
  <c r="F17"/>
  <c r="H17" s="1"/>
  <c r="F16"/>
  <c r="F15"/>
  <c r="H15" s="1"/>
  <c r="D14"/>
  <c r="D13"/>
  <c r="E14"/>
  <c r="G14" s="1"/>
  <c r="E13"/>
  <c r="E12"/>
  <c r="G12" s="1"/>
  <c r="G10"/>
  <c r="G9"/>
  <c r="H16" l="1"/>
  <c r="F13"/>
  <c r="H13" s="1"/>
  <c r="G13"/>
  <c r="F14"/>
  <c r="H14" s="1"/>
  <c r="F10"/>
  <c r="H10" s="1"/>
  <c r="F9"/>
  <c r="H9" s="1"/>
  <c r="F8"/>
  <c r="H8" s="1"/>
  <c r="E8"/>
  <c r="G8" l="1"/>
  <c r="E151" i="38"/>
  <c r="E11" i="55" s="1"/>
  <c r="G11" s="1"/>
  <c r="F176" i="38"/>
  <c r="F148"/>
  <c r="F109" l="1"/>
  <c r="F108"/>
  <c r="F16"/>
  <c r="E16"/>
  <c r="D17" i="55" l="1"/>
  <c r="F22" i="36"/>
  <c r="J21" i="55"/>
  <c r="J10" i="54"/>
  <c r="I10"/>
  <c r="H10"/>
  <c r="G21" i="81"/>
  <c r="F21"/>
  <c r="E21"/>
  <c r="D21"/>
  <c r="G20"/>
  <c r="F20"/>
  <c r="E20"/>
  <c r="D20"/>
  <c r="G19"/>
  <c r="F19"/>
  <c r="E19"/>
  <c r="H18"/>
  <c r="G18"/>
  <c r="F18"/>
  <c r="E18"/>
  <c r="H15"/>
  <c r="G15"/>
  <c r="F15"/>
  <c r="E15"/>
  <c r="D15"/>
  <c r="H13"/>
  <c r="H12"/>
  <c r="H11"/>
  <c r="H10"/>
  <c r="H9"/>
  <c r="H20"/>
  <c r="H8"/>
  <c r="G5"/>
  <c r="G23"/>
  <c r="F5"/>
  <c r="F23" s="1"/>
  <c r="E5"/>
  <c r="E23"/>
  <c r="D5"/>
  <c r="D23" s="1"/>
  <c r="D20" i="80"/>
  <c r="D19"/>
  <c r="F18"/>
  <c r="D17"/>
  <c r="D16"/>
  <c r="F14"/>
  <c r="D13"/>
  <c r="I12"/>
  <c r="F12"/>
  <c r="E13"/>
  <c r="D11"/>
  <c r="D10"/>
  <c r="D9"/>
  <c r="F8"/>
  <c r="G10" i="54"/>
  <c r="C27" i="79"/>
  <c r="J26"/>
  <c r="I26"/>
  <c r="I25"/>
  <c r="H26"/>
  <c r="H25" s="1"/>
  <c r="G26"/>
  <c r="E26"/>
  <c r="J25"/>
  <c r="G25"/>
  <c r="C25"/>
  <c r="C22"/>
  <c r="C19"/>
  <c r="D19" s="1"/>
  <c r="J18"/>
  <c r="I18"/>
  <c r="H18"/>
  <c r="G18"/>
  <c r="E18"/>
  <c r="C17"/>
  <c r="C16"/>
  <c r="J15"/>
  <c r="I15"/>
  <c r="H15"/>
  <c r="G15"/>
  <c r="E15"/>
  <c r="F17" s="1"/>
  <c r="C14"/>
  <c r="C13"/>
  <c r="C12"/>
  <c r="C11"/>
  <c r="C10"/>
  <c r="C9"/>
  <c r="J8"/>
  <c r="J7" s="1"/>
  <c r="J35" s="1"/>
  <c r="J9" i="54" s="1"/>
  <c r="I8" i="79"/>
  <c r="H8"/>
  <c r="H7" s="1"/>
  <c r="H35" s="1"/>
  <c r="H9" i="54" s="1"/>
  <c r="G8" i="79"/>
  <c r="E8"/>
  <c r="F14" s="1"/>
  <c r="H24" i="78"/>
  <c r="F24"/>
  <c r="E24"/>
  <c r="D24"/>
  <c r="G23"/>
  <c r="G22"/>
  <c r="G21"/>
  <c r="G20"/>
  <c r="G11"/>
  <c r="C31" i="77"/>
  <c r="C30" s="1"/>
  <c r="J30"/>
  <c r="I30"/>
  <c r="H30"/>
  <c r="G30"/>
  <c r="E30"/>
  <c r="G28"/>
  <c r="E28"/>
  <c r="C28"/>
  <c r="D27"/>
  <c r="C27"/>
  <c r="J26"/>
  <c r="I26"/>
  <c r="H26"/>
  <c r="H8" i="54" s="1"/>
  <c r="G26" i="77"/>
  <c r="E26"/>
  <c r="C26"/>
  <c r="C25"/>
  <c r="C24"/>
  <c r="C23"/>
  <c r="C22"/>
  <c r="C21"/>
  <c r="C20"/>
  <c r="C19"/>
  <c r="C18"/>
  <c r="C17"/>
  <c r="C16"/>
  <c r="C15"/>
  <c r="C14"/>
  <c r="C13"/>
  <c r="C12"/>
  <c r="C11"/>
  <c r="C10"/>
  <c r="C9"/>
  <c r="J8" i="54"/>
  <c r="I8"/>
  <c r="G32" i="77"/>
  <c r="G8" i="54" s="1"/>
  <c r="F20" i="77"/>
  <c r="E19" i="80"/>
  <c r="E20"/>
  <c r="C18" i="79"/>
  <c r="D22"/>
  <c r="E25"/>
  <c r="D31" i="77"/>
  <c r="F17"/>
  <c r="F32" i="79"/>
  <c r="F26"/>
  <c r="F28" i="36"/>
  <c r="F139" i="38"/>
  <c r="F31" i="36"/>
  <c r="K31" s="1"/>
  <c r="L31" s="1"/>
  <c r="M31" s="1"/>
  <c r="N31" s="1"/>
  <c r="F178" i="38"/>
  <c r="F32" i="36" s="1"/>
  <c r="K32" s="1"/>
  <c r="L32" s="1"/>
  <c r="M32" s="1"/>
  <c r="N32" s="1"/>
  <c r="H29"/>
  <c r="M17"/>
  <c r="K17"/>
  <c r="D17" s="1"/>
  <c r="M16"/>
  <c r="F27" i="38"/>
  <c r="F29"/>
  <c r="F33"/>
  <c r="F37"/>
  <c r="F44"/>
  <c r="F49"/>
  <c r="F51"/>
  <c r="F55"/>
  <c r="F58"/>
  <c r="F61"/>
  <c r="F63"/>
  <c r="F67"/>
  <c r="F72"/>
  <c r="F74"/>
  <c r="F76"/>
  <c r="F79"/>
  <c r="F85"/>
  <c r="F88"/>
  <c r="F91"/>
  <c r="F95"/>
  <c r="F98"/>
  <c r="F101"/>
  <c r="K16" i="36"/>
  <c r="F10"/>
  <c r="K10" s="1"/>
  <c r="F11"/>
  <c r="K11" s="1"/>
  <c r="D11" s="1"/>
  <c r="F12"/>
  <c r="K12" s="1"/>
  <c r="L12" s="1"/>
  <c r="M12" s="1"/>
  <c r="N12" s="1"/>
  <c r="F13"/>
  <c r="K13" s="1"/>
  <c r="K15" i="3"/>
  <c r="L15" s="1"/>
  <c r="M15" s="1"/>
  <c r="H9" i="52"/>
  <c r="E10"/>
  <c r="F10" s="1"/>
  <c r="H10" i="9"/>
  <c r="H11"/>
  <c r="H12"/>
  <c r="I12" s="1"/>
  <c r="J12" s="1"/>
  <c r="K12" s="1"/>
  <c r="H13"/>
  <c r="I13" s="1"/>
  <c r="J13" s="1"/>
  <c r="K13" s="1"/>
  <c r="H14"/>
  <c r="I14" s="1"/>
  <c r="J14" s="1"/>
  <c r="K14" s="1"/>
  <c r="H15"/>
  <c r="I15" s="1"/>
  <c r="J15" s="1"/>
  <c r="K15" s="1"/>
  <c r="C15" s="1"/>
  <c r="H16"/>
  <c r="H17"/>
  <c r="I17" s="1"/>
  <c r="H18"/>
  <c r="I18" s="1"/>
  <c r="J18" s="1"/>
  <c r="K18" s="1"/>
  <c r="H19"/>
  <c r="H7"/>
  <c r="H8"/>
  <c r="H9"/>
  <c r="I9" s="1"/>
  <c r="J9" s="1"/>
  <c r="K9" s="1"/>
  <c r="R34" i="55"/>
  <c r="R33"/>
  <c r="P34"/>
  <c r="P33"/>
  <c r="N34"/>
  <c r="N33"/>
  <c r="L34"/>
  <c r="L33"/>
  <c r="N42"/>
  <c r="N46"/>
  <c r="N45"/>
  <c r="N44"/>
  <c r="N43"/>
  <c r="N60"/>
  <c r="L59"/>
  <c r="L60" s="1"/>
  <c r="J45"/>
  <c r="J46"/>
  <c r="J42"/>
  <c r="H43"/>
  <c r="H44"/>
  <c r="H45"/>
  <c r="H46"/>
  <c r="H42"/>
  <c r="D8"/>
  <c r="D15"/>
  <c r="D16"/>
  <c r="D18"/>
  <c r="F27" i="36"/>
  <c r="D27" s="1"/>
  <c r="E139" i="38"/>
  <c r="F23" i="36"/>
  <c r="K23" s="1"/>
  <c r="L23" s="1"/>
  <c r="M23" s="1"/>
  <c r="N23" s="1"/>
  <c r="F15" i="38"/>
  <c r="D16"/>
  <c r="G127" i="76"/>
  <c r="G93" s="1"/>
  <c r="H135" s="1"/>
  <c r="D127"/>
  <c r="D4"/>
  <c r="G13"/>
  <c r="G17"/>
  <c r="E9"/>
  <c r="E11"/>
  <c r="E13"/>
  <c r="E14"/>
  <c r="E15"/>
  <c r="E16"/>
  <c r="E17"/>
  <c r="E18"/>
  <c r="G18"/>
  <c r="G20"/>
  <c r="E22"/>
  <c r="H22"/>
  <c r="D23"/>
  <c r="G23"/>
  <c r="E37"/>
  <c r="H37"/>
  <c r="E44"/>
  <c r="H44"/>
  <c r="E46"/>
  <c r="H46"/>
  <c r="D49"/>
  <c r="E49"/>
  <c r="G58"/>
  <c r="G49" s="1"/>
  <c r="H49"/>
  <c r="D50"/>
  <c r="E50"/>
  <c r="F50"/>
  <c r="G50"/>
  <c r="I50"/>
  <c r="E54"/>
  <c r="D61"/>
  <c r="E61"/>
  <c r="G61"/>
  <c r="H61"/>
  <c r="D71"/>
  <c r="E72" s="1"/>
  <c r="G71"/>
  <c r="D72"/>
  <c r="G72"/>
  <c r="H72" s="1"/>
  <c r="D93"/>
  <c r="E135"/>
  <c r="E139"/>
  <c r="H139"/>
  <c r="E140"/>
  <c r="H140"/>
  <c r="E141"/>
  <c r="H141"/>
  <c r="D142"/>
  <c r="G142"/>
  <c r="D149"/>
  <c r="G149"/>
  <c r="H154" s="1"/>
  <c r="E150"/>
  <c r="E152"/>
  <c r="E153"/>
  <c r="E154"/>
  <c r="E155"/>
  <c r="E156"/>
  <c r="E157"/>
  <c r="E158"/>
  <c r="E160"/>
  <c r="H160"/>
  <c r="E163"/>
  <c r="H163"/>
  <c r="E164"/>
  <c r="H164"/>
  <c r="E165"/>
  <c r="H165"/>
  <c r="E167"/>
  <c r="H167"/>
  <c r="E169"/>
  <c r="H169"/>
  <c r="E171"/>
  <c r="H171"/>
  <c r="E175"/>
  <c r="H175"/>
  <c r="E176"/>
  <c r="H176"/>
  <c r="D177"/>
  <c r="G177"/>
  <c r="F10" i="75"/>
  <c r="F11"/>
  <c r="F12"/>
  <c r="F13"/>
  <c r="F16"/>
  <c r="F17"/>
  <c r="F18"/>
  <c r="D19"/>
  <c r="E19"/>
  <c r="F20" s="1"/>
  <c r="F19" s="1"/>
  <c r="F21"/>
  <c r="F22"/>
  <c r="F23"/>
  <c r="D24"/>
  <c r="E24"/>
  <c r="F25" s="1"/>
  <c r="F26"/>
  <c r="F27"/>
  <c r="F28"/>
  <c r="F29"/>
  <c r="F35"/>
  <c r="D47"/>
  <c r="E47"/>
  <c r="F48" s="1"/>
  <c r="F49"/>
  <c r="F50"/>
  <c r="F51"/>
  <c r="F52"/>
  <c r="D53"/>
  <c r="E53"/>
  <c r="F54"/>
  <c r="F55"/>
  <c r="F53" s="1"/>
  <c r="F56"/>
  <c r="F57"/>
  <c r="F58"/>
  <c r="D74"/>
  <c r="F75"/>
  <c r="F76"/>
  <c r="F77"/>
  <c r="F74"/>
  <c r="F78"/>
  <c r="F92"/>
  <c r="F91" s="1"/>
  <c r="F93"/>
  <c r="H30" i="76"/>
  <c r="H31"/>
  <c r="H157"/>
  <c r="F38" i="55"/>
  <c r="H38" s="1"/>
  <c r="H39" s="1"/>
  <c r="F137" i="38"/>
  <c r="F26" i="36" s="1"/>
  <c r="D134" i="38"/>
  <c r="D125"/>
  <c r="D141"/>
  <c r="D142"/>
  <c r="D175"/>
  <c r="D174"/>
  <c r="D173"/>
  <c r="D172"/>
  <c r="D171"/>
  <c r="D170"/>
  <c r="D169"/>
  <c r="D168"/>
  <c r="D167"/>
  <c r="D166"/>
  <c r="D165"/>
  <c r="D164"/>
  <c r="D163"/>
  <c r="D162"/>
  <c r="D161"/>
  <c r="D57"/>
  <c r="D56"/>
  <c r="E55"/>
  <c r="I7" i="74"/>
  <c r="J7" s="1"/>
  <c r="I6"/>
  <c r="J6" s="1"/>
  <c r="G67" i="73"/>
  <c r="F67"/>
  <c r="E67"/>
  <c r="D67"/>
  <c r="G55"/>
  <c r="F55"/>
  <c r="E55"/>
  <c r="D55"/>
  <c r="G52"/>
  <c r="F52"/>
  <c r="E52"/>
  <c r="D52"/>
  <c r="G49"/>
  <c r="F49"/>
  <c r="E49"/>
  <c r="D49"/>
  <c r="G46"/>
  <c r="F46"/>
  <c r="E46"/>
  <c r="D46"/>
  <c r="G43"/>
  <c r="F43"/>
  <c r="E43"/>
  <c r="D43"/>
  <c r="G37"/>
  <c r="F37"/>
  <c r="E37"/>
  <c r="D37"/>
  <c r="G34"/>
  <c r="F34"/>
  <c r="E34"/>
  <c r="D34"/>
  <c r="G31"/>
  <c r="F31"/>
  <c r="E31"/>
  <c r="D31"/>
  <c r="G28"/>
  <c r="F28"/>
  <c r="E28"/>
  <c r="D28"/>
  <c r="G22"/>
  <c r="F22"/>
  <c r="E22"/>
  <c r="D22"/>
  <c r="G19"/>
  <c r="F19"/>
  <c r="E19"/>
  <c r="D19"/>
  <c r="G16"/>
  <c r="E16"/>
  <c r="D16"/>
  <c r="G13"/>
  <c r="F13"/>
  <c r="E13"/>
  <c r="D13"/>
  <c r="G10"/>
  <c r="F10"/>
  <c r="E10"/>
  <c r="D10"/>
  <c r="F7"/>
  <c r="E6"/>
  <c r="D6"/>
  <c r="D7"/>
  <c r="G5"/>
  <c r="G7" s="1"/>
  <c r="F5"/>
  <c r="E5"/>
  <c r="D5"/>
  <c r="I486" i="72"/>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F63" i="55"/>
  <c r="F64"/>
  <c r="F65"/>
  <c r="F66"/>
  <c r="F67"/>
  <c r="F68"/>
  <c r="F69"/>
  <c r="F70"/>
  <c r="F71"/>
  <c r="F72"/>
  <c r="F73"/>
  <c r="F74"/>
  <c r="F59"/>
  <c r="H59" s="1"/>
  <c r="H60" s="1"/>
  <c r="E10" i="54"/>
  <c r="F53" i="55"/>
  <c r="F45"/>
  <c r="F46"/>
  <c r="D102" i="38"/>
  <c r="E101"/>
  <c r="E98"/>
  <c r="D100"/>
  <c r="D99"/>
  <c r="D97"/>
  <c r="D96"/>
  <c r="E95"/>
  <c r="D94"/>
  <c r="D93"/>
  <c r="D92"/>
  <c r="E91"/>
  <c r="D90"/>
  <c r="D89"/>
  <c r="E88"/>
  <c r="D87"/>
  <c r="D86"/>
  <c r="E85"/>
  <c r="D83"/>
  <c r="D84"/>
  <c r="D82"/>
  <c r="D81"/>
  <c r="D80"/>
  <c r="E79"/>
  <c r="D78"/>
  <c r="D77"/>
  <c r="E76"/>
  <c r="D75"/>
  <c r="E74"/>
  <c r="D73"/>
  <c r="E72"/>
  <c r="E67"/>
  <c r="D71"/>
  <c r="D70"/>
  <c r="D68"/>
  <c r="D66"/>
  <c r="D65"/>
  <c r="D64"/>
  <c r="E63"/>
  <c r="D62"/>
  <c r="E61"/>
  <c r="D60"/>
  <c r="D59"/>
  <c r="E58"/>
  <c r="D54"/>
  <c r="D53"/>
  <c r="D52"/>
  <c r="E51"/>
  <c r="D50"/>
  <c r="E49"/>
  <c r="E44"/>
  <c r="D48"/>
  <c r="D47"/>
  <c r="D46"/>
  <c r="D45"/>
  <c r="E42"/>
  <c r="D43"/>
  <c r="D41"/>
  <c r="D40"/>
  <c r="D39"/>
  <c r="D38"/>
  <c r="E37"/>
  <c r="D36"/>
  <c r="D35"/>
  <c r="D34"/>
  <c r="E33"/>
  <c r="E29"/>
  <c r="D32"/>
  <c r="D31"/>
  <c r="D30"/>
  <c r="E27"/>
  <c r="H24" i="37"/>
  <c r="E24"/>
  <c r="H23"/>
  <c r="E23"/>
  <c r="H22"/>
  <c r="E22"/>
  <c r="H21"/>
  <c r="E21"/>
  <c r="H20"/>
  <c r="E20"/>
  <c r="H19"/>
  <c r="E19"/>
  <c r="H18"/>
  <c r="E18"/>
  <c r="H17"/>
  <c r="E17"/>
  <c r="K12"/>
  <c r="K11"/>
  <c r="K10"/>
  <c r="K9"/>
  <c r="K8"/>
  <c r="K7"/>
  <c r="K6"/>
  <c r="K5"/>
  <c r="H12"/>
  <c r="E12"/>
  <c r="H11"/>
  <c r="E11"/>
  <c r="H10"/>
  <c r="E10"/>
  <c r="H9"/>
  <c r="E9"/>
  <c r="H8"/>
  <c r="E8"/>
  <c r="H7"/>
  <c r="E7"/>
  <c r="H6"/>
  <c r="E6"/>
  <c r="H5"/>
  <c r="E5"/>
  <c r="H32" i="61"/>
  <c r="D33"/>
  <c r="AM42" i="69"/>
  <c r="AL42"/>
  <c r="AK42"/>
  <c r="AJ42"/>
  <c r="AI42"/>
  <c r="AG42"/>
  <c r="AF42"/>
  <c r="AE42"/>
  <c r="AD42"/>
  <c r="AB42"/>
  <c r="AA42"/>
  <c r="Z42"/>
  <c r="Y42"/>
  <c r="AH42" s="1"/>
  <c r="S42"/>
  <c r="R42"/>
  <c r="P42"/>
  <c r="O42"/>
  <c r="T42" s="1"/>
  <c r="M42"/>
  <c r="L42"/>
  <c r="K42"/>
  <c r="J42"/>
  <c r="I42"/>
  <c r="G42"/>
  <c r="F42"/>
  <c r="D42"/>
  <c r="C42"/>
  <c r="B42"/>
  <c r="E42"/>
  <c r="AM41"/>
  <c r="AM43" s="1"/>
  <c r="AL41"/>
  <c r="AL43" s="1"/>
  <c r="AK41"/>
  <c r="AK43" s="1"/>
  <c r="AJ41"/>
  <c r="AN41" s="1"/>
  <c r="AI41"/>
  <c r="AI43" s="1"/>
  <c r="AG41"/>
  <c r="AG43" s="1"/>
  <c r="AF41"/>
  <c r="AE41"/>
  <c r="AE43"/>
  <c r="AD41"/>
  <c r="AD43" s="1"/>
  <c r="AB41"/>
  <c r="AB43" s="1"/>
  <c r="AA41"/>
  <c r="AA43" s="1"/>
  <c r="Z41"/>
  <c r="AC41" s="1"/>
  <c r="Y41"/>
  <c r="S41"/>
  <c r="S43" s="1"/>
  <c r="R41"/>
  <c r="R43" s="1"/>
  <c r="P41"/>
  <c r="P43"/>
  <c r="O41"/>
  <c r="O43" s="1"/>
  <c r="T43" s="1"/>
  <c r="N41"/>
  <c r="M41"/>
  <c r="M43" s="1"/>
  <c r="L41"/>
  <c r="L43"/>
  <c r="K41"/>
  <c r="J41"/>
  <c r="J43"/>
  <c r="I41"/>
  <c r="I43" s="1"/>
  <c r="G41"/>
  <c r="G43"/>
  <c r="F41"/>
  <c r="D41"/>
  <c r="C41"/>
  <c r="C43" s="1"/>
  <c r="B41"/>
  <c r="E41"/>
  <c r="AM33"/>
  <c r="AL33"/>
  <c r="AK33"/>
  <c r="AJ33"/>
  <c r="AN33" s="1"/>
  <c r="AI33"/>
  <c r="AG33"/>
  <c r="AF33"/>
  <c r="AE33"/>
  <c r="AD33"/>
  <c r="AB33"/>
  <c r="AA33"/>
  <c r="Z33"/>
  <c r="Y33"/>
  <c r="AC33"/>
  <c r="Q33"/>
  <c r="P33"/>
  <c r="N33"/>
  <c r="M33"/>
  <c r="K33"/>
  <c r="J33"/>
  <c r="I33"/>
  <c r="G33"/>
  <c r="H33" s="1"/>
  <c r="F33"/>
  <c r="D33"/>
  <c r="AO33"/>
  <c r="C33"/>
  <c r="B33"/>
  <c r="E33" s="1"/>
  <c r="AO32"/>
  <c r="AN32"/>
  <c r="AH32"/>
  <c r="AC32"/>
  <c r="O32"/>
  <c r="U32" s="1"/>
  <c r="L32"/>
  <c r="N42"/>
  <c r="H32"/>
  <c r="E32"/>
  <c r="AO31"/>
  <c r="AN31"/>
  <c r="AH31"/>
  <c r="AC31"/>
  <c r="O31"/>
  <c r="L31"/>
  <c r="T31"/>
  <c r="H31"/>
  <c r="E31"/>
  <c r="AM23"/>
  <c r="AL23"/>
  <c r="AK23"/>
  <c r="AJ23"/>
  <c r="AN23" s="1"/>
  <c r="AI23"/>
  <c r="AG23"/>
  <c r="AF23"/>
  <c r="AE23"/>
  <c r="AD23"/>
  <c r="AB23"/>
  <c r="AA23"/>
  <c r="Z23"/>
  <c r="Y23"/>
  <c r="AC23"/>
  <c r="Q23"/>
  <c r="O23" s="1"/>
  <c r="P23"/>
  <c r="U23"/>
  <c r="N23"/>
  <c r="M23"/>
  <c r="L23"/>
  <c r="K23"/>
  <c r="J23"/>
  <c r="I23"/>
  <c r="G23"/>
  <c r="F23"/>
  <c r="D23"/>
  <c r="AO23"/>
  <c r="C23"/>
  <c r="E23" s="1"/>
  <c r="B23"/>
  <c r="AO22"/>
  <c r="AN22"/>
  <c r="AH22"/>
  <c r="AC22"/>
  <c r="T22"/>
  <c r="O22"/>
  <c r="Q42" s="1"/>
  <c r="U42" s="1"/>
  <c r="H22"/>
  <c r="E22"/>
  <c r="AO21"/>
  <c r="AN21"/>
  <c r="AH21"/>
  <c r="AC21"/>
  <c r="U21"/>
  <c r="T21"/>
  <c r="O21"/>
  <c r="H21"/>
  <c r="E21"/>
  <c r="AM13"/>
  <c r="AL13"/>
  <c r="AK13"/>
  <c r="AJ13"/>
  <c r="AN13" s="1"/>
  <c r="AI13"/>
  <c r="AG13"/>
  <c r="AF13"/>
  <c r="AE13"/>
  <c r="AD13"/>
  <c r="AB13"/>
  <c r="AA13"/>
  <c r="AC13" s="1"/>
  <c r="Z13"/>
  <c r="Y13"/>
  <c r="Q13"/>
  <c r="P13"/>
  <c r="N13"/>
  <c r="M13"/>
  <c r="L13"/>
  <c r="K13"/>
  <c r="J13"/>
  <c r="I13"/>
  <c r="G13"/>
  <c r="F13"/>
  <c r="D13"/>
  <c r="AO13" s="1"/>
  <c r="C13"/>
  <c r="B13"/>
  <c r="E13" s="1"/>
  <c r="AO12"/>
  <c r="AN12"/>
  <c r="AH12"/>
  <c r="AC12"/>
  <c r="U12"/>
  <c r="T12"/>
  <c r="O12"/>
  <c r="H12"/>
  <c r="E12"/>
  <c r="AO11"/>
  <c r="AN11"/>
  <c r="AH11"/>
  <c r="AC11"/>
  <c r="T11"/>
  <c r="O11"/>
  <c r="H11"/>
  <c r="E11"/>
  <c r="N20" i="36"/>
  <c r="M20"/>
  <c r="J75" i="55"/>
  <c r="J53"/>
  <c r="J50"/>
  <c r="J36"/>
  <c r="B10" i="57"/>
  <c r="D28" i="38"/>
  <c r="H8" i="3"/>
  <c r="H19" s="1"/>
  <c r="P47" i="55"/>
  <c r="R47"/>
  <c r="F49"/>
  <c r="F50" s="1"/>
  <c r="H50"/>
  <c r="F44"/>
  <c r="F43"/>
  <c r="F42"/>
  <c r="D156" i="38"/>
  <c r="D157"/>
  <c r="D158"/>
  <c r="D155"/>
  <c r="D152"/>
  <c r="D153"/>
  <c r="D154"/>
  <c r="C15" i="45"/>
  <c r="C7"/>
  <c r="D14" i="63"/>
  <c r="D32" i="61"/>
  <c r="F107" i="38"/>
  <c r="F106"/>
  <c r="F62" i="55"/>
  <c r="F34"/>
  <c r="H34" s="1"/>
  <c r="H33"/>
  <c r="P75"/>
  <c r="R75"/>
  <c r="P53"/>
  <c r="R53"/>
  <c r="N50"/>
  <c r="P50"/>
  <c r="R50"/>
  <c r="M10" i="36"/>
  <c r="M11"/>
  <c r="M13"/>
  <c r="K14"/>
  <c r="M14"/>
  <c r="I32"/>
  <c r="H25"/>
  <c r="H21"/>
  <c r="I22" s="1"/>
  <c r="H15"/>
  <c r="I18"/>
  <c r="N14"/>
  <c r="H9"/>
  <c r="L13"/>
  <c r="L14"/>
  <c r="D14" s="1"/>
  <c r="D124" i="38"/>
  <c r="D123" s="1"/>
  <c r="K24" i="37"/>
  <c r="K23"/>
  <c r="K22"/>
  <c r="K21"/>
  <c r="K20"/>
  <c r="K19"/>
  <c r="K18"/>
  <c r="K17"/>
  <c r="E20" i="9"/>
  <c r="F11" s="1"/>
  <c r="C9" i="35"/>
  <c r="D8" s="1"/>
  <c r="C11" i="19"/>
  <c r="D10" s="1"/>
  <c r="E11"/>
  <c r="F9"/>
  <c r="E11" i="21"/>
  <c r="F9" s="1"/>
  <c r="C11"/>
  <c r="D7"/>
  <c r="D140" i="38"/>
  <c r="F10" i="21"/>
  <c r="D9"/>
  <c r="D159" i="38"/>
  <c r="D160"/>
  <c r="F151"/>
  <c r="F11" i="55" s="1"/>
  <c r="N75"/>
  <c r="L53"/>
  <c r="D8" i="21"/>
  <c r="D6"/>
  <c r="D11" s="1"/>
  <c r="L20" i="36"/>
  <c r="K20"/>
  <c r="D10" i="21"/>
  <c r="D7" i="35"/>
  <c r="C10" i="57"/>
  <c r="D10"/>
  <c r="E10"/>
  <c r="F10"/>
  <c r="I20" i="36"/>
  <c r="I17"/>
  <c r="I16"/>
  <c r="I19"/>
  <c r="L50" i="55"/>
  <c r="N53"/>
  <c r="H53"/>
  <c r="L47"/>
  <c r="F6" i="21"/>
  <c r="F6" i="19"/>
  <c r="F7"/>
  <c r="F10"/>
  <c r="F8"/>
  <c r="D6"/>
  <c r="N43" i="69"/>
  <c r="B43"/>
  <c r="AO41"/>
  <c r="V41"/>
  <c r="T32"/>
  <c r="H23"/>
  <c r="U31"/>
  <c r="F11" i="19"/>
  <c r="D69" i="38"/>
  <c r="P35" i="55" l="1"/>
  <c r="E26" i="38"/>
  <c r="E7" i="55" s="1"/>
  <c r="G7" s="1"/>
  <c r="F33" i="36"/>
  <c r="K33" s="1"/>
  <c r="L33" s="1"/>
  <c r="M33" s="1"/>
  <c r="L35" i="55"/>
  <c r="L63"/>
  <c r="H63"/>
  <c r="L72"/>
  <c r="H72"/>
  <c r="L64"/>
  <c r="H64"/>
  <c r="L73"/>
  <c r="H73"/>
  <c r="L69"/>
  <c r="H69"/>
  <c r="L65"/>
  <c r="H65"/>
  <c r="R54"/>
  <c r="N35"/>
  <c r="N36" s="1"/>
  <c r="L71"/>
  <c r="H71"/>
  <c r="L67"/>
  <c r="H67"/>
  <c r="L68"/>
  <c r="H68"/>
  <c r="L62"/>
  <c r="H62"/>
  <c r="L74"/>
  <c r="H74"/>
  <c r="L70"/>
  <c r="H70"/>
  <c r="L66"/>
  <c r="H66"/>
  <c r="R35"/>
  <c r="H11"/>
  <c r="F26" i="38"/>
  <c r="F25" s="1"/>
  <c r="I7" i="79"/>
  <c r="I35" s="1"/>
  <c r="I9" i="54" s="1"/>
  <c r="G7" i="79"/>
  <c r="G35" s="1"/>
  <c r="G9" i="54" s="1"/>
  <c r="F18" i="36"/>
  <c r="K18" s="1"/>
  <c r="K15" s="1"/>
  <c r="F12" i="55"/>
  <c r="D11"/>
  <c r="H155" i="76"/>
  <c r="H158"/>
  <c r="H153"/>
  <c r="H156"/>
  <c r="H152"/>
  <c r="H150"/>
  <c r="F47" i="75"/>
  <c r="F19" i="9"/>
  <c r="H20"/>
  <c r="G12" i="54" s="1"/>
  <c r="F7" i="80"/>
  <c r="F23" s="1"/>
  <c r="C8" i="79"/>
  <c r="D14" s="1"/>
  <c r="F11"/>
  <c r="F9"/>
  <c r="F13"/>
  <c r="F12"/>
  <c r="G24" i="78"/>
  <c r="C8" i="77"/>
  <c r="D9" s="1"/>
  <c r="F12"/>
  <c r="F13"/>
  <c r="F19"/>
  <c r="F22"/>
  <c r="F11"/>
  <c r="F14"/>
  <c r="F24"/>
  <c r="H35" i="55"/>
  <c r="H36" s="1"/>
  <c r="D49" i="38"/>
  <c r="D101"/>
  <c r="D98"/>
  <c r="D88"/>
  <c r="D44"/>
  <c r="D55"/>
  <c r="D139"/>
  <c r="D79"/>
  <c r="D63"/>
  <c r="D67"/>
  <c r="D85"/>
  <c r="D72"/>
  <c r="D133"/>
  <c r="D76"/>
  <c r="D91"/>
  <c r="F143"/>
  <c r="D51"/>
  <c r="D58"/>
  <c r="D61"/>
  <c r="D95"/>
  <c r="D74"/>
  <c r="F25" i="36"/>
  <c r="G26" s="1"/>
  <c r="D42" i="38"/>
  <c r="D27"/>
  <c r="D33"/>
  <c r="F120"/>
  <c r="D29"/>
  <c r="F30" i="36"/>
  <c r="F105" i="38"/>
  <c r="H47" i="55"/>
  <c r="H54" s="1"/>
  <c r="F39"/>
  <c r="E8" i="54" s="1"/>
  <c r="C8" s="1"/>
  <c r="J47" i="55"/>
  <c r="J54" s="1"/>
  <c r="J76" s="1"/>
  <c r="P54"/>
  <c r="F35"/>
  <c r="F17" i="3" s="1"/>
  <c r="F13" s="1"/>
  <c r="L54" i="55"/>
  <c r="F75"/>
  <c r="E12" i="54" s="1"/>
  <c r="F60" i="55"/>
  <c r="E11" i="54" s="1"/>
  <c r="F47" i="55"/>
  <c r="F54" s="1"/>
  <c r="E9" i="54" s="1"/>
  <c r="H57" i="76"/>
  <c r="H56"/>
  <c r="D12" i="36"/>
  <c r="D11" i="19"/>
  <c r="F43" i="69"/>
  <c r="H41"/>
  <c r="E56" i="76"/>
  <c r="E55"/>
  <c r="E29"/>
  <c r="E34"/>
  <c r="E33"/>
  <c r="F150" i="38"/>
  <c r="D151"/>
  <c r="F17" i="9"/>
  <c r="F13"/>
  <c r="F9"/>
  <c r="F18"/>
  <c r="F14"/>
  <c r="F10"/>
  <c r="U11" i="69"/>
  <c r="Q41"/>
  <c r="H42"/>
  <c r="AO42"/>
  <c r="V42"/>
  <c r="H34" i="76"/>
  <c r="H35"/>
  <c r="H29"/>
  <c r="H33"/>
  <c r="H36"/>
  <c r="K22" i="36"/>
  <c r="L22" s="1"/>
  <c r="M22" s="1"/>
  <c r="N22" s="1"/>
  <c r="F132" i="38"/>
  <c r="D32" i="36"/>
  <c r="K28"/>
  <c r="I25"/>
  <c r="T33" i="69"/>
  <c r="D31" i="36"/>
  <c r="L33" i="69"/>
  <c r="AC42"/>
  <c r="E57" i="76"/>
  <c r="E59"/>
  <c r="F16" i="9"/>
  <c r="C14"/>
  <c r="E7" i="79"/>
  <c r="F15" s="1"/>
  <c r="D23" i="36"/>
  <c r="AH41" i="69"/>
  <c r="D26" i="36"/>
  <c r="D7" i="19"/>
  <c r="F24" i="36"/>
  <c r="C10" i="54"/>
  <c r="D5" i="35"/>
  <c r="D13" i="36"/>
  <c r="T13" i="69"/>
  <c r="AH23"/>
  <c r="O33"/>
  <c r="U33" s="1"/>
  <c r="AH33"/>
  <c r="T41"/>
  <c r="Y43"/>
  <c r="H32" i="76"/>
  <c r="F14" i="75"/>
  <c r="F9"/>
  <c r="E32" i="76"/>
  <c r="G4"/>
  <c r="H17" s="1"/>
  <c r="N47" i="55"/>
  <c r="N54" s="1"/>
  <c r="C13" i="9"/>
  <c r="F12"/>
  <c r="H50" i="76"/>
  <c r="H59"/>
  <c r="H58"/>
  <c r="F9" i="36"/>
  <c r="C15" i="79"/>
  <c r="F16"/>
  <c r="E10" i="80"/>
  <c r="I24" i="36"/>
  <c r="I23"/>
  <c r="I7" i="9"/>
  <c r="F8" i="21"/>
  <c r="F7"/>
  <c r="F11" s="1"/>
  <c r="D9" i="19"/>
  <c r="D8"/>
  <c r="D4" i="35"/>
  <c r="D6"/>
  <c r="I8" i="9"/>
  <c r="J8" s="1"/>
  <c r="K8" s="1"/>
  <c r="I19"/>
  <c r="J19" s="1"/>
  <c r="K19" s="1"/>
  <c r="I30" i="36"/>
  <c r="I31"/>
  <c r="H8"/>
  <c r="I29" s="1"/>
  <c r="D29" i="77"/>
  <c r="E35" i="76"/>
  <c r="C9" i="9"/>
  <c r="U22" i="69"/>
  <c r="H54" i="76"/>
  <c r="E36"/>
  <c r="I10" i="9"/>
  <c r="J10" s="1"/>
  <c r="K10" s="1"/>
  <c r="H10" i="52"/>
  <c r="G11" i="54" s="1"/>
  <c r="E17" i="80"/>
  <c r="F7" i="9"/>
  <c r="F8"/>
  <c r="O13" i="69"/>
  <c r="U13" s="1"/>
  <c r="H13"/>
  <c r="AH13"/>
  <c r="T23"/>
  <c r="D43"/>
  <c r="K43"/>
  <c r="Z43"/>
  <c r="AF43"/>
  <c r="AJ43"/>
  <c r="AN43" s="1"/>
  <c r="AN42"/>
  <c r="E7" i="73"/>
  <c r="H55" i="76"/>
  <c r="F24" i="75"/>
  <c r="E58" i="76"/>
  <c r="E31"/>
  <c r="L36" i="55"/>
  <c r="F15" i="9"/>
  <c r="C18"/>
  <c r="I11"/>
  <c r="J11" s="1"/>
  <c r="K11" s="1"/>
  <c r="J17"/>
  <c r="K17" s="1"/>
  <c r="F9" i="52"/>
  <c r="D37" i="38"/>
  <c r="E15" i="80"/>
  <c r="H5" i="81"/>
  <c r="H23" s="1"/>
  <c r="F27" i="77"/>
  <c r="F21"/>
  <c r="E7"/>
  <c r="F16"/>
  <c r="F25"/>
  <c r="F10"/>
  <c r="F15"/>
  <c r="F18"/>
  <c r="F23"/>
  <c r="F10" i="79"/>
  <c r="H21" i="81"/>
  <c r="C12" i="9"/>
  <c r="I16"/>
  <c r="J16" s="1"/>
  <c r="K16" s="1"/>
  <c r="I9" i="52"/>
  <c r="J9" s="1"/>
  <c r="K9" s="1"/>
  <c r="F9" i="77"/>
  <c r="E25" i="38" l="1"/>
  <c r="L75" i="55"/>
  <c r="H75"/>
  <c r="H12"/>
  <c r="L18" i="36"/>
  <c r="M18" s="1"/>
  <c r="D12" i="55"/>
  <c r="P36"/>
  <c r="R36"/>
  <c r="C19" i="9"/>
  <c r="C9" i="52"/>
  <c r="F18" i="79"/>
  <c r="D12"/>
  <c r="D10"/>
  <c r="D11"/>
  <c r="D13"/>
  <c r="C7"/>
  <c r="C35" s="1"/>
  <c r="D7" s="1"/>
  <c r="D9"/>
  <c r="D23" i="77"/>
  <c r="C7"/>
  <c r="C32" s="1"/>
  <c r="D30" s="1"/>
  <c r="D21"/>
  <c r="D24"/>
  <c r="D20"/>
  <c r="D17"/>
  <c r="D25"/>
  <c r="D10"/>
  <c r="D11"/>
  <c r="D12"/>
  <c r="D22"/>
  <c r="D19"/>
  <c r="D13"/>
  <c r="D16"/>
  <c r="D14"/>
  <c r="D18"/>
  <c r="D15"/>
  <c r="F19" i="36"/>
  <c r="F7" i="55"/>
  <c r="F21" s="1"/>
  <c r="F36"/>
  <c r="E7" i="54" s="1"/>
  <c r="G28" i="36"/>
  <c r="G27"/>
  <c r="F29"/>
  <c r="G30" s="1"/>
  <c r="E13"/>
  <c r="F22" i="38"/>
  <c r="F180" s="1"/>
  <c r="D26"/>
  <c r="F20" i="36"/>
  <c r="D20" s="1"/>
  <c r="F8" i="3"/>
  <c r="C9" i="54"/>
  <c r="V43" i="69"/>
  <c r="H43"/>
  <c r="AO43"/>
  <c r="K9" i="36"/>
  <c r="L9" s="1"/>
  <c r="M9" s="1"/>
  <c r="AC43" i="69"/>
  <c r="AH43"/>
  <c r="J10" i="52"/>
  <c r="I11" i="54" s="1"/>
  <c r="E16" i="80"/>
  <c r="K29" i="36"/>
  <c r="E11" i="80"/>
  <c r="D7"/>
  <c r="E14" s="1"/>
  <c r="E9"/>
  <c r="Q43" i="69"/>
  <c r="U43" s="1"/>
  <c r="U41"/>
  <c r="F20" i="9"/>
  <c r="C17"/>
  <c r="C11"/>
  <c r="C10"/>
  <c r="C8"/>
  <c r="D9" i="35"/>
  <c r="D22" i="36"/>
  <c r="E32" i="77"/>
  <c r="F30" s="1"/>
  <c r="F28"/>
  <c r="F26"/>
  <c r="J7" i="9"/>
  <c r="J17" i="3"/>
  <c r="F21" i="36"/>
  <c r="G24" s="1"/>
  <c r="K24"/>
  <c r="L24" s="1"/>
  <c r="M24" s="1"/>
  <c r="N24" s="1"/>
  <c r="N33"/>
  <c r="I15"/>
  <c r="I9"/>
  <c r="H34"/>
  <c r="I21"/>
  <c r="H9" i="76"/>
  <c r="H14"/>
  <c r="H11"/>
  <c r="H15"/>
  <c r="H16"/>
  <c r="H18"/>
  <c r="H13"/>
  <c r="F21" i="79"/>
  <c r="F8"/>
  <c r="E35"/>
  <c r="F25" s="1"/>
  <c r="K25" i="36"/>
  <c r="L28"/>
  <c r="G12"/>
  <c r="D17" i="79"/>
  <c r="G10" i="36"/>
  <c r="L10" s="1"/>
  <c r="D10" s="1"/>
  <c r="C16" i="9"/>
  <c r="E43" i="69"/>
  <c r="I10" i="52"/>
  <c r="H11" i="54" s="1"/>
  <c r="G13" i="3" l="1"/>
  <c r="N9" i="36"/>
  <c r="K17" i="3"/>
  <c r="J13"/>
  <c r="L15" i="36"/>
  <c r="E8" i="80"/>
  <c r="D28" i="77"/>
  <c r="D8"/>
  <c r="D26"/>
  <c r="D7"/>
  <c r="H7" i="55"/>
  <c r="E6" i="54"/>
  <c r="E13" s="1"/>
  <c r="F9" s="1"/>
  <c r="D7" i="55"/>
  <c r="N21" s="1"/>
  <c r="D25" i="38"/>
  <c r="G15" i="3"/>
  <c r="G32" i="36"/>
  <c r="G31"/>
  <c r="G17" i="3"/>
  <c r="F14"/>
  <c r="G18"/>
  <c r="G16"/>
  <c r="D24" i="36"/>
  <c r="L29"/>
  <c r="M30"/>
  <c r="I12" i="54"/>
  <c r="K7" i="9"/>
  <c r="J12" i="54" s="1"/>
  <c r="N18" i="36"/>
  <c r="M15"/>
  <c r="F19" i="3"/>
  <c r="G8" s="1"/>
  <c r="D33" i="36"/>
  <c r="F7" i="79"/>
  <c r="H12" i="54"/>
  <c r="D23" i="79"/>
  <c r="D25"/>
  <c r="F15" i="36"/>
  <c r="F8" s="1"/>
  <c r="D19"/>
  <c r="K21"/>
  <c r="L21" s="1"/>
  <c r="M21" s="1"/>
  <c r="N21" s="1"/>
  <c r="G23"/>
  <c r="G22"/>
  <c r="K10" i="52"/>
  <c r="J11" i="54" s="1"/>
  <c r="C11" s="1"/>
  <c r="M28" i="36"/>
  <c r="L25"/>
  <c r="D23" i="80"/>
  <c r="E7" s="1"/>
  <c r="E12"/>
  <c r="E18"/>
  <c r="G14" i="3" l="1"/>
  <c r="J14"/>
  <c r="L8" i="36"/>
  <c r="L34" s="1"/>
  <c r="H6" i="54" s="1"/>
  <c r="D9" i="36"/>
  <c r="E10" s="1"/>
  <c r="N76" i="55"/>
  <c r="L17" i="3"/>
  <c r="K13"/>
  <c r="K14" s="1"/>
  <c r="H76" i="55"/>
  <c r="F76"/>
  <c r="F6" i="54"/>
  <c r="F10"/>
  <c r="R21" i="55"/>
  <c r="P21"/>
  <c r="P76" s="1"/>
  <c r="F11" i="54"/>
  <c r="F7"/>
  <c r="F8"/>
  <c r="F12"/>
  <c r="G19" i="36"/>
  <c r="J8" i="3"/>
  <c r="M29" i="36"/>
  <c r="N30"/>
  <c r="N29" s="1"/>
  <c r="E21" i="80"/>
  <c r="E22"/>
  <c r="D21" i="36"/>
  <c r="K8"/>
  <c r="K34" s="1"/>
  <c r="G6" i="54" s="1"/>
  <c r="F34" i="36"/>
  <c r="G25"/>
  <c r="G29"/>
  <c r="G9"/>
  <c r="N15"/>
  <c r="D15" s="1"/>
  <c r="D18"/>
  <c r="M25"/>
  <c r="N28"/>
  <c r="N25" s="1"/>
  <c r="C10" i="52"/>
  <c r="G16" i="36"/>
  <c r="L16" s="1"/>
  <c r="D16" s="1"/>
  <c r="G15"/>
  <c r="G17"/>
  <c r="G18"/>
  <c r="G20"/>
  <c r="C7" i="9"/>
  <c r="C12" i="54"/>
  <c r="G21" i="36"/>
  <c r="C20" i="9"/>
  <c r="J19" i="3" l="1"/>
  <c r="G7" i="54" s="1"/>
  <c r="G13" s="1"/>
  <c r="M8" i="36"/>
  <c r="M34" s="1"/>
  <c r="I6" i="54" s="1"/>
  <c r="N8" i="36"/>
  <c r="N34" s="1"/>
  <c r="J6" i="54" s="1"/>
  <c r="E12" i="36"/>
  <c r="L21" i="55"/>
  <c r="L76" s="1"/>
  <c r="R76"/>
  <c r="M17" i="3"/>
  <c r="M13" s="1"/>
  <c r="L13"/>
  <c r="L14" s="1"/>
  <c r="D7" i="9"/>
  <c r="F13" i="54"/>
  <c r="D30" i="36"/>
  <c r="K8" i="3"/>
  <c r="K19" s="1"/>
  <c r="H7" i="54" s="1"/>
  <c r="D28" i="36"/>
  <c r="E17"/>
  <c r="E20"/>
  <c r="E19"/>
  <c r="D10" i="52"/>
  <c r="D9"/>
  <c r="E23" i="36"/>
  <c r="E24"/>
  <c r="E22"/>
  <c r="E16"/>
  <c r="D15" i="9"/>
  <c r="D18"/>
  <c r="D13"/>
  <c r="D12"/>
  <c r="D9"/>
  <c r="D19"/>
  <c r="D14"/>
  <c r="D8"/>
  <c r="D17"/>
  <c r="D11"/>
  <c r="D16"/>
  <c r="D10"/>
  <c r="E18" i="36"/>
  <c r="D25"/>
  <c r="D29"/>
  <c r="D13" i="3" l="1"/>
  <c r="D17"/>
  <c r="L8"/>
  <c r="D20" i="9"/>
  <c r="E28" i="36"/>
  <c r="E27"/>
  <c r="E26"/>
  <c r="C6" i="54"/>
  <c r="E31" i="36"/>
  <c r="E32"/>
  <c r="H13" i="54"/>
  <c r="D34" i="36"/>
  <c r="E30"/>
  <c r="D8"/>
  <c r="E25" s="1"/>
  <c r="L19" i="3" l="1"/>
  <c r="I7" i="54" s="1"/>
  <c r="I13" s="1"/>
  <c r="E16" i="3"/>
  <c r="E15"/>
  <c r="E18"/>
  <c r="E17"/>
  <c r="M14"/>
  <c r="E29" i="36"/>
  <c r="E9"/>
  <c r="E15"/>
  <c r="E21"/>
  <c r="M8" i="3" l="1"/>
  <c r="D14"/>
  <c r="E14" s="1"/>
  <c r="M19" l="1"/>
  <c r="J7" i="54" s="1"/>
  <c r="D8" i="3"/>
  <c r="J13" i="54" l="1"/>
  <c r="C7"/>
  <c r="C13" s="1"/>
  <c r="D7" s="1"/>
  <c r="D19" i="3"/>
  <c r="E8" s="1"/>
  <c r="E13"/>
  <c r="D10" i="54" l="1"/>
  <c r="D12"/>
  <c r="D6"/>
  <c r="D8"/>
  <c r="D11"/>
  <c r="D9"/>
  <c r="D13" l="1"/>
</calcChain>
</file>

<file path=xl/comments1.xml><?xml version="1.0" encoding="utf-8"?>
<comments xmlns="http://schemas.openxmlformats.org/spreadsheetml/2006/main">
  <authors>
    <author>Olexandr.Kovtonuk</author>
    <author>Mykola.Pavliv</author>
  </authors>
  <commentList>
    <comment ref="E12" authorId="0">
      <text>
        <r>
          <rPr>
            <b/>
            <sz val="8"/>
            <color indexed="81"/>
            <rFont val="Tahoma"/>
            <family val="2"/>
            <charset val="204"/>
          </rPr>
          <t>Olexandr.Kovtonuk:</t>
        </r>
        <r>
          <rPr>
            <sz val="8"/>
            <color indexed="81"/>
            <rFont val="Tahoma"/>
            <family val="2"/>
            <charset val="204"/>
          </rPr>
          <t xml:space="preserve">
КР - 24,2 км</t>
        </r>
      </text>
    </comment>
    <comment ref="E17" authorId="0">
      <text>
        <r>
          <rPr>
            <b/>
            <sz val="8"/>
            <color indexed="81"/>
            <rFont val="Tahoma"/>
            <family val="2"/>
            <charset val="204"/>
          </rPr>
          <t>Olexandr.Kovtonuk:</t>
        </r>
        <r>
          <rPr>
            <sz val="8"/>
            <color indexed="81"/>
            <rFont val="Tahoma"/>
            <family val="2"/>
            <charset val="204"/>
          </rPr>
          <t xml:space="preserve">
КР-232,85 км</t>
        </r>
      </text>
    </comment>
    <comment ref="E20" authorId="0">
      <text>
        <r>
          <rPr>
            <b/>
            <sz val="8"/>
            <color indexed="81"/>
            <rFont val="Tahoma"/>
            <family val="2"/>
            <charset val="204"/>
          </rPr>
          <t>Olexandr.Kovtonuk:</t>
        </r>
        <r>
          <rPr>
            <sz val="8"/>
            <color indexed="81"/>
            <rFont val="Tahoma"/>
            <family val="2"/>
            <charset val="204"/>
          </rPr>
          <t xml:space="preserve">
Будівництво ПЛ - 2,32 км</t>
        </r>
      </text>
    </comment>
    <comment ref="E22" authorId="0">
      <text>
        <r>
          <rPr>
            <b/>
            <sz val="8"/>
            <color indexed="81"/>
            <rFont val="Tahoma"/>
            <family val="2"/>
            <charset val="204"/>
          </rPr>
          <t>Olexandr.Kovtonuk:</t>
        </r>
        <r>
          <rPr>
            <sz val="8"/>
            <color indexed="81"/>
            <rFont val="Tahoma"/>
            <family val="2"/>
            <charset val="204"/>
          </rPr>
          <t xml:space="preserve">
КР - 878,6 км</t>
        </r>
      </text>
    </comment>
    <comment ref="E26" authorId="0">
      <text>
        <r>
          <rPr>
            <b/>
            <sz val="8"/>
            <color indexed="81"/>
            <rFont val="Tahoma"/>
            <family val="2"/>
            <charset val="204"/>
          </rPr>
          <t>Olexandr.Kovtonuk:</t>
        </r>
        <r>
          <rPr>
            <sz val="8"/>
            <color indexed="81"/>
            <rFont val="Tahoma"/>
            <family val="2"/>
            <charset val="204"/>
          </rPr>
          <t xml:space="preserve">
Реконструкція - 304,9 км</t>
        </r>
      </text>
    </comment>
    <comment ref="E27" authorId="0">
      <text>
        <r>
          <rPr>
            <b/>
            <sz val="8"/>
            <color indexed="81"/>
            <rFont val="Tahoma"/>
            <family val="2"/>
            <charset val="204"/>
          </rPr>
          <t>Olexandr.Kovtonuk:</t>
        </r>
        <r>
          <rPr>
            <sz val="8"/>
            <color indexed="81"/>
            <rFont val="Tahoma"/>
            <family val="2"/>
            <charset val="204"/>
          </rPr>
          <t xml:space="preserve">
КР - 625,29 км</t>
        </r>
      </text>
    </comment>
    <comment ref="E49" authorId="0">
      <text>
        <r>
          <rPr>
            <b/>
            <sz val="8"/>
            <color indexed="81"/>
            <rFont val="Tahoma"/>
            <family val="2"/>
            <charset val="204"/>
          </rPr>
          <t>Olexandr.Kovtonuk:</t>
        </r>
        <r>
          <rPr>
            <sz val="8"/>
            <color indexed="81"/>
            <rFont val="Tahoma"/>
            <family val="2"/>
            <charset val="204"/>
          </rPr>
          <t xml:space="preserve">
Реконструкція - 25,11 км</t>
        </r>
      </text>
    </comment>
    <comment ref="E66" authorId="0">
      <text>
        <r>
          <rPr>
            <b/>
            <sz val="8"/>
            <color indexed="81"/>
            <rFont val="Tahoma"/>
            <family val="2"/>
            <charset val="204"/>
          </rPr>
          <t>Olexandr.Kovtonuk:</t>
        </r>
        <r>
          <rPr>
            <sz val="8"/>
            <color indexed="81"/>
            <rFont val="Tahoma"/>
            <family val="2"/>
            <charset val="204"/>
          </rPr>
          <t xml:space="preserve">
Заміна обладнання - 13 шт</t>
        </r>
      </text>
    </comment>
    <comment ref="E71" authorId="0">
      <text>
        <r>
          <rPr>
            <b/>
            <sz val="8"/>
            <color indexed="81"/>
            <rFont val="Tahoma"/>
            <family val="2"/>
            <charset val="204"/>
          </rPr>
          <t>Olexandr.Kovtonuk:</t>
        </r>
        <r>
          <rPr>
            <sz val="8"/>
            <color indexed="81"/>
            <rFont val="Tahoma"/>
            <family val="2"/>
            <charset val="204"/>
          </rPr>
          <t xml:space="preserve">
Заміна обладнання - 3 шт</t>
        </r>
      </text>
    </comment>
    <comment ref="E75" authorId="0">
      <text>
        <r>
          <rPr>
            <b/>
            <sz val="8"/>
            <color indexed="81"/>
            <rFont val="Tahoma"/>
            <family val="2"/>
            <charset val="204"/>
          </rPr>
          <t>Olexandr.Kovtonuk:</t>
        </r>
        <r>
          <rPr>
            <sz val="8"/>
            <color indexed="81"/>
            <rFont val="Tahoma"/>
            <family val="2"/>
            <charset val="204"/>
          </rPr>
          <t xml:space="preserve">
Розвантажувальні ТП -14 шт</t>
        </r>
      </text>
    </comment>
    <comment ref="E77" authorId="0">
      <text>
        <r>
          <rPr>
            <b/>
            <sz val="8"/>
            <color indexed="81"/>
            <rFont val="Tahoma"/>
            <family val="2"/>
            <charset val="204"/>
          </rPr>
          <t>Olexandr.Kovtonuk:</t>
        </r>
        <r>
          <rPr>
            <sz val="8"/>
            <color indexed="81"/>
            <rFont val="Tahoma"/>
            <family val="2"/>
            <charset val="204"/>
          </rPr>
          <t xml:space="preserve">
КР - 450 шт</t>
        </r>
      </text>
    </comment>
    <comment ref="E93" authorId="1">
      <text>
        <r>
          <rPr>
            <b/>
            <sz val="9"/>
            <color indexed="81"/>
            <rFont val="Tahoma"/>
            <family val="2"/>
            <charset val="204"/>
          </rPr>
          <t>Mykola.Pavliv:скільки встановлюється згідно реконструкції</t>
        </r>
      </text>
    </comment>
  </commentList>
</comments>
</file>

<file path=xl/comments2.xml><?xml version="1.0" encoding="utf-8"?>
<comments xmlns="http://schemas.openxmlformats.org/spreadsheetml/2006/main">
  <authors>
    <author>Olexandr.Kovtonuk</author>
  </authors>
  <commentList>
    <comment ref="G149" authorId="0">
      <text>
        <r>
          <rPr>
            <b/>
            <sz val="8"/>
            <color indexed="81"/>
            <rFont val="Tahoma"/>
            <family val="2"/>
            <charset val="204"/>
          </rPr>
          <t>Olexandr.Kovtonuk:</t>
        </r>
        <r>
          <rPr>
            <sz val="8"/>
            <color indexed="81"/>
            <rFont val="Tahoma"/>
            <family val="2"/>
            <charset val="204"/>
          </rPr>
          <t xml:space="preserve">
14 Розвантажувальних</t>
        </r>
      </text>
    </comment>
    <comment ref="G166" authorId="0">
      <text>
        <r>
          <rPr>
            <b/>
            <sz val="8"/>
            <color indexed="81"/>
            <rFont val="Tahoma"/>
            <family val="2"/>
            <charset val="204"/>
          </rPr>
          <t>Olexandr.Kovtonuk:</t>
        </r>
        <r>
          <rPr>
            <sz val="8"/>
            <color indexed="81"/>
            <rFont val="Tahoma"/>
            <family val="2"/>
            <charset val="204"/>
          </rPr>
          <t xml:space="preserve">
14 розвантажувальних</t>
        </r>
      </text>
    </comment>
  </commentList>
</comments>
</file>

<file path=xl/comments3.xml><?xml version="1.0" encoding="utf-8"?>
<comments xmlns="http://schemas.openxmlformats.org/spreadsheetml/2006/main">
  <authors>
    <author>Mykola.Pavliv</author>
  </authors>
  <commentList>
    <comment ref="B19" authorId="0">
      <text>
        <r>
          <rPr>
            <b/>
            <sz val="9"/>
            <color indexed="81"/>
            <rFont val="Tahoma"/>
            <family val="2"/>
            <charset val="204"/>
          </rPr>
          <t>Mykola.Pavliv:</t>
        </r>
        <r>
          <rPr>
            <sz val="9"/>
            <color indexed="81"/>
            <rFont val="Tahoma"/>
            <family val="2"/>
            <charset val="204"/>
          </rPr>
          <t xml:space="preserve">
</t>
        </r>
        <r>
          <rPr>
            <sz val="12"/>
            <color indexed="81"/>
            <rFont val="Tahoma"/>
            <family val="2"/>
            <charset val="204"/>
          </rPr>
          <t>Перевод ел.мережі 10 кВ на ел.мережу 20 кВ від ПС 110/10 Центральна, м.Рівне</t>
        </r>
      </text>
    </comment>
  </commentList>
</comments>
</file>

<file path=xl/sharedStrings.xml><?xml version="1.0" encoding="utf-8"?>
<sst xmlns="http://schemas.openxmlformats.org/spreadsheetml/2006/main" count="5059" uniqueCount="1910">
  <si>
    <t>Т-150К 11094ВК</t>
  </si>
  <si>
    <t>Буро-кранова БКО-1</t>
  </si>
  <si>
    <t>ЮМЗ-6 11095ВК</t>
  </si>
  <si>
    <t>УАЗ-3909 ВК2117АН</t>
  </si>
  <si>
    <t>ЗІЛ-131 ВК9799АВ</t>
  </si>
  <si>
    <t>AC-U 39094 ВП6 УАЗ-374194 ВК5467АО</t>
  </si>
  <si>
    <t>ГАЗ 3309 ВК5495АР</t>
  </si>
  <si>
    <t xml:space="preserve"> ВАЗ-212140  ВК1988АТ</t>
  </si>
  <si>
    <t xml:space="preserve"> легкова службова</t>
  </si>
  <si>
    <t>AC-U 39095 ВП6  ВК8481ВА</t>
  </si>
  <si>
    <t>ГАЗ-33023  ВК8478ВА</t>
  </si>
  <si>
    <t>БКМ - 2М  34034ВК</t>
  </si>
  <si>
    <t>Машина бурильно-кран</t>
  </si>
  <si>
    <t>УАЗ-3909 ВК9080АВ</t>
  </si>
  <si>
    <t>ЗІЛ-433362 ВК4431АС</t>
  </si>
  <si>
    <t>Автопідйомник АП-18</t>
  </si>
  <si>
    <t>ВАЗ-21213 ВК9881АС</t>
  </si>
  <si>
    <t>ЮМЗ-6КЛ 4854РД</t>
  </si>
  <si>
    <t>ГАЗ-33023 ВК3279АК</t>
  </si>
  <si>
    <t>УАЗ-2206 38699РВ</t>
  </si>
  <si>
    <t>AC-U 39094 ВП6 УАЗ-374194 ВК4391АО</t>
  </si>
  <si>
    <t>Т-150К-09  20916ВК</t>
  </si>
  <si>
    <t>БКУ-1МК-Т</t>
  </si>
  <si>
    <t>МТЗ-80 9340РД</t>
  </si>
  <si>
    <t>УАЗ-3909  ВК0636АТ</t>
  </si>
  <si>
    <t>УАЗ-31514 ВК4797АР</t>
  </si>
  <si>
    <t>УАЗ-3909 ВК9024АЕ</t>
  </si>
  <si>
    <t>ГАЗ-33023  ВК4773АР</t>
  </si>
  <si>
    <t>ЗІЛ-433362 ВК3692АС</t>
  </si>
  <si>
    <t>УАЗ-3909 ВК4893АА</t>
  </si>
  <si>
    <t>МАЗ-5334 ВК4784АР</t>
  </si>
  <si>
    <t>Автокран КС-35626</t>
  </si>
  <si>
    <t>ГАЗ-52 ВК4799АР</t>
  </si>
  <si>
    <t>ГАЗ-52 ВК5502АР</t>
  </si>
  <si>
    <t>УАЗ-31519 ВК4798АР</t>
  </si>
  <si>
    <t>УАЗ-3909 ВК1766АН</t>
  </si>
  <si>
    <t>TK-U-3909-ВП6 УАЗ-3741  ВК9378АК</t>
  </si>
  <si>
    <t xml:space="preserve"> АС-U39094-ВП6  ВК2144АТ</t>
  </si>
  <si>
    <t>Т-150К-09   18609ВК</t>
  </si>
  <si>
    <t>2ПТС-4  РБ5829</t>
  </si>
  <si>
    <t>прчіп тракторний</t>
  </si>
  <si>
    <t>ВАЗ-212140  ВК8375ВА</t>
  </si>
  <si>
    <t>УАЗ-3909 ВК5831АА</t>
  </si>
  <si>
    <t>ЗИЛ-433362 ВК3693АС</t>
  </si>
  <si>
    <t>ИЖ-2715601 ВК4768АР</t>
  </si>
  <si>
    <t>ГАЗ-52 ВК4776АР</t>
  </si>
  <si>
    <t>ГАЗ-3307 ВК4772АР</t>
  </si>
  <si>
    <t>УАЗ-3909 ВК4764АР</t>
  </si>
  <si>
    <t>ГАЗ-66 ВК9316АС</t>
  </si>
  <si>
    <t>Бурова машина БМ-302</t>
  </si>
  <si>
    <t>УАЗ-31514 ВК4771АР</t>
  </si>
  <si>
    <t>УАЗ-3303 ВК4767АР</t>
  </si>
  <si>
    <t>ВАЗ-21214 ВК2283АН</t>
  </si>
  <si>
    <t>Напівпричіп NA</t>
  </si>
  <si>
    <t>АС-U-39094 ВП-6 УАЗ-374194  ВК4940АО</t>
  </si>
  <si>
    <t>УАЗ-390944  ВК3488АР</t>
  </si>
  <si>
    <t>вантажна бортова</t>
  </si>
  <si>
    <t>TK-U-3909-ВП6 УАЗ-3741  ВК9369АК</t>
  </si>
  <si>
    <t>AC-U 39095 ВП6  ВК8376ВА</t>
  </si>
  <si>
    <t>ГАЗ-3309 АР-18.04 ВК2023ВК</t>
  </si>
  <si>
    <t>2ПТС-4 2095РБ</t>
  </si>
  <si>
    <t>МТЗ-80 1469РД</t>
  </si>
  <si>
    <t>Трактор спеціальний</t>
  </si>
  <si>
    <t>УАЗ-3909-ВП6ТК ВК9166АВ</t>
  </si>
  <si>
    <t>ВАЗ-21214 ВК4151АН</t>
  </si>
  <si>
    <t>ИЖ-2717-90 ВК6721АВ</t>
  </si>
  <si>
    <t>УАЗ-3909 ВПАХ6 ВК2732АН</t>
  </si>
  <si>
    <t>ЮМЗ-6К 1776РБ</t>
  </si>
  <si>
    <t>Причіп 2П NA</t>
  </si>
  <si>
    <t>Причіп 2П</t>
  </si>
  <si>
    <t>AC-U-39094 ВП6 УАЗ ВК5809АО</t>
  </si>
  <si>
    <t>БКУ-150К 14409ВК</t>
  </si>
  <si>
    <t>машина бурильно-кран</t>
  </si>
  <si>
    <t>TK-U-3909-ВП6 УАЗ-3741  ВК9669АК</t>
  </si>
  <si>
    <t>АС-U 39094 ВП6 УАЗ-374194 ВК8525АР</t>
  </si>
  <si>
    <t>AC-U 39095 ВП6  ВК8756ВА</t>
  </si>
  <si>
    <t>ГАЗ-5327 2747РВК</t>
  </si>
  <si>
    <t>ЗІЛ-431410 ВК3057АР</t>
  </si>
  <si>
    <t>ГАЗ-5312 ВК3067АР</t>
  </si>
  <si>
    <t>УАЗ-3909  ВК3058АР</t>
  </si>
  <si>
    <t>ГАЗ-33023   ВК3066АР</t>
  </si>
  <si>
    <t>УАЗ-3909 ВК5314АА</t>
  </si>
  <si>
    <t>ЗІЛ-131 ВК1810АС</t>
  </si>
  <si>
    <t>КС-2561Д   ВК3062АР</t>
  </si>
  <si>
    <t>ГАЗ-33023  ВК3061АР</t>
  </si>
  <si>
    <t>УАЗ-3909 ВК3063АР</t>
  </si>
  <si>
    <t>УАЗ-3909  ВК3064АР</t>
  </si>
  <si>
    <t>Т-150 8853РБ</t>
  </si>
  <si>
    <t>ЗІЛ-431412 00581РО</t>
  </si>
  <si>
    <t>Автокран КС-2561К</t>
  </si>
  <si>
    <t>ЮМЗ-6Л 9165РБ</t>
  </si>
  <si>
    <t>ТВГ-15Н  ВК3065АР</t>
  </si>
  <si>
    <t>ВАЗ-21214 ВК4276АН</t>
  </si>
  <si>
    <t>УАЗ-3909 ВК4241АА</t>
  </si>
  <si>
    <t>УАЗ-31514  ВК3059АР</t>
  </si>
  <si>
    <t>2ПТС-4 9078РБ</t>
  </si>
  <si>
    <t>1-АП-3 ВК6635ХХ</t>
  </si>
  <si>
    <t>АС-U 39094 ВП6  ВК9151АР</t>
  </si>
  <si>
    <t>ВАЗ-212140  ВК0975АТ</t>
  </si>
  <si>
    <t>БКМ - 2М  33978ВК</t>
  </si>
  <si>
    <t>УАЗ-3909 ВК5282АА</t>
  </si>
  <si>
    <t>ЗИЛ-433362 ВК3697АС</t>
  </si>
  <si>
    <t>Т-150К 2146РБ</t>
  </si>
  <si>
    <t>УАЗ-3909  ВК0633АТ</t>
  </si>
  <si>
    <t>ГАЗ-33023 ВК0635АТ</t>
  </si>
  <si>
    <t>ГАЗ-5327 ВК0634АТ</t>
  </si>
  <si>
    <t>УАЗ-3909  ВК0629АТ</t>
  </si>
  <si>
    <t>УАЗ-31512  ВК0630АТ</t>
  </si>
  <si>
    <t>2ПТС-4 6423РБ</t>
  </si>
  <si>
    <t>ГАЗ-3307  ВК0632АТ</t>
  </si>
  <si>
    <t>ЮМЗ-6КЛ 1791РД</t>
  </si>
  <si>
    <t>ЕО-2621 2145РБ</t>
  </si>
  <si>
    <t>Екскаватор</t>
  </si>
  <si>
    <t>МТЗ-80 2082РБ</t>
  </si>
  <si>
    <t>Гідропідйомник</t>
  </si>
  <si>
    <t>ПЕЖО-J5 2454РВМ</t>
  </si>
  <si>
    <t>ГАЗ-3307 ВК9315АС</t>
  </si>
  <si>
    <t>УАЗ-3909 ВК7914АВ</t>
  </si>
  <si>
    <t>ГАЗ-2705-434  ВК2185АТ</t>
  </si>
  <si>
    <t>АС-U 39094 ВП6 УАЗ-374194 ВК8463АР</t>
  </si>
  <si>
    <t>ВАЗ-212140  ВК1086АХ</t>
  </si>
  <si>
    <t>УАЗ-3303 ВК4775АР</t>
  </si>
  <si>
    <t>МТЗ-82.1 2490РБ</t>
  </si>
  <si>
    <t>УАЗ-3909 ВК8347АВ</t>
  </si>
  <si>
    <t>ЗИЛ-131В ВК1673АС</t>
  </si>
  <si>
    <t>ВАЗ-21214 ВК4648АН</t>
  </si>
  <si>
    <t>УАЗ-3909 ВК4783АР</t>
  </si>
  <si>
    <t>ЗИЛ-5301ЕО ВК1296ВВ</t>
  </si>
  <si>
    <t>ГАЗ-52 ВК4782АР</t>
  </si>
  <si>
    <t>Т-150К 1822РД</t>
  </si>
  <si>
    <t>ГАЗ-3328 ВК4779АР</t>
  </si>
  <si>
    <t>ГАЗ-3328  ВК5689АР</t>
  </si>
  <si>
    <t>ГАЗ-3327 ВК4778АР</t>
  </si>
  <si>
    <t>2ПТС-6 9488РБ</t>
  </si>
  <si>
    <t>ТР-5 3638РБ</t>
  </si>
  <si>
    <t>АС-U 39094 ВП6 УАЗ-374194 ВК9865АР</t>
  </si>
  <si>
    <t xml:space="preserve"> AC-U-39095  ВК0388АХ</t>
  </si>
  <si>
    <t>ХТА-200 БКМ-2М  25690ВК</t>
  </si>
  <si>
    <t>ГАЗ-3309 АР-18.04 ВК2993ВК</t>
  </si>
  <si>
    <t>Т-150К 25-76 РБ</t>
  </si>
  <si>
    <t>AC-U-39094 ВП6    ВК5483АО</t>
  </si>
  <si>
    <t>Причіп-платформа</t>
  </si>
  <si>
    <t>причіп-платформа</t>
  </si>
  <si>
    <t xml:space="preserve"> ВАЗ-212140  ВК2532АТ</t>
  </si>
  <si>
    <t>AC-U 39095 ВП6  ВК0287КМ</t>
  </si>
  <si>
    <t>ГАЗ 2705 ВК3137АР</t>
  </si>
  <si>
    <t>УАЗ-3909 ВК1616АА</t>
  </si>
  <si>
    <t>ХТЗ-150К 06001РА</t>
  </si>
  <si>
    <t>УАЗ-3909 ВК9055АВ</t>
  </si>
  <si>
    <t>ЗІЛ-432932 ВК4739АН</t>
  </si>
  <si>
    <t>Т-40 5895РБ</t>
  </si>
  <si>
    <t>2ПТС-4 1975РБ</t>
  </si>
  <si>
    <t>TK-U-3909-ВП6 УАЗ-3741  ВК8987АК</t>
  </si>
  <si>
    <t>ВАЗ-21043-20  ВК8988АК</t>
  </si>
  <si>
    <t xml:space="preserve"> АС-U39094-ВП6  ВК1992АТ</t>
  </si>
  <si>
    <t>AC-U 39095 ВП6  ВК8485ВА</t>
  </si>
  <si>
    <t>ГАЗ-5228 ВК4781АР</t>
  </si>
  <si>
    <t>МТЗ-80 01499РА</t>
  </si>
  <si>
    <t>УАЗ-3909 ВК8664АВ</t>
  </si>
  <si>
    <t>УАЗ-3909 ВК2811АН</t>
  </si>
  <si>
    <t>ВАЗ-212140 ВК8657АК</t>
  </si>
  <si>
    <t>легковий службовий</t>
  </si>
  <si>
    <t>TK-U-3909-ВП6 УАЗ-3741  ВК9229АК</t>
  </si>
  <si>
    <t>ВАЗ-21214  ВК9228АК</t>
  </si>
  <si>
    <t>АС-U 39094 ВП6 УАЗ-374194 ВК9160АР</t>
  </si>
  <si>
    <t>УАЗ-31514 ВК3142АР</t>
  </si>
  <si>
    <t>УАЗ-3909 ВК0039АА</t>
  </si>
  <si>
    <t>ГАЗ-33023 ВК3141АР</t>
  </si>
  <si>
    <t>Aвтопідйомник VT-9</t>
  </si>
  <si>
    <t>ГАЗ-5228 ВК3135АР</t>
  </si>
  <si>
    <t>ГАЗ-33023 ВК6379АР</t>
  </si>
  <si>
    <t>ИЖ-2717-90 ВК0844АВ</t>
  </si>
  <si>
    <t>ИЖ-2717-90 ВК7449АВ</t>
  </si>
  <si>
    <t>ЗИЛ-433362 ВК3150АС</t>
  </si>
  <si>
    <t>МТЗ-80 3480РД</t>
  </si>
  <si>
    <t>Екскаватор-навантажу</t>
  </si>
  <si>
    <t>ГАЗ-33023 ВК3140АР</t>
  </si>
  <si>
    <t>ВАЗ-21213 ВК3136АР</t>
  </si>
  <si>
    <t>ГАЗ-3102 ВК3143АР</t>
  </si>
  <si>
    <t>УАЗ-2206 ВК3139АР</t>
  </si>
  <si>
    <t>УАЗ-3909 ВК0695АН</t>
  </si>
  <si>
    <t>ГАЗ-2217 ВК4936АА</t>
  </si>
  <si>
    <t>ГАЗ-2705-414  ВК7782АР</t>
  </si>
  <si>
    <t>ГАЗ-2705-414  ВК7780АР</t>
  </si>
  <si>
    <t xml:space="preserve"> АС-U39094-ВП6  ВК2278АТ</t>
  </si>
  <si>
    <t xml:space="preserve"> АС-U39094-ВП6  ВК2279АТ</t>
  </si>
  <si>
    <t>ВАЗ-212140  ВК9438ВА</t>
  </si>
  <si>
    <t>шт</t>
  </si>
  <si>
    <t>Економічний ефект (окупність у роках)</t>
  </si>
  <si>
    <t>Вартість одиниці продукції
(тис.грн без ПДВ)</t>
  </si>
  <si>
    <t>тис.грн без ПДВ</t>
  </si>
  <si>
    <t>І. Будівництво, модернізація та реконструкція/технічне переоснащення електричних мереж та обладнання</t>
  </si>
  <si>
    <t>Реконструкція/технічне переоснащення ПЛ-0,4 кВ самоутримним ізольованим проводом</t>
  </si>
  <si>
    <t>Рівненський РЕМ</t>
  </si>
  <si>
    <t>Встановлення розвантажувальних ТП:</t>
  </si>
  <si>
    <t>Реконструкція КЛ-10 кВ:</t>
  </si>
  <si>
    <t>Заміна високовольтного обладнання ПС 110 Володимирець</t>
  </si>
  <si>
    <t>Заміна приладів обліку власними силами:</t>
  </si>
  <si>
    <t xml:space="preserve">Витрати на виніс 1-фазних лічильників власними силами на фасад будинків </t>
  </si>
  <si>
    <t xml:space="preserve">Витрати на виніс 3-фазних лічильників власними силами на фасад будинків </t>
  </si>
  <si>
    <t>Закупівля нового мережевого обладнання</t>
  </si>
  <si>
    <t>Закупівля програмного забезпечення, у т.ч.:</t>
  </si>
  <si>
    <t>Ліцензування програмного забезпечення Microsoft</t>
  </si>
  <si>
    <t>Спецмеханізми</t>
  </si>
  <si>
    <t>*Довжина ліній електропередачі вказується по трасі ліній.</t>
  </si>
  <si>
    <t>Голова правління                                         ___________________</t>
  </si>
  <si>
    <t>(або особа, яка виконує його обовязки)                                   (підпис)</t>
  </si>
  <si>
    <t>110  кВ</t>
  </si>
  <si>
    <t>10(6)</t>
  </si>
  <si>
    <t>0,4 (ТВП)</t>
  </si>
  <si>
    <t>35  кВ</t>
  </si>
  <si>
    <t>10 (6)</t>
  </si>
  <si>
    <t>РП – 10</t>
  </si>
  <si>
    <t>(ТП - 10)</t>
  </si>
  <si>
    <t>2,0</t>
  </si>
  <si>
    <t>Комп'ютери 2014 року випуску</t>
  </si>
  <si>
    <t>Комп'ютери 2013 року випуску</t>
  </si>
  <si>
    <t>Кількість і потужність підстанцій 6-10/0,4 кВ, усього</t>
  </si>
  <si>
    <t xml:space="preserve">впровадження комерційного обліку електричної енергії </t>
  </si>
  <si>
    <t>впровадження обліку електричної енергії на межі структурних підрозділів (районів електричних мереж, філій)</t>
  </si>
  <si>
    <t>напругою 6-10 кВ</t>
  </si>
  <si>
    <t>Кількість повітряних фідерів
6-10 кВ, усього</t>
  </si>
  <si>
    <t>довжиною з відгалуженнями до
15 км</t>
  </si>
  <si>
    <t>Закупівля Blade серверів</t>
  </si>
  <si>
    <t>4.2.1.1.1</t>
  </si>
  <si>
    <t>ГАЗ-3309</t>
  </si>
  <si>
    <t>довжиною з відгалуженнями понад
50 км</t>
  </si>
  <si>
    <t>у тому числі:</t>
  </si>
  <si>
    <t>Усього (продовження)</t>
  </si>
  <si>
    <t>з простроче-
ним терміном повірки</t>
  </si>
  <si>
    <t>з простро-
ченим терміном повірки</t>
  </si>
  <si>
    <t>ліцензіата</t>
  </si>
  <si>
    <t>індукційні лічильники</t>
  </si>
  <si>
    <t>електронні лічильники</t>
  </si>
  <si>
    <t>клас точності</t>
  </si>
  <si>
    <t>строк експлуатації                                                                                     (у роках)</t>
  </si>
  <si>
    <t>клас  точності</t>
  </si>
  <si>
    <t>строк експлуатації                                               (у роках)</t>
  </si>
  <si>
    <t>строк експлуатації                    
(у роках)</t>
  </si>
  <si>
    <t>Виробник приладу обліку</t>
  </si>
  <si>
    <t>Лічильники із строком експлуатації</t>
  </si>
  <si>
    <t>відсоток від загальної кількості</t>
  </si>
  <si>
    <t>кількість, шт.</t>
  </si>
  <si>
    <t>індукційні</t>
  </si>
  <si>
    <t>електронні</t>
  </si>
  <si>
    <t>клас точності гірше 2,0</t>
  </si>
  <si>
    <t>клас точності  2,0 та краще</t>
  </si>
  <si>
    <t>Відповідність лічильника вимогам Інструкції про порядок комерційного обліку електричної енергії**</t>
  </si>
  <si>
    <t>Відповідність точки обліку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</si>
  <si>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</si>
  <si>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 Указати всі точки комерційного обліку з суміжними ліцензіатами (Оптовий ринок електричної енергії України, електропередавальні організації, генеруючі підприємства).</t>
  </si>
  <si>
    <t>Відповідність лічильника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</si>
  <si>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</si>
  <si>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марка</t>
  </si>
  <si>
    <t>призначення (тип)</t>
  </si>
  <si>
    <t>Марка колісної техніки</t>
  </si>
  <si>
    <t>зменшення витрат на технічне обслуговування і ремонт</t>
  </si>
  <si>
    <t>зменшення затрат на закупівлю автомобільних шин за рахунок збільшення їх норми пробігу</t>
  </si>
  <si>
    <r>
      <t>Строк окупності, років</t>
    </r>
    <r>
      <rPr>
        <b/>
        <sz val="10"/>
        <rFont val="Arial"/>
        <family val="2"/>
        <charset val="204"/>
      </rPr>
      <t/>
    </r>
  </si>
  <si>
    <t>Марка колісної техніки, що підлягає заміні</t>
  </si>
  <si>
    <t>Марка колісної техніки, що пропонується на заміну</t>
  </si>
  <si>
    <t>загальний очікуваний економічний ефект від заміни колісної техніки</t>
  </si>
  <si>
    <t>4.7. Витрати електричної енергії*</t>
  </si>
  <si>
    <t>Небаланс**</t>
  </si>
  <si>
    <t>Нормативні технологічні витрати</t>
  </si>
  <si>
    <t xml:space="preserve">Фактичне надходження електричної енергії </t>
  </si>
  <si>
    <t>* У колонках зазначити відповідні роки.</t>
  </si>
  <si>
    <t>Норма прибутку на базу
нарахування, %</t>
  </si>
  <si>
    <t>Зв'язку та обчислювальної техніки</t>
  </si>
  <si>
    <t>Релейного захисту та автоматики</t>
  </si>
  <si>
    <t>Загальна довжина електричних
мереж, км **</t>
  </si>
  <si>
    <t>Середньооблікова чисельність
персоналу, осіб</t>
  </si>
  <si>
    <t>У т.ч. по роках:</t>
  </si>
  <si>
    <t>Заходи зі зниження нетехнічних витрат електричної енергії</t>
  </si>
  <si>
    <t>5.2. Заходи зі зниження нетехнічних витрат електричної енергії</t>
  </si>
  <si>
    <t>резервне електроживлення засобів зв'язку</t>
  </si>
  <si>
    <t>Системи зв'язку, у т.ч.:</t>
  </si>
  <si>
    <t>тис. грн</t>
  </si>
  <si>
    <t>Прибуток усього, тис. грн</t>
  </si>
  <si>
    <t>Сума залучених інвестицій, тис. грн</t>
  </si>
  <si>
    <t>Джерела фінансування
(тис. грн без ПДВ)</t>
  </si>
  <si>
    <t>Впровадження та розвиток
систем зв'язку</t>
  </si>
  <si>
    <t>Модернізація та закупівля
колісної техніки</t>
  </si>
  <si>
    <t>млн кВт·год</t>
  </si>
  <si>
    <t>усього на рік</t>
  </si>
  <si>
    <t xml:space="preserve">економічний ефект </t>
  </si>
  <si>
    <t>у т.ч. з магістральними ізольованими проводами</t>
  </si>
  <si>
    <t>Будівництво нових ЛЕП (КЛ, ПЛ), усього,
з них:</t>
  </si>
  <si>
    <t>Реконструкція ЛЕП (КЛ, ПЛ), усього,
з них:</t>
  </si>
  <si>
    <t>Будівництво нових ПС, РП та ТП, усього,
з них:</t>
  </si>
  <si>
    <t>1.5.3</t>
  </si>
  <si>
    <t>1.1.4.1</t>
  </si>
  <si>
    <t>1.2.4.1</t>
  </si>
  <si>
    <t>1.2.2</t>
  </si>
  <si>
    <t>1.2.3</t>
  </si>
  <si>
    <t>1.2.4</t>
  </si>
  <si>
    <t>1.3.1</t>
  </si>
  <si>
    <t>1.3.2</t>
  </si>
  <si>
    <t>1.3.3</t>
  </si>
  <si>
    <t>1.4.1</t>
  </si>
  <si>
    <t>1.4.2</t>
  </si>
  <si>
    <t>1.4.3</t>
  </si>
  <si>
    <t>1.5.1</t>
  </si>
  <si>
    <t>1.5.2</t>
  </si>
  <si>
    <t>окупність у роках</t>
  </si>
  <si>
    <t>* За наявності проектної документації вказати дату і номер документа про її затвердження.</t>
  </si>
  <si>
    <t>У разі відсутності проектної документації вказати дату, до якої планується виготовлення цієї документації.</t>
  </si>
  <si>
    <t>економічний ефект (зниження ТВЕ)</t>
  </si>
  <si>
    <t>впровадження обліку споживання електричної енергії населенням, у т.ч.:</t>
  </si>
  <si>
    <t>Капіталовкладення на передачу електричної енергії</t>
  </si>
  <si>
    <t>Капіталовкладення на постачання електричної енергії</t>
  </si>
  <si>
    <t>Річний обсяг передачі електричної енергії через точку обліку,
тис. кВт·год</t>
  </si>
  <si>
    <t>Річний обсяг передачі електричної енергії (відпуск з мережі), млн кВт·год</t>
  </si>
  <si>
    <t>Річна виручка від передачі
електричної енергії, тис. грн</t>
  </si>
  <si>
    <t>Операційні витрати з передачі електричної енергії, тис. грн</t>
  </si>
  <si>
    <t>Річний обсяг постачання
електричної енергії, млн кВт·год</t>
  </si>
  <si>
    <t>Річна виручка від постачання електричної енергії, тис. грн</t>
  </si>
  <si>
    <t>Операційні витрати з постачання електричної енергії, тис. грн</t>
  </si>
  <si>
    <t>Втрати електричної енергії
в мережах, %</t>
  </si>
  <si>
    <t xml:space="preserve">заміна вимірювальних трансформаторів </t>
  </si>
  <si>
    <t>Телемеханіка підстанцій</t>
  </si>
  <si>
    <t>Назва складової частини проекта</t>
  </si>
  <si>
    <t>Період реалізації складової частини проекту</t>
  </si>
  <si>
    <t>для робочих станцій</t>
  </si>
  <si>
    <t>інше</t>
  </si>
  <si>
    <t>3.3</t>
  </si>
  <si>
    <t>5.4. Впровадження та розвиток інформаційних технологій</t>
  </si>
  <si>
    <t>інші засоби інформатизації</t>
  </si>
  <si>
    <t>Комп'ютери до 2012 року випуску</t>
  </si>
  <si>
    <t>Комп'ютери 2016 року випуску</t>
  </si>
  <si>
    <t>Будівництво ПЛ-10 кВ</t>
  </si>
  <si>
    <t>Встановлення реклоузерів на ПЛ-10кВ</t>
  </si>
  <si>
    <t xml:space="preserve">Побудова верхнього рівня управління ТМ комплексами </t>
  </si>
  <si>
    <t>Побудова каналів звязку ТМ (остання миля)</t>
  </si>
  <si>
    <t>АП-18 на базі ГАЗ-3309, 5-містна кабіна</t>
  </si>
  <si>
    <t>Бензопила SHTIL MS-271</t>
  </si>
  <si>
    <t>Мотокоса ОLЕO-MAC 753 Т</t>
  </si>
  <si>
    <t>Кущоріз STIL FS-450</t>
  </si>
  <si>
    <t xml:space="preserve">Вимірювач опору ізоляції до 5000 В Metrel MI 2077 </t>
  </si>
  <si>
    <t xml:space="preserve">КЮРБ  (провантажувальний пристрій) </t>
  </si>
  <si>
    <t>ВАФ (прилад для перевірки схем обліку) ВАФ85М1</t>
  </si>
  <si>
    <t>Ножиці гілльотинні  Корвет – 551  </t>
  </si>
  <si>
    <t xml:space="preserve">Зварювальний напівавтомат ПДГ – 216 «Вулкан» </t>
  </si>
  <si>
    <t>Мультиметр(тестер) APPA 109n</t>
  </si>
  <si>
    <t xml:space="preserve">Прилад  перевірки  перехідного  опору   ЕР 331 </t>
  </si>
  <si>
    <t>6. Етапи виконання заходів інвестиційної програми ПАТ "Рівнеобленерго" на 2017 рік</t>
  </si>
  <si>
    <t>4.6.2. Розрахунок економічної ефективності закупівлі колісної техніки на 2017 рік</t>
  </si>
  <si>
    <t>Очікуваний річний економічний ефект (тис. грн з ПДВ) від:</t>
  </si>
  <si>
    <t>с.Бутейки від ТП-503 (заміна існуючого КТП - 100 кВА)</t>
  </si>
  <si>
    <r>
      <t>КЛ-10кВ РП-3 - РП-1 в м.Рівне</t>
    </r>
    <r>
      <rPr>
        <sz val="12"/>
        <rFont val="Times New Roman"/>
        <family val="1"/>
        <charset val="204"/>
      </rPr>
      <t xml:space="preserve"> (АСБл 3x240)</t>
    </r>
  </si>
  <si>
    <t>ПЛ-10кВ ф66-20 "Привільне", ділянка між опорами №1-31 м.Дубно</t>
  </si>
  <si>
    <r>
      <t xml:space="preserve">с.Витків від ТП-140 Гощанський район  </t>
    </r>
    <r>
      <rPr>
        <sz val="12"/>
        <rFont val="Times New Roman"/>
        <family val="1"/>
        <charset val="204"/>
      </rPr>
      <t>(розвантажувальної ТП-100 кВА)</t>
    </r>
  </si>
  <si>
    <t xml:space="preserve">ПЛ-10кВ с.Витків від ТП-140 </t>
  </si>
  <si>
    <t>КЛ-10кВ с.Витків від ТП-140</t>
  </si>
  <si>
    <t xml:space="preserve">ПЛІ-0,4кВ в с.Витків від розван. ТП-140 </t>
  </si>
  <si>
    <t xml:space="preserve">ПЛІ-0,4кВ в с.Рачин від розв.ТП-463 </t>
  </si>
  <si>
    <t xml:space="preserve">ПЛ-10кВ с.Рачин  від ТП-463 </t>
  </si>
  <si>
    <t xml:space="preserve">ПЛІ-0,4кВ в с.Даничів від розв. ТП-297 </t>
  </si>
  <si>
    <r>
      <t xml:space="preserve">с.Корнин від ТП-710 Рівненський район   </t>
    </r>
    <r>
      <rPr>
        <sz val="12"/>
        <rFont val="Times New Roman"/>
        <family val="1"/>
        <charset val="204"/>
      </rPr>
      <t xml:space="preserve">(розвантажувальної ТП-160 кВА) </t>
    </r>
    <r>
      <rPr>
        <b/>
        <sz val="12"/>
        <rFont val="Times New Roman"/>
        <family val="1"/>
        <charset val="204"/>
      </rPr>
      <t xml:space="preserve">  </t>
    </r>
  </si>
  <si>
    <t>ПЛІ-0,4кВ в с.Корнин від розв. ТП-710</t>
  </si>
  <si>
    <t xml:space="preserve">ПЛ-10кВ с.Корнин від ТП-710 </t>
  </si>
  <si>
    <r>
      <t xml:space="preserve">с.Познань від ТП-243 Рокитнівський район   </t>
    </r>
    <r>
      <rPr>
        <sz val="12"/>
        <rFont val="Times New Roman"/>
        <family val="1"/>
        <charset val="204"/>
      </rPr>
      <t xml:space="preserve">(розвантажувальної ТП-160 кВА) </t>
    </r>
    <r>
      <rPr>
        <b/>
        <sz val="12"/>
        <rFont val="Times New Roman"/>
        <family val="1"/>
        <charset val="204"/>
      </rPr>
      <t xml:space="preserve">  </t>
    </r>
  </si>
  <si>
    <t>ПЛІ-0,4кВ в с.Познань від розв. ТП-243</t>
  </si>
  <si>
    <r>
      <t xml:space="preserve">с.Познань від ТП-79 Рокитнівський район   </t>
    </r>
    <r>
      <rPr>
        <sz val="12"/>
        <rFont val="Times New Roman"/>
        <family val="1"/>
        <charset val="204"/>
      </rPr>
      <t xml:space="preserve">(розвантажувальної ТП-100 кВА) </t>
    </r>
    <r>
      <rPr>
        <b/>
        <sz val="12"/>
        <rFont val="Times New Roman"/>
        <family val="1"/>
        <charset val="204"/>
      </rPr>
      <t xml:space="preserve">  </t>
    </r>
  </si>
  <si>
    <t>ПЛІ-0,4кВ в с.Познань від розв. ТП-79</t>
  </si>
  <si>
    <t>ПЛІ-0,4кВ в с.Єльно від розв. ТП-77</t>
  </si>
  <si>
    <t>ПЛ-10кВ с.Єльно від розв. ТП-77</t>
  </si>
  <si>
    <r>
      <t xml:space="preserve">с.Єльно від ТП-77 Рокитнівський район   </t>
    </r>
    <r>
      <rPr>
        <sz val="12"/>
        <rFont val="Times New Roman"/>
        <family val="1"/>
        <charset val="204"/>
      </rPr>
      <t xml:space="preserve">(розвантажувальної ТП-100 кВА) </t>
    </r>
    <r>
      <rPr>
        <b/>
        <sz val="12"/>
        <rFont val="Times New Roman"/>
        <family val="1"/>
        <charset val="204"/>
      </rPr>
      <t xml:space="preserve">  </t>
    </r>
  </si>
  <si>
    <t xml:space="preserve">ПЛІ-0,4кВ в с.Бугаївка від розван. ТП-75 та КТП-92 </t>
  </si>
  <si>
    <t xml:space="preserve">ПЛ-10кВ с.Бугаївка від розван. ТП-75 та КТП-92 </t>
  </si>
  <si>
    <t xml:space="preserve">КЛ-10кВ с.Бугаївка від розван. ТП-75 та КТП-92 </t>
  </si>
  <si>
    <t>Реконструкція ПС110/10 "Зоря" - "Заміна акумуляторної батареї"</t>
  </si>
  <si>
    <t>Острог РЕМ</t>
  </si>
  <si>
    <t>Прогнозний технічний стан на кінець 2017 року з урахуванням обсягів запланованих робіт</t>
  </si>
  <si>
    <t>Обсяги запланованих робіт на 2017 рік</t>
  </si>
  <si>
    <t>Технічний стан на початок 2017 року</t>
  </si>
  <si>
    <t>Очікується станом на кінець 2017 року з урахуванням інвестиційної програми</t>
  </si>
  <si>
    <t>Станом на початок 2017 року</t>
  </si>
  <si>
    <t>Об'єктів незавершеного будівництва в 2017 році не планується</t>
  </si>
  <si>
    <t>0003900.1.1</t>
  </si>
  <si>
    <t>0014100.1.1</t>
  </si>
  <si>
    <t>0006700.1.1</t>
  </si>
  <si>
    <t>0016200.2.1</t>
  </si>
  <si>
    <t xml:space="preserve">0016802.1.1 </t>
  </si>
  <si>
    <t xml:space="preserve">0015102.2.1 </t>
  </si>
  <si>
    <t>У промислових споживачів (продовження)</t>
  </si>
  <si>
    <t>У непромислових споживачів (продовження)</t>
  </si>
  <si>
    <t>У побутових споживачів (продовження)</t>
  </si>
  <si>
    <t>Наявність проектної документації (дата і номер документа про її затвердження)*</t>
  </si>
  <si>
    <t>Спосіб виконання робіт (підрядний/ господарський)</t>
  </si>
  <si>
    <t>Тип приладу обліку (повне маркування)</t>
  </si>
  <si>
    <t>Параметри</t>
  </si>
  <si>
    <t>_________________</t>
  </si>
  <si>
    <t>(підпис)</t>
  </si>
  <si>
    <t xml:space="preserve">Головний бухгалтер </t>
  </si>
  <si>
    <t>Характер робіт (нове будівництво, реконструкція, модернізація)</t>
  </si>
  <si>
    <t>Показник на кінець року</t>
  </si>
  <si>
    <t>Інвестиційна програма</t>
  </si>
  <si>
    <t>з</t>
  </si>
  <si>
    <t>—</t>
  </si>
  <si>
    <t>Кількість установлених  трансформаторів, шт.</t>
  </si>
  <si>
    <t>Кількість трансформаторів, що підлягають заміні, шт.</t>
  </si>
  <si>
    <t>Кількість трансформаторів, що підлягають установленню в точках обліку, які не облаштовані приладами обліку, шт.</t>
  </si>
  <si>
    <t>економії витрат на паливно-мастильні матеріали</t>
  </si>
  <si>
    <t>зменшення інших витрат</t>
  </si>
  <si>
    <t>9=5+6+7+8</t>
  </si>
  <si>
    <t>10=4/9</t>
  </si>
  <si>
    <t>млн грн</t>
  </si>
  <si>
    <t>Рік будівництва або попередньої реконструкції</t>
  </si>
  <si>
    <t>9=4-5</t>
  </si>
  <si>
    <t xml:space="preserve"> прибуток від ліцензованої
 діяльності</t>
  </si>
  <si>
    <t xml:space="preserve"> операційні витрати</t>
  </si>
  <si>
    <t>Назва обладнання та
якісна оцінка*</t>
  </si>
  <si>
    <t>КЛ-110 (150) кВ, усього</t>
  </si>
  <si>
    <t>км
(по трасі)</t>
  </si>
  <si>
    <t>Силові трансформатори ПС вищою напругою 6-10 кВ, усього</t>
  </si>
  <si>
    <t>Силові трансформатори ПС вищою напругою 220 кВ, усього</t>
  </si>
  <si>
    <t>напругою 220 кВ</t>
  </si>
  <si>
    <t>Кількість власних знижувальних ПС 35-220 кВ та потужність силових трансформаторів на них, усього</t>
  </si>
  <si>
    <t>220 кВ</t>
  </si>
  <si>
    <t>Кількість короткозамикачів, установлених на знижувальних підстанціях напругою 35-220 кВ, усього</t>
  </si>
  <si>
    <t>Кількість відокремлювачів, установлених на знижувальних підстанціях напругою 35-220 кВ, усього</t>
  </si>
  <si>
    <t>Кількість роз'єднувачів, установлених на знижувальних підстанціях напругою 35-220 кВ, усього</t>
  </si>
  <si>
    <t>напругою 6-10 кВ, з них:</t>
  </si>
  <si>
    <t>напругою 35 кВ, з них:</t>
  </si>
  <si>
    <t>напругою 110 кВ, з них:</t>
  </si>
  <si>
    <t>напругою 150 кВ, з них:</t>
  </si>
  <si>
    <t>напругою 220 кВ, з них:</t>
  </si>
  <si>
    <t>електромагнітних</t>
  </si>
  <si>
    <t>елегазових, у .т.ч.:</t>
  </si>
  <si>
    <t xml:space="preserve"> бакових</t>
  </si>
  <si>
    <t xml:space="preserve"> колонкових</t>
  </si>
  <si>
    <t>Кількість вимикачів  навантаження 6-10 кВ, усього</t>
  </si>
  <si>
    <t>на лініях напругою 220 кВ</t>
  </si>
  <si>
    <t>1,0 
та краще</t>
  </si>
  <si>
    <t>1,0 і краще</t>
  </si>
  <si>
    <t>2=3+4</t>
  </si>
  <si>
    <t>4=5+6=
=7+8</t>
  </si>
  <si>
    <t>4=5+6=
=16+24</t>
  </si>
  <si>
    <t>10=11+12</t>
  </si>
  <si>
    <t>12=13+14</t>
  </si>
  <si>
    <t>13=14+15</t>
  </si>
  <si>
    <t>18=19+20+21=
=22+23+24+25</t>
  </si>
  <si>
    <t>16=17+18+19=
=20+21+22+23</t>
  </si>
  <si>
    <t>24=25+26=
=27+28</t>
  </si>
  <si>
    <t>26=27+28=
=29+30</t>
  </si>
  <si>
    <t>Кількість точок обліку всього, шт.</t>
  </si>
  <si>
    <t>Кількість  безоблікових точок обліку, шт.</t>
  </si>
  <si>
    <t xml:space="preserve">                  Кількість установлених лічильників, шт.</t>
  </si>
  <si>
    <t xml:space="preserve">                   Кількість встановлених лічильників, шт.</t>
  </si>
  <si>
    <t xml:space="preserve">             Кількість установлених лічильників, шт.</t>
  </si>
  <si>
    <t>Рівень напруги ЛЕП, кВ</t>
  </si>
  <si>
    <t>Кількість точок обліку у містах</t>
  </si>
  <si>
    <t>Кількість точок обліку у сільській місцевості</t>
  </si>
  <si>
    <t>Кількість точок обліку, шт.</t>
  </si>
  <si>
    <r>
      <t>млн
кВт</t>
    </r>
    <r>
      <rPr>
        <b/>
        <sz val="11"/>
        <rFont val="Times New Roman"/>
        <family val="1"/>
        <charset val="204"/>
      </rPr>
      <t>·</t>
    </r>
    <r>
      <rPr>
        <sz val="11"/>
        <rFont val="Times New Roman"/>
        <family val="1"/>
        <charset val="204"/>
      </rPr>
      <t>год</t>
    </r>
  </si>
  <si>
    <r>
      <t>Площа території, на якій здійснюється ліцензована діяльність, км</t>
    </r>
    <r>
      <rPr>
        <vertAlign val="superscript"/>
        <sz val="11"/>
        <rFont val="Times New Roman"/>
        <family val="1"/>
        <charset val="204"/>
      </rPr>
      <t>2</t>
    </r>
  </si>
  <si>
    <t>Усього
у т.ч.:</t>
  </si>
  <si>
    <t>** Без довжини вводів в індивідуальні житлові будинки та довжини внутрішньобудинкових мереж.</t>
  </si>
  <si>
    <t>0,38 кВ</t>
  </si>
  <si>
    <t>Обсяги робіт та капіталовкладень
ПЛ, КЛ / ПС</t>
  </si>
  <si>
    <t>Інвентарний номер об'єкта</t>
  </si>
  <si>
    <t>кількість*</t>
  </si>
  <si>
    <t>Усього по програмі:</t>
  </si>
  <si>
    <t>110 кВ (150 кВ)</t>
  </si>
  <si>
    <t>110 кВ (220, 150 кВ)</t>
  </si>
  <si>
    <t>Реконструкція ПС, ТП та РП, усього, з них:</t>
  </si>
  <si>
    <t>Модернізація ПС, ТП та РП, усього, з них:</t>
  </si>
  <si>
    <t xml:space="preserve">  Найменування ліцензіата</t>
  </si>
  <si>
    <t xml:space="preserve">  Прогнозний період</t>
  </si>
  <si>
    <t xml:space="preserve">  П'ятирічний період</t>
  </si>
  <si>
    <t>до</t>
  </si>
  <si>
    <t>Керівник ліцензіата</t>
  </si>
  <si>
    <t>(або особа, яка виконує його обов'язки)</t>
  </si>
  <si>
    <t>(прізвище, ім'я, по батькові)</t>
  </si>
  <si>
    <t>Керівник ліцензіата                                         ___________________</t>
  </si>
  <si>
    <t>(або особа, яка виконує його обов'язки)                       (підпис)</t>
  </si>
  <si>
    <t xml:space="preserve">          М. П. </t>
  </si>
  <si>
    <t>Продовження додатка 1</t>
  </si>
  <si>
    <t>4. Узагальнений технічний стан об'єктів електричних мереж</t>
  </si>
  <si>
    <t>ПС з вищим класом напруги
110 (150) кВ, усього</t>
  </si>
  <si>
    <t>ПС з вищим класом напруги
35 кВ, усього</t>
  </si>
  <si>
    <t>вимагають заміни як такі, що не підлягають ремонту</t>
  </si>
  <si>
    <t>4.1. Характеристика електричних мереж</t>
  </si>
  <si>
    <t xml:space="preserve">4.2.2. Стан обліку електричної енергії у промислових споживачів </t>
  </si>
  <si>
    <t xml:space="preserve">4.2.4. Стан обліку електричної енергії у населення </t>
  </si>
  <si>
    <t>4.3.1. Технічний стан вимірювальних трансформаторів струму та напруги
точок комерційного обліку</t>
  </si>
  <si>
    <t>5.1. Будівництво, модернізація та реконструкція електричних мереж та обладнання</t>
  </si>
  <si>
    <t>5.3. Впровадження та розвиток АСДТК</t>
  </si>
  <si>
    <t>з ізольованим проводом (магістральним)</t>
  </si>
  <si>
    <t>км / %</t>
  </si>
  <si>
    <t>шт. / МВА</t>
  </si>
  <si>
    <t>шт. / %</t>
  </si>
  <si>
    <t>шт. / % / МВА</t>
  </si>
  <si>
    <t>шт. / км</t>
  </si>
  <si>
    <t>Кількість та потужність силових трансформаторів, установлених на знижувальних підстанціях напругою 6-220 кВ (без трансформаторів  для підключення заземлювальних реакторів та трансформаторів власних потреб), усього</t>
  </si>
  <si>
    <t>Кількість вимикачів, установлених на об'єктах  електричних мереж напругою
6-220 кВ, усього</t>
  </si>
  <si>
    <t>вакуумних</t>
  </si>
  <si>
    <t>Придбання та впровадження засобів диспетчерсько-технологічного керування замість морально і фізично зношених та для розширення наявних, у т.ч.:</t>
  </si>
  <si>
    <t>5.5. Впровадження та розвиток систем зв'язку</t>
  </si>
  <si>
    <t>Група за роком випуску</t>
  </si>
  <si>
    <t>1.19</t>
  </si>
  <si>
    <t>Інші види колісної техніки (розшифрувати)</t>
  </si>
  <si>
    <t>Закупівля нових та модернізація наявних апаратних засобів інформатизації, у т.ч.:</t>
  </si>
  <si>
    <t>закупівля  та модернізація робочих станцій</t>
  </si>
  <si>
    <t>закупівля  та модернізація серверів</t>
  </si>
  <si>
    <t>закупівля  та модернізація активного обладнання комп'ютерних мереж</t>
  </si>
  <si>
    <t>побудова та модернізація структурованих кабельних мереж</t>
  </si>
  <si>
    <t>Закупівля системного програмного забезпечення, у т.ч.:</t>
  </si>
  <si>
    <t>Закупівля та модернізація прикладного програмного забезпечення, у т.ч.:</t>
  </si>
  <si>
    <t xml:space="preserve">офісного </t>
  </si>
  <si>
    <t>захисту інформації</t>
  </si>
  <si>
    <t>геоінформаційних систем</t>
  </si>
  <si>
    <t>систем електронного документообігу</t>
  </si>
  <si>
    <t>3.4</t>
  </si>
  <si>
    <t>3.5</t>
  </si>
  <si>
    <t>3.6</t>
  </si>
  <si>
    <t>3.7</t>
  </si>
  <si>
    <t>3.8</t>
  </si>
  <si>
    <t>інформаційних систем управління виробництвом</t>
  </si>
  <si>
    <t>систем керування взаємовідносинами зі споживачами</t>
  </si>
  <si>
    <t>**Різниця між звітним значенням технологічних витрат електричної енергії та нормативним значенням технологічних витрат електричної енергії.</t>
  </si>
  <si>
    <t>Повітряні лінії (ПЛ)-220 кВ, усього</t>
  </si>
  <si>
    <t>Кабельні лінії (КЛ)-220 кВ, усього</t>
  </si>
  <si>
    <t>Підстанції (ПС) з вищим класом напруги 220 кВ, усього</t>
  </si>
  <si>
    <t>вимагають заміни з метою зниження технологічних витрат електричної енергії (ТВЕ)</t>
  </si>
  <si>
    <t>Трансформаторні підстанції (ТП), розподільні пункти (РП)-6 (10) кВ, усього</t>
  </si>
  <si>
    <t>* Оцінку необхідності капітального ремонту або повної заміни ліній електропередачі (ЛЕП) проводити за пріоритетом реального технічного стану, а не з урахуванням періодичності капітального ремонту.</t>
  </si>
  <si>
    <t>телемеханіку в повному обсязі</t>
  </si>
  <si>
    <t>Кількість обмежувачів перенапруги (ОПН) , усього</t>
  </si>
  <si>
    <t>15=16+17</t>
  </si>
  <si>
    <t>з проводом стальним (ПС)</t>
  </si>
  <si>
    <t>Трансформатори напруги (ТН), усього</t>
  </si>
  <si>
    <t>Трансформатори струму (ТС), усього</t>
  </si>
  <si>
    <t>Впровадження та розвиток автоматизованих систем диспетчерсько-технологічного керування (АСДТК)</t>
  </si>
  <si>
    <t>цифрові автоматичні телефонні станції (АТС)</t>
  </si>
  <si>
    <t>Виробник лічильників</t>
  </si>
  <si>
    <t>Кількість, шт.</t>
  </si>
  <si>
    <t>*Колонки „млн кВт•год” та „%” заповнюються відповідно до форми 1Б-ТВЕ. Колонка „млн грн” заповнюється тільки для рядків „Нормативні технологічні витрати” та „Небаланс”, при цьому розрахунок вартості здійснюється шляхом додавання помісячних даних економії (збитків), отриманих ліцензіатом внаслідок різниці між фактичними та нормативними витратами. Місячний обсяг економії (збитків), отриманих ліцензіатом, розраховується як добуток обсягів небалансу електричної енергії та фактичної середньозваженої оптової ринкової ціни, яка розрахована відповідно до Правил Оптового ринку електричної енергії України.</t>
  </si>
  <si>
    <t>впровадження корпоративного зв'язку ліцензіата</t>
  </si>
  <si>
    <t>з ізоляцією зі зшитого поліетилену</t>
  </si>
  <si>
    <t>Кількість власних знижувальних ПС 35-220 кВ, усього,
з них такі, які мають:</t>
  </si>
  <si>
    <t xml:space="preserve">Довжина грозозахисного троса по трасі ПЛ 35-220 кВ, усього </t>
  </si>
  <si>
    <t>економічний ефект (окупність в роках)</t>
  </si>
  <si>
    <t>Затверджена кошторисна вартість,
тис. грн
(без ПДВ)</t>
  </si>
  <si>
    <t>Вартість нової одиниці колісної техніки, що пропонується на заміну,
тис. грн (без ПДВ)</t>
  </si>
  <si>
    <t>тис. грн (без ПДВ)</t>
  </si>
  <si>
    <t>Вартість одиниці продукції,
тис. грн (без ПДВ)</t>
  </si>
  <si>
    <t>капіталовкладення,
тис. грн (без ПДВ)</t>
  </si>
  <si>
    <t>Вартість реалізації складової частини проекту відповідно до проектної документації,
тис. грн (без ПДВ)</t>
  </si>
  <si>
    <t>Сума коштів, необхідна для завершення реалізації складової частини проекту з розбивкою по роках,
тис. грн (без ПДВ)</t>
  </si>
  <si>
    <t>тис. грн без ПДВ</t>
  </si>
  <si>
    <t>Вартість одиниці продукції
(тис. грн без ПДВ)</t>
  </si>
  <si>
    <t>СО-2М</t>
  </si>
  <si>
    <t>SKAITEKS</t>
  </si>
  <si>
    <t>СО-197</t>
  </si>
  <si>
    <t>ДП ХЗЕА</t>
  </si>
  <si>
    <t>відповідають</t>
  </si>
  <si>
    <t>ЦЭ-6807Б</t>
  </si>
  <si>
    <t>ЕНЕРГОМЕРА</t>
  </si>
  <si>
    <t>СОЕ-5028МНВ</t>
  </si>
  <si>
    <t>РОСТОК</t>
  </si>
  <si>
    <t>СОЕ-5028НВ</t>
  </si>
  <si>
    <t>Меркурій 201</t>
  </si>
  <si>
    <t>ИНКОТЕКС</t>
  </si>
  <si>
    <t>НІК 2102</t>
  </si>
  <si>
    <t>НІК</t>
  </si>
  <si>
    <t>СТК-1</t>
  </si>
  <si>
    <t>ТЕЛЕКАРТ</t>
  </si>
  <si>
    <t>СА-4</t>
  </si>
  <si>
    <t>ЛЕМЗ</t>
  </si>
  <si>
    <t>0.4</t>
  </si>
  <si>
    <t>Ф68700В</t>
  </si>
  <si>
    <t>СА-4-5030</t>
  </si>
  <si>
    <t>EMP(S)</t>
  </si>
  <si>
    <t>ELGAMA</t>
  </si>
  <si>
    <t>СТК-3</t>
  </si>
  <si>
    <t>НІК 2301</t>
  </si>
  <si>
    <t xml:space="preserve">НІК 2303 </t>
  </si>
  <si>
    <t>Меркурій 230</t>
  </si>
  <si>
    <t>ZMG</t>
  </si>
  <si>
    <t>LANDISiGIR</t>
  </si>
  <si>
    <t>ЦЕ6803</t>
  </si>
  <si>
    <t>ЦЕ6805</t>
  </si>
  <si>
    <t>ЄвроАльфа</t>
  </si>
  <si>
    <t>"АББ  Метроника"</t>
  </si>
  <si>
    <t>LZQM</t>
  </si>
  <si>
    <t>ZFB</t>
  </si>
  <si>
    <t>SL 7000</t>
  </si>
  <si>
    <t>"АCTARIS"</t>
  </si>
  <si>
    <t>Всього</t>
  </si>
  <si>
    <t>В т.ч. електрон.</t>
  </si>
  <si>
    <t>0,5S</t>
  </si>
  <si>
    <t>EA05RAL</t>
  </si>
  <si>
    <t>ABB</t>
  </si>
  <si>
    <t>відповідає</t>
  </si>
  <si>
    <t>п/с "Радивилів тяга"</t>
  </si>
  <si>
    <t xml:space="preserve"> ПЛ 35кВ "Радивилів-Суховоля"</t>
  </si>
  <si>
    <t>ПЛ 35кВ "Радивилів-Білявці"</t>
  </si>
  <si>
    <t>0,2S</t>
  </si>
  <si>
    <t>п/с "Берестечко"</t>
  </si>
  <si>
    <t>ПЛ 110кВ "Берестечко-Радивилів"</t>
  </si>
  <si>
    <t>SL761</t>
  </si>
  <si>
    <t>ПЛ 35кВ "Берестечко-Рогізне"</t>
  </si>
  <si>
    <t>ПЛ 35кВ "Берестечко-Теслугів"</t>
  </si>
  <si>
    <t>ZMD405</t>
  </si>
  <si>
    <t>ЕлвінЕТ2АSE</t>
  </si>
  <si>
    <t>п/ст 330 Радивилів</t>
  </si>
  <si>
    <t>ПЛ 110кВ "Радивилів-Броди"</t>
  </si>
  <si>
    <t>ПЛ 110кВ "Радивилів-Кременець"</t>
  </si>
  <si>
    <t>ПЛ 110кВ "Радивилів-БродиНПС"</t>
  </si>
  <si>
    <t>ВвідАТ-1</t>
  </si>
  <si>
    <t>ВвідАТ-2</t>
  </si>
  <si>
    <t xml:space="preserve"> ШОВ</t>
  </si>
  <si>
    <t>Ввід ТВП-1</t>
  </si>
  <si>
    <t>1,0</t>
  </si>
  <si>
    <t>Ввід ТВП-2</t>
  </si>
  <si>
    <t>п/ст 330 Рівне</t>
  </si>
  <si>
    <t>ВвідАТ-4</t>
  </si>
  <si>
    <t>ВвідТ-5</t>
  </si>
  <si>
    <t>Склад ДАЕК</t>
  </si>
  <si>
    <t xml:space="preserve"> ОВ</t>
  </si>
  <si>
    <t>ШОВ</t>
  </si>
  <si>
    <t>Житл. буд. №15</t>
  </si>
  <si>
    <t>Ввід ТВП-3</t>
  </si>
  <si>
    <t>Ввід ТВП-4</t>
  </si>
  <si>
    <t>п/ст 330 Грабів</t>
  </si>
  <si>
    <t>Ввід ОМВ</t>
  </si>
  <si>
    <t>п/ст РАЕС</t>
  </si>
  <si>
    <t>ПЛ 110кВ "РАЕС-Кузнецовськ"</t>
  </si>
  <si>
    <t>ПЛ 110кВ "РАЕС-Володимирець"</t>
  </si>
  <si>
    <t>ПЛ 110кВ "РАЕС-Хіночі"</t>
  </si>
  <si>
    <t>Обхідний вимик</t>
  </si>
  <si>
    <t>п/с "Дубно цукрозавод"</t>
  </si>
  <si>
    <t>ЕЛГАМА</t>
  </si>
  <si>
    <t xml:space="preserve">  відповідає</t>
  </si>
  <si>
    <t>п/с "Острог цукрозавод"</t>
  </si>
  <si>
    <t>ДП Теплокомунсервіс</t>
  </si>
  <si>
    <t>Млинів ГЕС</t>
  </si>
  <si>
    <t>Хрінники ГЕС</t>
  </si>
  <si>
    <t>ТП 191 с. Зелений Дуб</t>
  </si>
  <si>
    <t>КТП 262 с. Мочулки</t>
  </si>
  <si>
    <t>КТП 797 с. Мочулки</t>
  </si>
  <si>
    <t>ТП-57 Рівне</t>
  </si>
  <si>
    <t>ТП-14 Рівне</t>
  </si>
  <si>
    <t>ТП-1 ст. Обарів</t>
  </si>
  <si>
    <t xml:space="preserve">ТП-АБ ст.Костопіль </t>
  </si>
  <si>
    <t xml:space="preserve">ТП ЕЦ ст.Рафалівка,       ЗТП-238 </t>
  </si>
  <si>
    <t>ЗТП-10/0,4кВ  ст.Рокитно</t>
  </si>
  <si>
    <t>п/ст ДТГО  "Львівська залізниця"</t>
  </si>
  <si>
    <t>п/ст "Здолбунів тяга" Ввід Т1</t>
  </si>
  <si>
    <t>п/ст "Здолбунів тяга" Ввід Т2</t>
  </si>
  <si>
    <t>п/ст "Дубно тяга" Ввід Т1</t>
  </si>
  <si>
    <t>п/ст "Дубно тяга" Ввід Т2</t>
  </si>
  <si>
    <t>п/ст "Радивилів тяга" Ввід Т1</t>
  </si>
  <si>
    <t>п/ст "Радивилів тяга" Ввід Т2</t>
  </si>
  <si>
    <t>A2R</t>
  </si>
  <si>
    <t>п/ст "Сарни"-110/35/10 кВ ком.33</t>
  </si>
  <si>
    <t xml:space="preserve">п/ст "Сарни"-110/35/10 кВ ком.7   </t>
  </si>
  <si>
    <t>п/ст "Сарни"-110/35/10 кВ ком.26</t>
  </si>
  <si>
    <t xml:space="preserve">ТП-334 м.Костопіль </t>
  </si>
  <si>
    <t>х</t>
  </si>
  <si>
    <t>ВАЗ-21213 ВК4612АА</t>
  </si>
  <si>
    <t>Легковий службовий</t>
  </si>
  <si>
    <t>СМіТ</t>
  </si>
  <si>
    <t>легковий-В універсал</t>
  </si>
  <si>
    <t>Електротехнічна лабо</t>
  </si>
  <si>
    <t>УАЗ-3741 ВК1645АВ</t>
  </si>
  <si>
    <t>Вантпасажирський фур</t>
  </si>
  <si>
    <t>ЗІЛ-131А   ВК3132АР</t>
  </si>
  <si>
    <t>Вишка телескопічна Т</t>
  </si>
  <si>
    <t>ГАЗ-5327 ВК3110АР</t>
  </si>
  <si>
    <t>ГАЗ-6627 ВК3130АР</t>
  </si>
  <si>
    <t>ГАЗ66В  ВК3111АР</t>
  </si>
  <si>
    <t>Вантажний фургон</t>
  </si>
  <si>
    <t>ГАЗ-66 ВК3134АР</t>
  </si>
  <si>
    <t>ГАЗ-33023 ВК3125АР</t>
  </si>
  <si>
    <t>Вантпасажирський бор</t>
  </si>
  <si>
    <t>ГАЗ-32212 ВК3104АР</t>
  </si>
  <si>
    <t>технічно непридатна до подальшої експлуатації</t>
  </si>
  <si>
    <t>ГАЗ-33023 ВК5626АВ</t>
  </si>
  <si>
    <t>шт / %</t>
  </si>
  <si>
    <t>ГАЗ-33023 ВК3121АР</t>
  </si>
  <si>
    <t>ГАЗ-33023 ВК3120АР</t>
  </si>
  <si>
    <t>Мікроавтобус</t>
  </si>
  <si>
    <t>ГАЗ-33023 ВК9317АС</t>
  </si>
  <si>
    <t>ЗІЛ-5301 БО ВК6134АВ</t>
  </si>
  <si>
    <t>ІЖ-2717-90 ВК7448АВ</t>
  </si>
  <si>
    <t>ЗІЛ-131 ВК9632АС</t>
  </si>
  <si>
    <t>ГАЗ-6628 ВК3101АР</t>
  </si>
  <si>
    <t>ВАЗ-21093 ВК3124АР</t>
  </si>
  <si>
    <t>ВАЗ-21104 ВК2538АН</t>
  </si>
  <si>
    <t>ВАЗ-21104 ВК2539АН</t>
  </si>
  <si>
    <t>ВАЗ-21104 ВК3048АЕ</t>
  </si>
  <si>
    <t>ВАЗ-21213 ВК9616АС</t>
  </si>
  <si>
    <t>ВАЗ-21213 ВК9617АС</t>
  </si>
  <si>
    <t>ВАЗ-21213 ВК9618АС</t>
  </si>
  <si>
    <t>ГАЗ-22171 ВК3112АР</t>
  </si>
  <si>
    <t>ГАЗ-27057-111 ВК7524АА</t>
  </si>
  <si>
    <t>ГАЗ-32213 ВК3113АН</t>
  </si>
  <si>
    <t>ІЖ-2717-90 ВК7447АВ</t>
  </si>
  <si>
    <t>УАЗ-3741ВП6ТДА ВК1415АС</t>
  </si>
  <si>
    <t>ГАЗ-33023 ВК3114АР</t>
  </si>
  <si>
    <t>ГАЗ-33023 ВК3119АР</t>
  </si>
  <si>
    <t>ГАЗ-33023 ВК3105АР</t>
  </si>
  <si>
    <t>ГАЗ-33023 ВК3144АР</t>
  </si>
  <si>
    <t>ЗІЛ ММЗ-4502 ВК3113АР</t>
  </si>
  <si>
    <t>Самоскид</t>
  </si>
  <si>
    <t>ЗІЛ 138 ВК3109АР</t>
  </si>
  <si>
    <t>Вантажний бортовий</t>
  </si>
  <si>
    <t>ЗІЛ 138 ВК3116АР</t>
  </si>
  <si>
    <t>УРАЛ 375 ВК3129АР</t>
  </si>
  <si>
    <t>ЗІЛ-5301АО ВК3118АР</t>
  </si>
  <si>
    <t>МАЗ-53371 ВК3126АР</t>
  </si>
  <si>
    <t>КАМАЗ-5320 ВК9314АС</t>
  </si>
  <si>
    <t>КАМАЗ-5410 ВК3127АР</t>
  </si>
  <si>
    <t>Сідловий тягач</t>
  </si>
  <si>
    <t>TOYOTA LAND CRUISER 150 ВК8888АІ</t>
  </si>
  <si>
    <t>КАМАЗ-5410 ВК3117АР</t>
  </si>
  <si>
    <t>SKODA-SUPERB ВК5000АА</t>
  </si>
  <si>
    <t>ГАЗ-3110 ВК3123АР</t>
  </si>
  <si>
    <t>Побудова ОІК для обласної задачі</t>
  </si>
  <si>
    <t>1.2.5</t>
  </si>
  <si>
    <t>1.2.6</t>
  </si>
  <si>
    <t xml:space="preserve">ЗІП </t>
  </si>
  <si>
    <t>Цифрові екрани для ОДС, ОДГ</t>
  </si>
  <si>
    <t>Невмержицький Сергій Миколайович</t>
  </si>
  <si>
    <t>(або особа, яка виконує його обовязки)                        (підпис)</t>
  </si>
  <si>
    <t>Закупівля Cisco Call manager</t>
  </si>
  <si>
    <t>Модернізація системи передачі інформації</t>
  </si>
  <si>
    <t>АТС Клевань</t>
  </si>
  <si>
    <t>Радіостанції</t>
  </si>
  <si>
    <t>ЗІП СПІ</t>
  </si>
  <si>
    <t>ЗІП АТС</t>
  </si>
  <si>
    <t xml:space="preserve">Заміна батарей резервного живлення системи СПІ </t>
  </si>
  <si>
    <t>Закупівля блоків ББЖ для серверних приміщень в РЕМах</t>
  </si>
  <si>
    <t>ЗІП ІСПІ</t>
  </si>
  <si>
    <t>ПАТ "Рівнеобленерго"</t>
  </si>
  <si>
    <t>Степанчук Олена Володимирівна</t>
  </si>
  <si>
    <t xml:space="preserve"> інші доходи, в т.ч.</t>
  </si>
  <si>
    <t xml:space="preserve"> небаланс ТВЕ</t>
  </si>
  <si>
    <t>1.1.4.2</t>
  </si>
  <si>
    <t xml:space="preserve"> дохід від реактивної е/е</t>
  </si>
  <si>
    <t>1.1.4.3</t>
  </si>
  <si>
    <t xml:space="preserve"> додатковий дохід </t>
  </si>
  <si>
    <t>1.6.1</t>
  </si>
  <si>
    <t>невикористані кошти ІП</t>
  </si>
  <si>
    <t>підрядний</t>
  </si>
  <si>
    <t xml:space="preserve">Заміна 1-фазних відгалужень до житлових будинків на ізольовані </t>
  </si>
  <si>
    <t>типовий проект</t>
  </si>
  <si>
    <t>господарський</t>
  </si>
  <si>
    <t xml:space="preserve">Заміна 3-фазних відгалужень до житлових будинків на ізольовані </t>
  </si>
  <si>
    <t>7.2.2</t>
  </si>
  <si>
    <t>11.1.3</t>
  </si>
  <si>
    <t>11.1.3.1</t>
  </si>
  <si>
    <t>11.1.3.2</t>
  </si>
  <si>
    <t>11.1.4</t>
  </si>
  <si>
    <t>11.1.4.1</t>
  </si>
  <si>
    <t>11.1.5</t>
  </si>
  <si>
    <t>11.1.5.1</t>
  </si>
  <si>
    <t>Закупівля робочих станцій та ноутбуків</t>
  </si>
  <si>
    <t>5.3.1. Етапи впровадження проекту АСДТК ПАТ "Рівнеобленерго"</t>
  </si>
  <si>
    <t xml:space="preserve"> </t>
  </si>
  <si>
    <t>Покращення обліку електричної енергії,у т.ч.:</t>
  </si>
  <si>
    <t>тис.грн (без ПДВ)</t>
  </si>
  <si>
    <t>тис.грн. (без ПДВ)</t>
  </si>
  <si>
    <t>тис. грн. (без ПДВ)</t>
  </si>
  <si>
    <t>тис. грню (без ПДВ)</t>
  </si>
  <si>
    <t>4.2.1.20</t>
  </si>
  <si>
    <t>4.2.1.21</t>
  </si>
  <si>
    <t>тис. грн ( без ПДВ )</t>
  </si>
  <si>
    <t>Обсяг фінансування, передбачений інвестиційною програмою на 2016 рік,
тис. грн (без ПДВ)</t>
  </si>
  <si>
    <t>Вартість виконаних робіт (згідно з актами) з початку виконання робіт на дату початку 2016 року,
тис. грн (без ПДВ)</t>
  </si>
  <si>
    <t>Обсяг незавершеного будівництва станом на дату початку 2016 року,
тис. грн (без ПДВ)</t>
  </si>
  <si>
    <t>Залишок кошторисної вартості на дату початку 2016 року,
тис. грн (без ПДВ)</t>
  </si>
  <si>
    <t>Меридіан ЛТЕ-1.03</t>
  </si>
  <si>
    <t>EPQS</t>
  </si>
  <si>
    <t>Комп'ютери 2015 року випуску</t>
  </si>
  <si>
    <t>** Зазначити відповідний рік.</t>
  </si>
  <si>
    <t>* У тому числі орендованої на довгостроковий період (більше року).</t>
  </si>
  <si>
    <t>Автонавантажувачі</t>
  </si>
  <si>
    <t>Спеціальні автомобілі, виконані на шасі вантажівок</t>
  </si>
  <si>
    <t>Спеціальні легкові автомобілі</t>
  </si>
  <si>
    <t>Автомайстерні</t>
  </si>
  <si>
    <t>Причепи, напівпричепи</t>
  </si>
  <si>
    <t>Трактори і механізми, виконані на їх базі</t>
  </si>
  <si>
    <t>Легкові автомобілі</t>
  </si>
  <si>
    <t>Автобуси категорій М3 та М2 ("мікроавтобуси")</t>
  </si>
  <si>
    <t>Автомобілі з кузовами типів фургон, пікап</t>
  </si>
  <si>
    <t>Автомобілі для перевезення вантажів та пасажирів</t>
  </si>
  <si>
    <t>Вантажні автомобілі</t>
  </si>
  <si>
    <t>у т.ч. для оперативних виїзних бригад (ОВБ)</t>
  </si>
  <si>
    <t xml:space="preserve">Автомобілі (вахтові) для перевезення бригад робітників </t>
  </si>
  <si>
    <t>Електролабораторії</t>
  </si>
  <si>
    <t>Автомобільні електромеханічні майстерні</t>
  </si>
  <si>
    <t xml:space="preserve">Автовежі телескопічні та підіймачі </t>
  </si>
  <si>
    <t>Бурильно-кранові машини</t>
  </si>
  <si>
    <t>з них підлягає списанню</t>
  </si>
  <si>
    <t>Загальна кількість колісної техніки</t>
  </si>
  <si>
    <t>МТЗ-82 0968РД</t>
  </si>
  <si>
    <t>Зарічне РЕМ</t>
  </si>
  <si>
    <t>Березне РЕМ</t>
  </si>
  <si>
    <t>ГАЗ-330610 ВК1244ВС</t>
  </si>
  <si>
    <t>Гоща РЕМ</t>
  </si>
  <si>
    <t>ТАП3-755 ВК9764ХХ</t>
  </si>
  <si>
    <t>Дубно РЕМ</t>
  </si>
  <si>
    <t>ГАЗ-3327 ВК0194ВС</t>
  </si>
  <si>
    <t>ГАЗ-52     ВК9908ВВ</t>
  </si>
  <si>
    <t>Дубровиця РЕМ</t>
  </si>
  <si>
    <t>ГАЗ-3307 ВК0467ВС</t>
  </si>
  <si>
    <t>Здолбунів РЕМ</t>
  </si>
  <si>
    <t>Корець РЕМ</t>
  </si>
  <si>
    <t>Костопіль РЕМ</t>
  </si>
  <si>
    <t>Млинів РЕМ</t>
  </si>
  <si>
    <t>Остріг РЕМ</t>
  </si>
  <si>
    <t>Рокитне РЕМ</t>
  </si>
  <si>
    <t>ГАЗ-3307 ВК0479ВС</t>
  </si>
  <si>
    <t>ГАЗ-5201 ВК9975ВВ</t>
  </si>
  <si>
    <t>Сарни РЕМ</t>
  </si>
  <si>
    <t>УАЗ-3303 ВК9986ВВ</t>
  </si>
  <si>
    <t>ГАЗ-52 ВК9135ВВ</t>
  </si>
  <si>
    <t>Радивилів РЕМ</t>
  </si>
  <si>
    <t>Міський РЕМ</t>
  </si>
  <si>
    <t>ЗІЛ-431412 ВК1235ВС</t>
  </si>
  <si>
    <t>Володимирець РЕМ</t>
  </si>
  <si>
    <t>ЗІЛ-431610 ВК0228ВС</t>
  </si>
  <si>
    <t>ГАЗ-5327 ВК0196ВС</t>
  </si>
  <si>
    <t>ДВ-40814 T00673ВК</t>
  </si>
  <si>
    <t>ГАЗ-5204 ВК0478ВС</t>
  </si>
  <si>
    <t>ГАЗ-5201 ВК9987ВВ</t>
  </si>
  <si>
    <t>ПЕЖО-Ж5 ВК3712ВВ</t>
  </si>
  <si>
    <t>ГАЗ-33023 ВК3698ВВ</t>
  </si>
  <si>
    <t>ГАЗ-33023 ВК3711ВВ</t>
  </si>
  <si>
    <t>ГАЗ-52 ВК1243ВС</t>
  </si>
  <si>
    <t>ГАЗ-52 ВК1247ВС</t>
  </si>
  <si>
    <t>УАЗ-3962 ВК4780АР</t>
  </si>
  <si>
    <t>ГАЗ-2410 ВК0476ВС</t>
  </si>
  <si>
    <t>ГАЗ-32213 ВК9980ВВ</t>
  </si>
  <si>
    <t>УАЗ-2206 ВК3699ВВ</t>
  </si>
  <si>
    <t>УАЗ-469 ВК0579ВР</t>
  </si>
  <si>
    <t>Причіп NA</t>
  </si>
  <si>
    <t>ДВ-1733.33.22 Т00672ВК</t>
  </si>
  <si>
    <t>ДВ-1792.45.20 Т00674ВК</t>
  </si>
  <si>
    <t>ГАЗ-6627 ВК7662ВВ</t>
  </si>
  <si>
    <t>ГАЗ-66 ВК0197ВС</t>
  </si>
  <si>
    <t>ГАЗ-52  ВК9136ВВ</t>
  </si>
  <si>
    <t>УАЗ-3303 ВК0235ВС</t>
  </si>
  <si>
    <t>ЗІЛ-131 ВК0232ВС</t>
  </si>
  <si>
    <t>УАЗ-3303 ВК0199ВС</t>
  </si>
  <si>
    <t>ГАЗ-33021 ВК9141ВВ</t>
  </si>
  <si>
    <t>УАЗ-3303 ВК9137ВВ</t>
  </si>
  <si>
    <t xml:space="preserve"> ГАЗ-2705  ВК3106АР</t>
  </si>
  <si>
    <t>ЗІЛ-133ГЯ ВК9984ВВ</t>
  </si>
  <si>
    <t>ГАЗ-33023 ВК1272ВС</t>
  </si>
  <si>
    <t>УАЗ-3909 ВК1229ВС</t>
  </si>
  <si>
    <t>AC-U 39095 ВП6  ВК4113ВС</t>
  </si>
  <si>
    <t>ГАЗ-33023 ВК0198ВС</t>
  </si>
  <si>
    <t>УАЗ-3909 ВК9906ВВ</t>
  </si>
  <si>
    <t>ГАЗ-33023 ВК9904ВВ</t>
  </si>
  <si>
    <t>ГАЗ-33023 ВК2748ВВ</t>
  </si>
  <si>
    <t>ГАЗ- 2705 ВК2747ВВ</t>
  </si>
  <si>
    <t>ГАЗ-33023 ВК1233ВС</t>
  </si>
  <si>
    <t>УАЗ-3909 ВК0482ВС</t>
  </si>
  <si>
    <t>УАЗ-3909 ВК0465ВС</t>
  </si>
  <si>
    <t>ГАЗ-33023 ВК0481ВС</t>
  </si>
  <si>
    <t>ГАЗ-33023 ВК9976ВВ</t>
  </si>
  <si>
    <t>ГАЗ-33023 ВК9140ВВ</t>
  </si>
  <si>
    <t>ГАЗ-3110 ВК4728ВВ</t>
  </si>
  <si>
    <t>ВАЗ-21074 ВК1237ВС</t>
  </si>
  <si>
    <t>УАЗ-2206 ВК1236ВС</t>
  </si>
  <si>
    <t>ВАЗ-21213 ВК9902ВВ</t>
  </si>
  <si>
    <t>ВАЗ-21213 ВК9910ВВ</t>
  </si>
  <si>
    <t>УАЗ-2206  ВК2730ВВ</t>
  </si>
  <si>
    <t>ВАЗ-21213 ВК0480ВС</t>
  </si>
  <si>
    <t>УАЗ-469Б ВК0477ВС</t>
  </si>
  <si>
    <t>УАЗ-31514 ВК9982ВВ</t>
  </si>
  <si>
    <t>УАЗ-31514 ВК9981ВВ</t>
  </si>
  <si>
    <t>СЗАП-93271 ВК9398ХХ</t>
  </si>
  <si>
    <t>ЗІЛ-5301 БО ВК3710ВВ</t>
  </si>
  <si>
    <t>СЗАП-93271 ВК9464ХХ</t>
  </si>
  <si>
    <t>ЗІЛ-5301 БО ВК3909ВВ</t>
  </si>
  <si>
    <t>ЗІЛ-5301 БО ВК4401ВВ</t>
  </si>
  <si>
    <t>ГАЗ-2705 ВК3726ВВ</t>
  </si>
  <si>
    <t>ЗІЛ-5301ЕО ВК6513ВВ</t>
  </si>
  <si>
    <t>ЗІЛ-433362 ВК1232ВС</t>
  </si>
  <si>
    <t>ЗІЛ-5301ЕО ВК1708ВВ</t>
  </si>
  <si>
    <t>ЗІЛ-433362 ВК2187АС</t>
  </si>
  <si>
    <t>ЗИЛ-5301 ВК8748ВВ</t>
  </si>
  <si>
    <t xml:space="preserve">      ГАЗ-33023 ВК3115АР</t>
  </si>
  <si>
    <t>УАЗ-3909 ВК6512ВВ</t>
  </si>
  <si>
    <t>УАЗ-3909ВП6ТК ВК1709ВВ</t>
  </si>
  <si>
    <t>УАЗ-3909 ВК7948ВВ</t>
  </si>
  <si>
    <t>УАЗ-3909 ВК0025АВ</t>
  </si>
  <si>
    <t>УАЗ-3909 ВК9903ВВ</t>
  </si>
  <si>
    <t>УАЗ-3909 ВК0204ВC</t>
  </si>
  <si>
    <t>УАЗ-3909 ВК2441ВВ</t>
  </si>
  <si>
    <t>УАЗ-3909 ВК2815ВВ</t>
  </si>
  <si>
    <t>УАЗ-3909 ВК4865ВВ</t>
  </si>
  <si>
    <t>УАЗ-3909-ВП6ТК ВК2068ВВ</t>
  </si>
  <si>
    <t>УАЗ-3909 ВК0081ВВ</t>
  </si>
  <si>
    <t>УАЗ-3909 ВК1092ВВ</t>
  </si>
  <si>
    <t>УАЗ-3909 ВК2854ВВ</t>
  </si>
  <si>
    <t>УАЗ-3909 ВК2409ВВ</t>
  </si>
  <si>
    <t>УАЗ-3909 ВК2118АН</t>
  </si>
  <si>
    <t>УАЗ-3741ВП ВК9949АВ</t>
  </si>
  <si>
    <t>УАЗ-3909 ВК0213ВС</t>
  </si>
  <si>
    <t>УАЗ-3909 ВК9075ВВ</t>
  </si>
  <si>
    <t>УАЗ-3909 ВК9983ВВ</t>
  </si>
  <si>
    <t>ВАЗ-21213 ВК9974ВВ</t>
  </si>
  <si>
    <t>ВАЗ-21043 ВК9339ВА</t>
  </si>
  <si>
    <t>SKODA-OCTAVIA ВК3701ВВ</t>
  </si>
  <si>
    <t>TOYOTA-CAMRY ВК4729ВВ</t>
  </si>
  <si>
    <t>TOYOTA-AVENSIS ВК4730ВВ</t>
  </si>
  <si>
    <t>ФОЛЬКСВАГЕН -Т4 ВК2795ВВ</t>
  </si>
  <si>
    <t>УАЗ-3909 ВК1230ВС</t>
  </si>
  <si>
    <t>ВАЗ-21213  ВК9582ВВ</t>
  </si>
  <si>
    <t>ВАЗ-21213 ВК1242ВС</t>
  </si>
  <si>
    <t>УАЗ-31514  ВК0234ВС</t>
  </si>
  <si>
    <t>УАЗ-31514 ВК2731ВВ</t>
  </si>
  <si>
    <t>ВАЗ-21150 ВК9972ВВ</t>
  </si>
  <si>
    <t>ВАЗ-21213 ВК9123ВВ</t>
  </si>
  <si>
    <t>УАЗ-2206 ВК9124ВВ</t>
  </si>
  <si>
    <t>УАЗ-3909 ВК0576ВР</t>
  </si>
  <si>
    <t>УАЗ-3909 ВК0575ВР</t>
  </si>
  <si>
    <t>ВАЗ-21214 ВК4561АН</t>
  </si>
  <si>
    <t xml:space="preserve"> УАЗ-3909  ВК9194АК</t>
  </si>
  <si>
    <t xml:space="preserve"> УАЗ-374194  ВК5660АО</t>
  </si>
  <si>
    <t>ХТЗ-17221 БКМ-420  33899ВК</t>
  </si>
  <si>
    <t>Електротехнічна лаб</t>
  </si>
  <si>
    <t xml:space="preserve"> АС-U39094-ВП6  ВК3721АТ</t>
  </si>
  <si>
    <t xml:space="preserve">  AC-U-39095  ВК0685АХ</t>
  </si>
  <si>
    <t xml:space="preserve"> AC-U-39095  ВК0325АХ</t>
  </si>
  <si>
    <t xml:space="preserve"> AC-Y-27175-037-01  ВК0731АХ</t>
  </si>
  <si>
    <t>МТЗ-82 2163РД</t>
  </si>
  <si>
    <t>2ПТС-4 30748ВК</t>
  </si>
  <si>
    <t>2ПТС-4 30749ВК</t>
  </si>
  <si>
    <t>Т-40М 31777ВК</t>
  </si>
  <si>
    <t>2 ПТС-4 67-31РБ</t>
  </si>
  <si>
    <t>причіп</t>
  </si>
  <si>
    <t>Т-40 2579РБ</t>
  </si>
  <si>
    <t>Т-150К 9975РБ</t>
  </si>
  <si>
    <t>1Р-З</t>
  </si>
  <si>
    <t>2ПТС-4 6731РБ</t>
  </si>
  <si>
    <t>2ПТС-4 0715РД</t>
  </si>
  <si>
    <t>ВАЗ-21041-082  ВК1796ВВ</t>
  </si>
  <si>
    <t>Бурокранова установк</t>
  </si>
  <si>
    <t>AC-U 39095 ВП6  ВК3227ВС</t>
  </si>
  <si>
    <t>AC-U 39095 ВП6  ВК3532ВС</t>
  </si>
  <si>
    <t>AC-U 39095 ВП6  ВК3107ВС</t>
  </si>
  <si>
    <t>AC-U 39095 ВП6  ВК3662ВС</t>
  </si>
  <si>
    <t>AC-U 39095 ВП6  ВК3803ВС</t>
  </si>
  <si>
    <t>ГАЗ-2705   ВК3536ВС</t>
  </si>
  <si>
    <t>ГАЗ-2705   ВК3108ВС</t>
  </si>
  <si>
    <t>ГАЗ-3309-354 АП-18-09    ВК3109ВС</t>
  </si>
  <si>
    <t>Автопідйомник</t>
  </si>
  <si>
    <t>ВАЗ-212140  ВК3845ВЕ</t>
  </si>
  <si>
    <t>ВАЗ-212140  ВК3812ВЕ</t>
  </si>
  <si>
    <t>ВАЗ-212140  ВК3663ВЕ</t>
  </si>
  <si>
    <t>ВАЗ-212140  ВК3430ВЕ</t>
  </si>
  <si>
    <t>ВАЗ-212140  ВК3702ВЕ</t>
  </si>
  <si>
    <t>ВАЗ-212140  ВК1355АО</t>
  </si>
  <si>
    <t>ВАЗ-212140  ВК9737АТ</t>
  </si>
  <si>
    <t>ЗАЗ-DAEWOO LANOS   ВК8966ВЕ</t>
  </si>
  <si>
    <t>легковий седан-В</t>
  </si>
  <si>
    <t>ХТЗ-150К-09     30575ВК</t>
  </si>
  <si>
    <t>БКУ-2МК-Т</t>
  </si>
  <si>
    <t>ВАЗ-212140 ВК5395ВН</t>
  </si>
  <si>
    <t>ВАЗ-212140  ВК5431ВН</t>
  </si>
  <si>
    <t>ВАЗ-212140  ВК5784ВН</t>
  </si>
  <si>
    <t>ВАЗ-212140  ВК5628ВН</t>
  </si>
  <si>
    <t>ВАЗ-212140  ВК5932ВН</t>
  </si>
  <si>
    <t>ВАЗ-212140  ВК6829ВН</t>
  </si>
  <si>
    <t>ВАЗ-212140  ВК5806ВН</t>
  </si>
  <si>
    <t>ВАЗ-212140  ВК6475ВН</t>
  </si>
  <si>
    <t>Обладнання для інфраструктури ІТ</t>
  </si>
  <si>
    <t>ВАЗ-212140  ВК5831ВН</t>
  </si>
  <si>
    <t>Богдан 231040 ВК5629ВН</t>
  </si>
  <si>
    <t>ХТЗ-150К-09     31255ВК</t>
  </si>
  <si>
    <t>AC-G 2705 ВП6 ВК7426ВІ</t>
  </si>
  <si>
    <t>ВАЗ-212140  ВК7569ВІ</t>
  </si>
  <si>
    <t>ГАЗ-33023-2288 ВК7683ВІ</t>
  </si>
  <si>
    <t>ГАЗ-33023-2288 ВК7682ВІ</t>
  </si>
  <si>
    <t xml:space="preserve"> УАЗ-3909  ВК8021ВІ</t>
  </si>
  <si>
    <t>УАЗ-3909  ВК8019ВІ</t>
  </si>
  <si>
    <t>УАЗ AC-U-39095 ВП6  ВК7540ВІ</t>
  </si>
  <si>
    <t>АС-U39095-ВП6  ВК0852ВК</t>
  </si>
  <si>
    <t>вантпасажирський-В</t>
  </si>
  <si>
    <t>АС-U39095-ВП6  ВК0344ВК</t>
  </si>
  <si>
    <t>вантажпасажирський-В</t>
  </si>
  <si>
    <t>TOYOTA-CAMRY ВК9293ВК</t>
  </si>
  <si>
    <t>Загальний легковий</t>
  </si>
  <si>
    <t>ГАЗ-3309 АР-18.04 ВК8197ВМ</t>
  </si>
  <si>
    <t>ГАЗ-3309 АР-18.04 ВК8198ВМ</t>
  </si>
  <si>
    <t>MERCEDES-BENZ SPRINTER 411CDI ВК4813ВМ</t>
  </si>
  <si>
    <t>SCHMITZ S01ВК3361ХТ</t>
  </si>
  <si>
    <t>HYUNDAI SANTA FE  АА6365КТ</t>
  </si>
  <si>
    <t>Hyundai Tucson  АА4463НН</t>
  </si>
  <si>
    <t>Тойота-Камрі  АМ4466ВС</t>
  </si>
  <si>
    <t>Hyundai Sonata АМ5401ВК</t>
  </si>
  <si>
    <t>Hyundai SONATA  АМ5402ВК</t>
  </si>
  <si>
    <t>Hyundai SONATA  АМ5403ВК</t>
  </si>
  <si>
    <t>Т-40М 7629РБ</t>
  </si>
  <si>
    <t>ЮМЗ 3943РВ</t>
  </si>
  <si>
    <t>Прицеп NA</t>
  </si>
  <si>
    <t>x</t>
  </si>
  <si>
    <t>Висоторіз SHTIL HT-101</t>
  </si>
  <si>
    <t>Закупівля нових робочих станцій</t>
  </si>
  <si>
    <t>Портативний компютер</t>
  </si>
  <si>
    <t>Проектор</t>
  </si>
  <si>
    <t>Обладнання для цифрової реєстрації подій</t>
  </si>
  <si>
    <t>Архіватори мови (ЗІП)</t>
  </si>
  <si>
    <t>Монітори</t>
  </si>
  <si>
    <t>Модернізація маршрутизаторів РЕМ (3G модуль)</t>
  </si>
  <si>
    <t>Система кондиціювання сервеного приміщення</t>
  </si>
  <si>
    <t>3,1</t>
  </si>
  <si>
    <t>Упровадження та розвиток ліній зв'язку "останньої милі", у тому числі:</t>
  </si>
  <si>
    <t>Упровадження та розвиток локальних обчислювальних мереж (зокрема СКС), у тому числі:</t>
  </si>
  <si>
    <t>Закупівля блоків ББЖ для серверних приміщень в Рем</t>
  </si>
  <si>
    <t>ГАЗ-5201 ВК5645ВВ</t>
  </si>
  <si>
    <t>Aвтопідйомник  ВС-18</t>
  </si>
  <si>
    <t>ЗІЛ-131 ВК3102АР</t>
  </si>
  <si>
    <t>Aвтопідйомник АГП-18</t>
  </si>
  <si>
    <t>КАМАЗ-43114 ВК4562АН</t>
  </si>
  <si>
    <t>Автопідйомник ВС-28К</t>
  </si>
  <si>
    <t>КРАЗ-250  ВК3103АР</t>
  </si>
  <si>
    <t>Автокран КС4574</t>
  </si>
  <si>
    <t>КРАЗ-255 ВК3108АР</t>
  </si>
  <si>
    <t>Автокран КТА14</t>
  </si>
  <si>
    <t>МАЗ-8926 ВК6633ХХ</t>
  </si>
  <si>
    <t>Причіп</t>
  </si>
  <si>
    <t>МАЗ-8926 ВК6634ХХ</t>
  </si>
  <si>
    <t>ПП ВК2496ХХ</t>
  </si>
  <si>
    <t>Причіп ФУРГОН</t>
  </si>
  <si>
    <t>Напівпричіп</t>
  </si>
  <si>
    <t>Автонавантажувач</t>
  </si>
  <si>
    <t>ИЖ 27175-036  ВК9190АМ</t>
  </si>
  <si>
    <t>Вантажопасажирський</t>
  </si>
  <si>
    <t>AC-U 39094 ВП6 УАЗ-374194 ВК6442АО</t>
  </si>
  <si>
    <t>вантажопасажирський</t>
  </si>
  <si>
    <t>ГАЗ-2705  ВК6443АО</t>
  </si>
  <si>
    <t>ЕТЛ</t>
  </si>
  <si>
    <t>ГАЗ-32213-П12  ВК6441АО</t>
  </si>
  <si>
    <t>ГАЗ-33104-318 ВК9976АО</t>
  </si>
  <si>
    <t>вантажний фургон</t>
  </si>
  <si>
    <t>Тойота-Камрі  ВК3131АР</t>
  </si>
  <si>
    <t>легковий-В седан</t>
  </si>
  <si>
    <t>ГАЗ-31105-581 ВК3146АР</t>
  </si>
  <si>
    <t>ГАЗ-31105-581 ВК3145АР</t>
  </si>
  <si>
    <t>TK-U-3909-ВП6 УАЗ-3741  ВК9089АК</t>
  </si>
  <si>
    <t>TK-U-3909-ВП6 УАЗ-3741  ВК0036АМ</t>
  </si>
  <si>
    <t>TK-U-3909-ВП6 УАЗ-3741  ВК0034АМ</t>
  </si>
  <si>
    <t>TK-U-3909-ВП6 УАЗ-3741  ВК8249АК</t>
  </si>
  <si>
    <t>ГАЗ-2705-434  ВК0035АМ</t>
  </si>
  <si>
    <t>ВАЗ-21214  ВК0029АМ</t>
  </si>
  <si>
    <t>ВАЗ-21214  ВК0031АМ</t>
  </si>
  <si>
    <t>ВАЗ-21043-20  ВК7066АК</t>
  </si>
  <si>
    <t>ІЖ-27175-036  ВК6374АР</t>
  </si>
  <si>
    <t>ГАЗ-330232-414  ВК7781АР</t>
  </si>
  <si>
    <t>ГАЗ-33081  ВК5798АР</t>
  </si>
  <si>
    <t>АС-G 33104 АХУ-2  ВК9241АР</t>
  </si>
  <si>
    <t>ГАЗ-33081 БКМ-317  ВК7452АХ</t>
  </si>
  <si>
    <t>бурокранова БКМ-317</t>
  </si>
  <si>
    <t>ГАЗ-33023  ВК9386ВА</t>
  </si>
  <si>
    <t>ВАЗ-212140  ВК9437ВА</t>
  </si>
  <si>
    <t>ТК-G 33082 AGP 18 ВК0822ВК</t>
  </si>
  <si>
    <t>ГАЗ-5312 ВК4789АР</t>
  </si>
  <si>
    <t>ЗІЛ-431412  ВК4794АР</t>
  </si>
  <si>
    <t>Автокран КС-2561Д</t>
  </si>
  <si>
    <t>ВАЗ-2107 ВК4790АР</t>
  </si>
  <si>
    <t>Легковий</t>
  </si>
  <si>
    <t>ГАЗ-33023 ВК4788АР</t>
  </si>
  <si>
    <t>ГАЗ-33023 ВК4787АР</t>
  </si>
  <si>
    <t>УАЗ-3909 ВК4792АР</t>
  </si>
  <si>
    <t>Aвтопідйомник  АП-15</t>
  </si>
  <si>
    <t>ВАЗ-21213 ВК9576АС</t>
  </si>
  <si>
    <t>УАЗ-3909 ВК2731АН</t>
  </si>
  <si>
    <t>2ПТС-4 5057РБ</t>
  </si>
  <si>
    <t>ГАЗ-5227 ВК4791АР</t>
  </si>
  <si>
    <t>АП ТВГ-15</t>
  </si>
  <si>
    <t>Бурова машина БМ-202</t>
  </si>
  <si>
    <t>ГАЗ-5227 ВК4793АР</t>
  </si>
  <si>
    <t>ЮМЗ-6-КЛ 3090РД</t>
  </si>
  <si>
    <t>Трактор-колісний</t>
  </si>
  <si>
    <t>ПСЕ 3916РБ</t>
  </si>
  <si>
    <t>УАЗ-31512  ВК4786АР</t>
  </si>
  <si>
    <t>розпуск 2614РД</t>
  </si>
  <si>
    <t>Причіп-розпуск</t>
  </si>
  <si>
    <t>УАЗ-2206 ВК4796АР</t>
  </si>
  <si>
    <t>ВАЗ-212140 ВК5396ВН</t>
  </si>
  <si>
    <t>ГАЗ-2705 ВК4795АР</t>
  </si>
  <si>
    <t>AC-U 39095 ВП6  ВК8750ВА</t>
  </si>
  <si>
    <t>Автокран</t>
  </si>
  <si>
    <t>УАЗ-3909 ВП6ТК ВК9021АВ</t>
  </si>
  <si>
    <t>Т-150К 6646РД</t>
  </si>
  <si>
    <t>Буро-кранова Б-2500</t>
  </si>
  <si>
    <t>ЮМЗ-6 4227РД</t>
  </si>
  <si>
    <t>Aвтопід  АП-17А-07</t>
  </si>
  <si>
    <t>ПСЕ-Ф-12.5 2525РБ</t>
  </si>
  <si>
    <t>AC-U 39094 ВП6 УАЗ-374194 ВК4370АО</t>
  </si>
  <si>
    <t>ВАЗ-21214  ВК8781АК</t>
  </si>
  <si>
    <t>АС-U 39094 ВП6 УАЗ-374194 ВК9508АР</t>
  </si>
  <si>
    <t>ГАЗ-3309 АР-18.04 ВК3101ВК</t>
  </si>
  <si>
    <t>Автопідйомник-С</t>
  </si>
  <si>
    <t>ГАЗ-5228 ВК8092АМ</t>
  </si>
  <si>
    <t>УАЗ-3962 ВК8094АМ</t>
  </si>
  <si>
    <t>УАЗ-330301 ВК8095АМ</t>
  </si>
  <si>
    <t>ГАЗ-33023 ВК8091АМ</t>
  </si>
  <si>
    <t>УАЗ-3909 ВК8096АМ</t>
  </si>
  <si>
    <t>УАЗ-3909 ВК8097АМ</t>
  </si>
  <si>
    <t>ГАЗ-278489 ВК5817АН</t>
  </si>
  <si>
    <t>Бурмашина БКМ-317</t>
  </si>
  <si>
    <t>АС-U-39094 ВП-6 УАЗ-374194 ВК4939АО</t>
  </si>
  <si>
    <t>ВАЗ-212140  ВК8374ВА</t>
  </si>
  <si>
    <t>AC-U 39095 ВП6  ВК8377ВА</t>
  </si>
  <si>
    <t>УАЗ-3909 ВПАХ6 ВК5359АА</t>
  </si>
  <si>
    <t>ЗІЛ-131 ВК2057АС</t>
  </si>
  <si>
    <t>Автопідйомник ВС-18</t>
  </si>
  <si>
    <t>Бурмашина БМ-302</t>
  </si>
  <si>
    <t>Легков універсал В</t>
  </si>
  <si>
    <t>УАЗ-3909 ВК0651АН</t>
  </si>
  <si>
    <t>Причіп ТАП3-755</t>
  </si>
  <si>
    <t>TK-U-3909-ВП6 УАЗ-3741  ВК9247АК</t>
  </si>
  <si>
    <t>ВАЗ-21043-20  ВК9255АК</t>
  </si>
  <si>
    <t>АС-U 39094 ВП6 УАЗ-374194 ВК9657АР</t>
  </si>
  <si>
    <t xml:space="preserve"> АС-U39094-ВП6  ВК9477АР</t>
  </si>
  <si>
    <t>вантпасажир фургон</t>
  </si>
  <si>
    <t>ВАЗ-212140  ВК1400АХ</t>
  </si>
  <si>
    <t>2ПТС-4 РАО1609</t>
  </si>
  <si>
    <t>1ПТС-9 РАО1610</t>
  </si>
  <si>
    <t>0053202.1.1</t>
  </si>
  <si>
    <t>0014300.7.</t>
  </si>
  <si>
    <t>0056200.8.1</t>
  </si>
  <si>
    <t>062800.10.1</t>
  </si>
  <si>
    <t>0020300.9.1</t>
  </si>
  <si>
    <t>0126000.3</t>
  </si>
  <si>
    <r>
      <t xml:space="preserve">с.Бугаївка від ТП-75 та КТП-92 Радивилівський район   </t>
    </r>
    <r>
      <rPr>
        <sz val="12"/>
        <rFont val="Times New Roman"/>
        <family val="1"/>
        <charset val="204"/>
      </rPr>
      <t xml:space="preserve">(розвантажувальної ТП-160 кВА) </t>
    </r>
    <r>
      <rPr>
        <b/>
        <sz val="12"/>
        <rFont val="Times New Roman"/>
        <family val="1"/>
        <charset val="204"/>
      </rPr>
      <t xml:space="preserve">  </t>
    </r>
  </si>
  <si>
    <r>
      <t xml:space="preserve">с.Рачин від ТП-463 та ТП-467 Дубенський район </t>
    </r>
    <r>
      <rPr>
        <sz val="12"/>
        <rFont val="Times New Roman"/>
        <family val="1"/>
        <charset val="204"/>
      </rPr>
      <t>(розвантажувальної ТП-160 кВА)</t>
    </r>
  </si>
  <si>
    <t>30012087</t>
  </si>
  <si>
    <t>30012827</t>
  </si>
  <si>
    <t>2017-2021</t>
  </si>
  <si>
    <t>4.2.1.2</t>
  </si>
  <si>
    <t>4.2.1.3</t>
  </si>
  <si>
    <t>4.2.1.4</t>
  </si>
  <si>
    <t>4.2.1.5</t>
  </si>
  <si>
    <t>4.2.1.6</t>
  </si>
  <si>
    <t>4.2.1.7</t>
  </si>
  <si>
    <t>4.2.1.8</t>
  </si>
  <si>
    <t>4.2.1.9</t>
  </si>
  <si>
    <t>4.2.1.10</t>
  </si>
  <si>
    <t>4.2.1.11</t>
  </si>
  <si>
    <t>4.2.1.12</t>
  </si>
  <si>
    <t>4.2.1.13</t>
  </si>
  <si>
    <t>4.2.1.14</t>
  </si>
  <si>
    <t>4.2.1.15</t>
  </si>
  <si>
    <t>4.2.1.16</t>
  </si>
  <si>
    <t>4.2.1.18</t>
  </si>
  <si>
    <t>4.2.1.19</t>
  </si>
  <si>
    <t>4.2.1.22</t>
  </si>
  <si>
    <t>4.2.1.23</t>
  </si>
  <si>
    <t>4.2.1.2.1</t>
  </si>
  <si>
    <t>4.2.1.2.2</t>
  </si>
  <si>
    <t>4.2.1.2.3</t>
  </si>
  <si>
    <t>4.2.1.3.1</t>
  </si>
  <si>
    <t>4.2.1.3.2</t>
  </si>
  <si>
    <t>4.2.1.3.3</t>
  </si>
  <si>
    <t>4.2.1.4.1</t>
  </si>
  <si>
    <t>4.2.1.5.1</t>
  </si>
  <si>
    <t>4.2.1.6.1</t>
  </si>
  <si>
    <t>4.2.1.7.1</t>
  </si>
  <si>
    <t>4.2.1.8.1</t>
  </si>
  <si>
    <t>4.2.1.9.1</t>
  </si>
  <si>
    <t>4.2.1.10.1</t>
  </si>
  <si>
    <t>4.2.1.10.2</t>
  </si>
  <si>
    <t>4.2.1.11.1</t>
  </si>
  <si>
    <t>4.2.1.12.1</t>
  </si>
  <si>
    <t>4.2.1.12.2</t>
  </si>
  <si>
    <t>4.2.1.12.3</t>
  </si>
  <si>
    <t>4.2.1.13.1</t>
  </si>
  <si>
    <t>4.2.1.13.2</t>
  </si>
  <si>
    <t>4.2.1.14.1</t>
  </si>
  <si>
    <t>4.2.1.15.1</t>
  </si>
  <si>
    <t>4.2.1.16.1</t>
  </si>
  <si>
    <t>4.2.1.16.2</t>
  </si>
  <si>
    <t>4.2.1.18.1</t>
  </si>
  <si>
    <t>4.2.1.19.1</t>
  </si>
  <si>
    <t>4.2.1.20.1</t>
  </si>
  <si>
    <t>4.2.1.20.2</t>
  </si>
  <si>
    <t>4.2.1.20.3</t>
  </si>
  <si>
    <t>4.2.1.21.1</t>
  </si>
  <si>
    <t>4.2.1.22.1</t>
  </si>
  <si>
    <t>4.2.1.22.2</t>
  </si>
  <si>
    <t>4.2.1.23.1</t>
  </si>
  <si>
    <t>4.3</t>
  </si>
  <si>
    <t>4.3.2</t>
  </si>
  <si>
    <t>4.3.3</t>
  </si>
  <si>
    <t>4.3.4</t>
  </si>
  <si>
    <t>4.3.1</t>
  </si>
  <si>
    <t>9.3.1</t>
  </si>
  <si>
    <t>9.3.2</t>
  </si>
  <si>
    <t>9.3.3</t>
  </si>
  <si>
    <t>10.3.1</t>
  </si>
  <si>
    <t>11.1.8</t>
  </si>
  <si>
    <t>11.1.9</t>
  </si>
  <si>
    <t>11.1.10</t>
  </si>
  <si>
    <t>11.1.11</t>
  </si>
  <si>
    <t>11.1.12</t>
  </si>
  <si>
    <t>11.1.3.3</t>
  </si>
  <si>
    <t>11.1.4.2</t>
  </si>
  <si>
    <t>11.1.8.1</t>
  </si>
  <si>
    <t>11.1.8.2</t>
  </si>
  <si>
    <t>11.1.9.1</t>
  </si>
  <si>
    <t>11.1.9.2</t>
  </si>
  <si>
    <t>11.1.10.1</t>
  </si>
  <si>
    <t>11.1.11.1</t>
  </si>
  <si>
    <t>11.1.11.2</t>
  </si>
  <si>
    <t>11.1.12.1</t>
  </si>
  <si>
    <t>11.1.12.2</t>
  </si>
  <si>
    <t>11.1.12.3</t>
  </si>
  <si>
    <t>0023700.2.1</t>
  </si>
  <si>
    <t>0026900.3.1</t>
  </si>
  <si>
    <t>0016500.7.1</t>
  </si>
  <si>
    <t>00796401.4.1</t>
  </si>
  <si>
    <t>0012568401.2.1</t>
  </si>
  <si>
    <t>00124554000.1.1</t>
  </si>
  <si>
    <t>00111254000.1.1</t>
  </si>
  <si>
    <t>30007622</t>
  </si>
  <si>
    <t>2017-2021 рр..</t>
  </si>
  <si>
    <r>
      <t xml:space="preserve">Усього на </t>
    </r>
    <r>
      <rPr>
        <u/>
        <sz val="12"/>
        <rFont val="Times New Roman"/>
        <family val="1"/>
        <charset val="204"/>
      </rPr>
      <t>2017</t>
    </r>
    <r>
      <rPr>
        <sz val="12"/>
        <rFont val="Times New Roman"/>
        <family val="1"/>
        <charset val="204"/>
      </rPr>
      <t>- 
2021 рр. (без ПДВ)</t>
    </r>
  </si>
  <si>
    <r>
      <t xml:space="preserve">Всього на </t>
    </r>
    <r>
      <rPr>
        <u/>
        <sz val="11"/>
        <rFont val="Times New Roman"/>
        <family val="1"/>
        <charset val="204"/>
      </rPr>
      <t>2017</t>
    </r>
    <r>
      <rPr>
        <sz val="11"/>
        <rFont val="Times New Roman"/>
        <family val="1"/>
        <charset val="204"/>
      </rPr>
      <t>-</t>
    </r>
    <r>
      <rPr>
        <u/>
        <sz val="11"/>
        <rFont val="Times New Roman"/>
        <family val="1"/>
        <charset val="204"/>
      </rPr>
      <t>2021</t>
    </r>
    <r>
      <rPr>
        <sz val="11"/>
        <rFont val="Times New Roman"/>
        <family val="1"/>
        <charset val="204"/>
      </rPr>
      <t>рр. (без ПДВ)</t>
    </r>
  </si>
  <si>
    <t>Побудова телемеханіки  Гоща РЕМ</t>
  </si>
  <si>
    <t>Побудова телемеханіки м. Рівне</t>
  </si>
  <si>
    <t>Побудова телемеханіки Дубровицький РЕМ</t>
  </si>
  <si>
    <t>Побудова телемеханіки Здолбунів РЕМ</t>
  </si>
  <si>
    <t>Побудова телемеханіки на Сарни РЕМ</t>
  </si>
  <si>
    <t>Побудова телемеханіки Костопіль РЕМ</t>
  </si>
  <si>
    <t>1.2.7</t>
  </si>
  <si>
    <t>Побудова телемеханіки Рівненський РЕМ</t>
  </si>
  <si>
    <t>1.2.8</t>
  </si>
  <si>
    <t>1.2.9</t>
  </si>
  <si>
    <t>Побудова телемеханіки на 1РП + 4 ЗТП Дубно РЕМ</t>
  </si>
  <si>
    <t>1.2.10</t>
  </si>
  <si>
    <t>Побудова телемеханіки на 5 ЗТП Млинів РЕМ</t>
  </si>
  <si>
    <t>1.2.11</t>
  </si>
  <si>
    <t>Побудова телемеханіки на 8 ЗТП Корець РЕМ</t>
  </si>
  <si>
    <t>1.2.12</t>
  </si>
  <si>
    <t>Побудова телемеханіки на 1 ТП Рокитно РЕМ</t>
  </si>
  <si>
    <t>1.2.13</t>
  </si>
  <si>
    <t>Побудова телемеханіки на 4 ЗТП Радивилів РЕМ</t>
  </si>
  <si>
    <t>1.2.14</t>
  </si>
  <si>
    <t>Побудова телемеханіки на 2 ЗТП Зарічне РЕМ</t>
  </si>
  <si>
    <t>1.2.15</t>
  </si>
  <si>
    <t>Побудова телемеханіки на 2 СМВ Березно РЕМ</t>
  </si>
  <si>
    <t>1.2.16</t>
  </si>
  <si>
    <t>1.2.17</t>
  </si>
  <si>
    <t>Фактичне фінансування реалізації складової частини проекту станом на дату початку 2016р,
тис. грн (без ПДВ)</t>
  </si>
  <si>
    <t>Фінансування реалізації складової частини проекту, передбачене інвестиційною програмою на 2016р,
тис. грн (без ПДВ)</t>
  </si>
  <si>
    <t>Фінансування, передбачене на реалізацію складової частини проекту інвестиційною програмою на 2017р,
тис. грн (без ПДВ)</t>
  </si>
  <si>
    <t>2018-2021</t>
  </si>
  <si>
    <t>2020-2021</t>
  </si>
  <si>
    <r>
      <t xml:space="preserve">Всього на </t>
    </r>
    <r>
      <rPr>
        <u/>
        <sz val="12"/>
        <rFont val="Times New Roman"/>
        <family val="1"/>
        <charset val="204"/>
      </rPr>
      <t>2017</t>
    </r>
    <r>
      <rPr>
        <sz val="12"/>
        <rFont val="Times New Roman"/>
        <family val="1"/>
        <charset val="204"/>
      </rPr>
      <t>-</t>
    </r>
    <r>
      <rPr>
        <u/>
        <sz val="12"/>
        <rFont val="Times New Roman"/>
        <family val="1"/>
        <charset val="204"/>
      </rPr>
      <t>2021</t>
    </r>
    <r>
      <rPr>
        <sz val="12"/>
        <rFont val="Times New Roman"/>
        <family val="1"/>
        <charset val="204"/>
      </rPr>
      <t>рр. (без ПДВ)</t>
    </r>
  </si>
  <si>
    <t>Багатофункціональний пристрій для середніх робочих груп</t>
  </si>
  <si>
    <t>Блоки безперебійного живлення</t>
  </si>
  <si>
    <t>1.1.5</t>
  </si>
  <si>
    <t>1.1.6</t>
  </si>
  <si>
    <t>Фактичне фінансування реалізації складової частини проекту станом на дату початку 2016р.
тис. грн (без ПДВ)</t>
  </si>
  <si>
    <t>Фінансування реалізації складової частини проекту, передбачене інвестиційною програмою на 2016р.,
тис. грн (без ПДВ)</t>
  </si>
  <si>
    <t>Фінансування, передбачене на реалізацію складової частини проекту інвестиційною програмою на 2017р.,
тис. грн (без ПДВ)</t>
  </si>
  <si>
    <t>5.1.1. Обсяги будівництва, реконструкції та модернізації об'єктів електричних мереж
на 2017 рік</t>
  </si>
  <si>
    <t>інші доходи</t>
  </si>
  <si>
    <t>Телемеханізація реклоузерів на ПЛ-10кВ</t>
  </si>
  <si>
    <t>економічний ефект (окупність у роках)</t>
  </si>
  <si>
    <t>модернізація наявних видів зв'язку (радіо, високочастотні, радіорелейні тощо)</t>
  </si>
  <si>
    <t>5.5.1. Етапи впровадження системи зв'язку</t>
  </si>
  <si>
    <t>Упровадження та розвиток магістральних ліній зв'язку, у тому числі:</t>
  </si>
  <si>
    <t>Установлення та заміна каналоутворювального та комутаційного обладнання (зокрема АТС), у тому числі:</t>
  </si>
  <si>
    <t>5.6. Модернізація та закупівля колісної техніки</t>
  </si>
  <si>
    <t>5.7. Інше</t>
  </si>
  <si>
    <t>У т. ч. по кварталах</t>
  </si>
  <si>
    <t>№ сторінки обґрунто-вувальних матеріалів</t>
  </si>
  <si>
    <t>1. Будівництво, модернізація та реконструкція електричних мереж та обладнання</t>
  </si>
  <si>
    <t>Усього по розділу 1:</t>
  </si>
  <si>
    <t>2. Заходи зі зниження нетехнічних витрат електричної енергії</t>
  </si>
  <si>
    <t>Усього по розділу 2:</t>
  </si>
  <si>
    <t>3. Впровадження та розвиток АСДТК</t>
  </si>
  <si>
    <t>Усього по розділу 3:</t>
  </si>
  <si>
    <t>4. Впровадження та розвиток інформаційних технологій</t>
  </si>
  <si>
    <t>Усього по розділу 4:</t>
  </si>
  <si>
    <t>5. Впровадження та розвиток систем зв'язку</t>
  </si>
  <si>
    <t>Усього по розділу 5:</t>
  </si>
  <si>
    <t>6. Модернізація та закупівля колісної техніки</t>
  </si>
  <si>
    <t>Усього по розділу 6:</t>
  </si>
  <si>
    <t>7. Інше</t>
  </si>
  <si>
    <t>Усього по розділу 7:</t>
  </si>
  <si>
    <t>Найменування заходів інвестиційної програми</t>
  </si>
  <si>
    <t>№ сторінки обґрунтовувальних матеріалів</t>
  </si>
  <si>
    <t>№ з/п</t>
  </si>
  <si>
    <t>Цільові програми</t>
  </si>
  <si>
    <t>у т.ч. по роках:</t>
  </si>
  <si>
    <t>%</t>
  </si>
  <si>
    <t>Впровадження та розвиток інформаційних технологій</t>
  </si>
  <si>
    <t>Інше</t>
  </si>
  <si>
    <t>Разом</t>
  </si>
  <si>
    <t>Складові цільової програми</t>
  </si>
  <si>
    <t>ТС 0,4 кВ</t>
  </si>
  <si>
    <t>ТС, ТН 6(10)-150 кВ</t>
  </si>
  <si>
    <t>сільським</t>
  </si>
  <si>
    <t>міським</t>
  </si>
  <si>
    <t>зниження ТВЕ</t>
  </si>
  <si>
    <t>Придбання обладнання, що не вимагає монтажу</t>
  </si>
  <si>
    <t>кількість</t>
  </si>
  <si>
    <t>І квартал</t>
  </si>
  <si>
    <t>ІІ квартал</t>
  </si>
  <si>
    <t>ІІІ квартал</t>
  </si>
  <si>
    <t>Назва продукції</t>
  </si>
  <si>
    <t>Одиниця виміру</t>
  </si>
  <si>
    <t>Джерело фінансування</t>
  </si>
  <si>
    <t>110 кВ</t>
  </si>
  <si>
    <t>км</t>
  </si>
  <si>
    <t>вимагають заміни з метою зниження ТВЕ</t>
  </si>
  <si>
    <t>Назва показника</t>
  </si>
  <si>
    <t xml:space="preserve">з них на дерев'яних опорах </t>
  </si>
  <si>
    <t>з них на дерев'яних опорах</t>
  </si>
  <si>
    <t>з них працюють понад 25 років</t>
  </si>
  <si>
    <t>з них потребують заміни</t>
  </si>
  <si>
    <t>з них підлягають списанню</t>
  </si>
  <si>
    <t>з них підлягають заміні та відновленню</t>
  </si>
  <si>
    <t>шт.</t>
  </si>
  <si>
    <t>150 кВ</t>
  </si>
  <si>
    <t>35кВ</t>
  </si>
  <si>
    <t>два і більше трансформатори</t>
  </si>
  <si>
    <t>два і більше джерел живлення</t>
  </si>
  <si>
    <t>пристрої компенсації реактивної потужності</t>
  </si>
  <si>
    <t>повітряних</t>
  </si>
  <si>
    <t>напругою 150 кВ</t>
  </si>
  <si>
    <t>напругою 110 кВ</t>
  </si>
  <si>
    <t>напругою 35 кВ</t>
  </si>
  <si>
    <t>напругою 10 кВ</t>
  </si>
  <si>
    <t>напругою 6 кВ</t>
  </si>
  <si>
    <t>у т.ч.:</t>
  </si>
  <si>
    <t>напругою 0,4 кВ і нижче</t>
  </si>
  <si>
    <t xml:space="preserve">напругою 0,4 кВ і нижче    </t>
  </si>
  <si>
    <t>з них працюють понад 30 років</t>
  </si>
  <si>
    <t>напругою 6 - 10 кВ</t>
  </si>
  <si>
    <t>напругою 110 кВ (150 кВ)</t>
  </si>
  <si>
    <t>у т. ч.:</t>
  </si>
  <si>
    <t>масляних</t>
  </si>
  <si>
    <t>Клас точності лічильника (необхідний)</t>
  </si>
  <si>
    <t>Клас точності лічильника (наявний)</t>
  </si>
  <si>
    <t>Примітка</t>
  </si>
  <si>
    <t>Найменування підстанцій (станцій) та приєднань</t>
  </si>
  <si>
    <t>Тип лічильника прийому/
віддачі</t>
  </si>
  <si>
    <t>до 8 років</t>
  </si>
  <si>
    <t>більше 30 років</t>
  </si>
  <si>
    <t>відсутні</t>
  </si>
  <si>
    <t>8 - 20 років</t>
  </si>
  <si>
    <t>20 - 30 років</t>
  </si>
  <si>
    <t>Загальна кількість точок обліку</t>
  </si>
  <si>
    <t>Прилади обліку</t>
  </si>
  <si>
    <t>з імпульсним виходом</t>
  </si>
  <si>
    <t>без імпульсного виходу</t>
  </si>
  <si>
    <t>на лініях напругою 35 кВ</t>
  </si>
  <si>
    <t>на лініях напругою 110 кВ</t>
  </si>
  <si>
    <t>на лініях напругою 150 кВ</t>
  </si>
  <si>
    <t>білінгових систем</t>
  </si>
  <si>
    <t>Архіватори мови</t>
  </si>
  <si>
    <t>Цифрові реєстратори подій</t>
  </si>
  <si>
    <t>1 клас</t>
  </si>
  <si>
    <t>2 клас</t>
  </si>
  <si>
    <t>№ з\п</t>
  </si>
  <si>
    <t>Показники капіталовкладень</t>
  </si>
  <si>
    <t xml:space="preserve"> амортизаційні відрахування</t>
  </si>
  <si>
    <t>Залучені кошти</t>
  </si>
  <si>
    <t>Кредити</t>
  </si>
  <si>
    <t>Іноземні інвестиції</t>
  </si>
  <si>
    <t>Технічна допомога (гранти)</t>
  </si>
  <si>
    <t>Власні кошти</t>
  </si>
  <si>
    <t>Інші (розшифрувати)</t>
  </si>
  <si>
    <t>Одиниці виміру</t>
  </si>
  <si>
    <t>Кількість споживачів (абонентів) ліцензіата:</t>
  </si>
  <si>
    <t>з них населення</t>
  </si>
  <si>
    <t>з них повітряних:</t>
  </si>
  <si>
    <t>35 кВ</t>
  </si>
  <si>
    <t>6/10 кВ</t>
  </si>
  <si>
    <t>кабельних:</t>
  </si>
  <si>
    <t>Нормативна чисельність персоналу, осіб</t>
  </si>
  <si>
    <t>прогноз</t>
  </si>
  <si>
    <t>факт</t>
  </si>
  <si>
    <t xml:space="preserve">прогноз </t>
  </si>
  <si>
    <t>від діяльності з передачі</t>
  </si>
  <si>
    <t>від діяльності з постачання</t>
  </si>
  <si>
    <t>Понаднормативні втрати, %</t>
  </si>
  <si>
    <t>Сумарна потужність власних трансформаторів, МВА:</t>
  </si>
  <si>
    <t>відритих</t>
  </si>
  <si>
    <t>закритих</t>
  </si>
  <si>
    <t xml:space="preserve">   однотрансформаторних</t>
  </si>
  <si>
    <t xml:space="preserve">      з них щоглових</t>
  </si>
  <si>
    <t xml:space="preserve">   двотрансформаторних</t>
  </si>
  <si>
    <t>Кількість приладів обліку, шт.</t>
  </si>
  <si>
    <t>Клас точності приладу обліку</t>
  </si>
  <si>
    <t>Кількість лічильників, які не відповідають вимогам нормативних документів</t>
  </si>
  <si>
    <t>з відгалуженями від 15 до 50 км</t>
  </si>
  <si>
    <t>Найменування об'єктів</t>
  </si>
  <si>
    <t>Пропозиції щодо подальшого використання</t>
  </si>
  <si>
    <t>3. План інвестицій за джерелами фінансування інвестиційної програми на 5 років</t>
  </si>
  <si>
    <t>підлягає капітальному ремонту</t>
  </si>
  <si>
    <t>підлягає повній заміні</t>
  </si>
  <si>
    <t>підлягає реконструкції</t>
  </si>
  <si>
    <t>Ліній електропередач</t>
  </si>
  <si>
    <t>Підстанцій</t>
  </si>
  <si>
    <t>Обсяг основних фондів в умовних одиницях, всього</t>
  </si>
  <si>
    <t>У промислових споживачів</t>
  </si>
  <si>
    <t>Лічильники</t>
  </si>
  <si>
    <t>ПЕРЕВІРКА</t>
  </si>
  <si>
    <t xml:space="preserve">на балансі </t>
  </si>
  <si>
    <t>багатотарифні</t>
  </si>
  <si>
    <t xml:space="preserve">з поперед-
ньою 
оплатою </t>
  </si>
  <si>
    <t>споживачів</t>
  </si>
  <si>
    <t>індукцій-
них</t>
  </si>
  <si>
    <t>електрон-
них</t>
  </si>
  <si>
    <t>до 4</t>
  </si>
  <si>
    <t>до 8</t>
  </si>
  <si>
    <t>до 12</t>
  </si>
  <si>
    <t>більше 12</t>
  </si>
  <si>
    <t>до 6</t>
  </si>
  <si>
    <t>більше 6</t>
  </si>
  <si>
    <t>(2)=(3+4)</t>
  </si>
  <si>
    <t>(4)=(5+6)</t>
  </si>
  <si>
    <t>(10)=(11+12)</t>
  </si>
  <si>
    <t>(13)=(14+15)</t>
  </si>
  <si>
    <t>Х</t>
  </si>
  <si>
    <t>(16)=(17+18+19)</t>
  </si>
  <si>
    <t>(16)=(20+21+22+23)</t>
  </si>
  <si>
    <t>(25+26)=(27+28)</t>
  </si>
  <si>
    <t>(4)=(16+24)</t>
  </si>
  <si>
    <t>1 фазні</t>
  </si>
  <si>
    <t>3 фазні</t>
  </si>
  <si>
    <t xml:space="preserve">Разом </t>
  </si>
  <si>
    <t xml:space="preserve">У непромислових споживачів </t>
  </si>
  <si>
    <t xml:space="preserve">з поперед-
ньою оплатою </t>
  </si>
  <si>
    <t xml:space="preserve">У побутових споживачів </t>
  </si>
  <si>
    <t>до 16</t>
  </si>
  <si>
    <t>до 24</t>
  </si>
  <si>
    <t>більше 24</t>
  </si>
  <si>
    <t>Таблиця 4.А</t>
  </si>
  <si>
    <t>індукційних</t>
  </si>
  <si>
    <t>електронних</t>
  </si>
  <si>
    <t>(16)=(17+18)</t>
  </si>
  <si>
    <t>(4)=(7+8)</t>
  </si>
  <si>
    <t>5. Загальний опис робіт</t>
  </si>
  <si>
    <t>№ сторінки пояснювальної записки</t>
  </si>
  <si>
    <t>Будівництво, реконструкція та модернізація електричних мереж, у т.ч:</t>
  </si>
  <si>
    <t>0,4 кВ</t>
  </si>
  <si>
    <t>Будівництво, модернізація та реконструкція електричних мереж та обладнання</t>
  </si>
  <si>
    <t>Показник</t>
  </si>
  <si>
    <t>Середньомісячна заробітна плата працівників, грн</t>
  </si>
  <si>
    <t>База нарахування прибутку, тис. грн</t>
  </si>
  <si>
    <t>1.1</t>
  </si>
  <si>
    <t>1.2</t>
  </si>
  <si>
    <t>1</t>
  </si>
  <si>
    <t>1.1.1</t>
  </si>
  <si>
    <t>1.2.1</t>
  </si>
  <si>
    <t>2.1</t>
  </si>
  <si>
    <t>2.1.1</t>
  </si>
  <si>
    <t>2.2</t>
  </si>
  <si>
    <t>2.2.1</t>
  </si>
  <si>
    <t>3.1</t>
  </si>
  <si>
    <t>3.1.1</t>
  </si>
  <si>
    <t>3.2</t>
  </si>
  <si>
    <t>3.2.1</t>
  </si>
  <si>
    <t>4.1</t>
  </si>
  <si>
    <t>4.1.1</t>
  </si>
  <si>
    <t>4.2</t>
  </si>
  <si>
    <t>4.2.1</t>
  </si>
  <si>
    <t>5.1</t>
  </si>
  <si>
    <t>5.1.1</t>
  </si>
  <si>
    <t>5.2</t>
  </si>
  <si>
    <t>5.2.1</t>
  </si>
  <si>
    <t>6.1</t>
  </si>
  <si>
    <t>6.1.1</t>
  </si>
  <si>
    <t>6.2.1</t>
  </si>
  <si>
    <t>6.2</t>
  </si>
  <si>
    <t>7.1</t>
  </si>
  <si>
    <t>7.1.1</t>
  </si>
  <si>
    <t>7.2</t>
  </si>
  <si>
    <t>7.2.1</t>
  </si>
  <si>
    <t>8.1</t>
  </si>
  <si>
    <t>8.1.1</t>
  </si>
  <si>
    <t>8.2</t>
  </si>
  <si>
    <t>8.2.1</t>
  </si>
  <si>
    <t>9.1</t>
  </si>
  <si>
    <t>9.1.1</t>
  </si>
  <si>
    <t>9.2</t>
  </si>
  <si>
    <t>9.2.1</t>
  </si>
  <si>
    <t>9.3</t>
  </si>
  <si>
    <t>10.1</t>
  </si>
  <si>
    <t>10.1.1</t>
  </si>
  <si>
    <t>10.2</t>
  </si>
  <si>
    <t>10.2.1</t>
  </si>
  <si>
    <t>10.3</t>
  </si>
  <si>
    <t>реконструкція ПЛ-0,4 кВ самоутримним ізольованим проводом</t>
  </si>
  <si>
    <t>4.2.1.1</t>
  </si>
  <si>
    <t>2</t>
  </si>
  <si>
    <t>3</t>
  </si>
  <si>
    <t>4</t>
  </si>
  <si>
    <t>7</t>
  </si>
  <si>
    <t>8</t>
  </si>
  <si>
    <t>9</t>
  </si>
  <si>
    <t>10</t>
  </si>
  <si>
    <t>11</t>
  </si>
  <si>
    <t>км / шт</t>
  </si>
  <si>
    <t>7. Інноваційні заходи, передбачені інвестиційною програмою на прогнозний період</t>
  </si>
  <si>
    <t>Призначення (тип)</t>
  </si>
  <si>
    <t>Рік випуску</t>
  </si>
  <si>
    <t>Пропонується для заміни</t>
  </si>
  <si>
    <t>за місяць</t>
  </si>
  <si>
    <t>щорічні</t>
  </si>
  <si>
    <t>Підстава для списання/
заміни</t>
  </si>
  <si>
    <t>Автокрани</t>
  </si>
  <si>
    <t>Автобурові машини</t>
  </si>
  <si>
    <t>1.3</t>
  </si>
  <si>
    <t>1.4</t>
  </si>
  <si>
    <t>1.5</t>
  </si>
  <si>
    <t>1.6</t>
  </si>
  <si>
    <t>1.7</t>
  </si>
  <si>
    <t>1.8</t>
  </si>
  <si>
    <t>1.9</t>
  </si>
  <si>
    <t>1.10</t>
  </si>
  <si>
    <t>1.11</t>
  </si>
  <si>
    <t>1.12</t>
  </si>
  <si>
    <t>1.13</t>
  </si>
  <si>
    <t>1.14</t>
  </si>
  <si>
    <t>1.15</t>
  </si>
  <si>
    <t>1.16</t>
  </si>
  <si>
    <t>1.17</t>
  </si>
  <si>
    <t>1.18</t>
  </si>
  <si>
    <t>М. П.</t>
  </si>
  <si>
    <t>Власні кошти, у т.ч.</t>
  </si>
  <si>
    <t>Усього</t>
  </si>
  <si>
    <t>у доброму стані</t>
  </si>
  <si>
    <t>ПС з вищим класом напруги 110 (150) кВ, усього</t>
  </si>
  <si>
    <t>ПС з вищим класом напруги 35 кВ, усього</t>
  </si>
  <si>
    <t>ТП, РП-6 (10) кВ, усього</t>
  </si>
  <si>
    <t>Силові трансформатори ПС вищою напругою 35 кВ, усього</t>
  </si>
  <si>
    <t>Силові трансформатори ПС вищою напругою 110 (150) кВ, усього</t>
  </si>
  <si>
    <t>Довжина повітряних ліній електропередачі, усього по колах</t>
  </si>
  <si>
    <t>перекидок 0,4 кВ, усього</t>
  </si>
  <si>
    <t>Довжина кабельних ліній електропередачі, усього</t>
  </si>
  <si>
    <t>Кількість вимикачів, що не відповідають струмам короткого замикання в електромережі, але експлуатуються, усього</t>
  </si>
  <si>
    <t>Кількість РП 6-20 кВ, усього</t>
  </si>
  <si>
    <t>Кількість лінійних та підстанціонних роз'єднувачів напругою 6-10 кВ, усього</t>
  </si>
  <si>
    <t>у т.ч. з ізольованими проводами (кабелями)</t>
  </si>
  <si>
    <t>пристрої компенсації ємкісного струму</t>
  </si>
  <si>
    <t>Кількість вимикачів, що випрацювали термін служби</t>
  </si>
  <si>
    <t>усього</t>
  </si>
  <si>
    <t>у т.ч. на базі тракторів</t>
  </si>
  <si>
    <t>у тому числі по 2 класу напруги</t>
  </si>
  <si>
    <t>у тому числі з передачі</t>
  </si>
  <si>
    <t>Найменування енергооб'єкта, його місцезнаходження та потужність</t>
  </si>
  <si>
    <t>ПЛ-110 (150) кВ, усього</t>
  </si>
  <si>
    <t>будівництво, усього</t>
  </si>
  <si>
    <t>реконструкція, усього</t>
  </si>
  <si>
    <t>ПЛ-35 кВ, усього</t>
  </si>
  <si>
    <t>ПЛ-6 (10) кВ, усього</t>
  </si>
  <si>
    <t>ПЛ-0,4 кВ, усього</t>
  </si>
  <si>
    <t>КЛ-110 кВ, усього</t>
  </si>
  <si>
    <t>КЛ-35 кВ, усього</t>
  </si>
  <si>
    <t>КЛ-6 (10) кВ, усього</t>
  </si>
  <si>
    <t>КЛ-0,4 кВ, усього</t>
  </si>
  <si>
    <t>модернізація, усього</t>
  </si>
  <si>
    <t>Усього по програмі</t>
  </si>
  <si>
    <t>6-20 кВ</t>
  </si>
  <si>
    <t>11.1</t>
  </si>
  <si>
    <t>11.2</t>
  </si>
  <si>
    <t>11.3</t>
  </si>
  <si>
    <t>11.2.1</t>
  </si>
  <si>
    <t>11.3.1</t>
  </si>
  <si>
    <t>1. Перелік об'єктів незавершеного будівництва, модернізації та реконструкції</t>
  </si>
  <si>
    <t>Початок робіт (рік, місяць)</t>
  </si>
  <si>
    <t>1.1.2</t>
  </si>
  <si>
    <t>1.1.3</t>
  </si>
  <si>
    <t>1.1.4</t>
  </si>
  <si>
    <t>Джерела фінансування</t>
  </si>
  <si>
    <t>IV квартал</t>
  </si>
  <si>
    <t>Найменування відповідної державної програми</t>
  </si>
  <si>
    <t>Тип вимірювального трансформатора</t>
  </si>
  <si>
    <t>напругою 0,4 кВ</t>
  </si>
  <si>
    <t>Наявність дублюючого лічильника</t>
  </si>
  <si>
    <t>Кількість трансформаторів напруги, що підлягають заміні (встановленню), шт.</t>
  </si>
  <si>
    <t>Кількість трансформаторів струму, що підлягають заміні (встановленню), шт.</t>
  </si>
  <si>
    <t>У тому числі по видах дільності</t>
  </si>
  <si>
    <t>передача електричної енергії</t>
  </si>
  <si>
    <t>постачання електричної енергії</t>
  </si>
  <si>
    <t>тис.грн. без ПДВ</t>
  </si>
  <si>
    <t>тис. грн. без ПДВ</t>
  </si>
  <si>
    <t>Бензопила SHTIL MS-361</t>
  </si>
  <si>
    <t>01.01.2017р.</t>
  </si>
  <si>
    <t>31.12.2017р.</t>
  </si>
  <si>
    <t>2017р.</t>
  </si>
  <si>
    <t>2021р.</t>
  </si>
  <si>
    <t>Обсяг здійсненого фінансування з початку виконання робіт на дату початку 2016року, тис. грн (без ПДВ)</t>
  </si>
  <si>
    <t>Обсяг фінансування, передбачений інвестиційною програмою на 2017рік,
тис. грн (без ПДВ)</t>
  </si>
  <si>
    <t>2. Розрахунок джерел фінансування інвестиційної програми на 2017 рік (тис. грн без ПДВ)</t>
  </si>
  <si>
    <t>4.2. Інформація щодо лічильників електричної енергії на початок 2017 року</t>
  </si>
  <si>
    <t>4.2.1. Стан обліку електричної енергії у промислових споживачів на початок 2017 року</t>
  </si>
  <si>
    <t>Наявний станом на початок 2017 року</t>
  </si>
  <si>
    <t>Прогнозний стан на кінець 2017 року</t>
  </si>
  <si>
    <t>Кількість лічильників, 
що підлягають заміні за планом у (прогнозний період) 2017 році, шт.</t>
  </si>
  <si>
    <t>Фактично 
замінено у (базовий період) 2016  році, шт.</t>
  </si>
  <si>
    <t>Меридіан СОЭ-1.02/5</t>
  </si>
  <si>
    <t>МЕРЕДІАН</t>
  </si>
  <si>
    <t>4.2.3. Стан обліку електричної енергії у населення на початок 2017 року</t>
  </si>
  <si>
    <t>Наявний стан на початок 2017 року</t>
  </si>
  <si>
    <r>
      <t>п/с "Крупець"</t>
    </r>
    <r>
      <rPr>
        <sz val="10"/>
        <rFont val="Arial Cyr"/>
        <charset val="204"/>
      </rPr>
      <t xml:space="preserve"> ПЛ 35кВ "Крупець-Білявці"</t>
    </r>
  </si>
  <si>
    <t>Itron</t>
  </si>
  <si>
    <r>
      <t>п/с "Кутин"</t>
    </r>
    <r>
      <rPr>
        <sz val="10"/>
        <rFont val="Arial Cyr"/>
        <charset val="204"/>
      </rPr>
      <t xml:space="preserve"> ПЛ 110кВ "Кутин-Любешів"</t>
    </r>
  </si>
  <si>
    <r>
      <t xml:space="preserve">п/с "Деражне" </t>
    </r>
    <r>
      <rPr>
        <sz val="10"/>
        <rFont val="Arial Cyr"/>
        <charset val="204"/>
      </rPr>
      <t>ПЛ 35кВ "Деражне-Цумань"</t>
    </r>
  </si>
  <si>
    <r>
      <t>п/с "Калинівка</t>
    </r>
    <r>
      <rPr>
        <sz val="10"/>
        <rFont val="Arial Cyr"/>
        <charset val="204"/>
      </rPr>
      <t>" ПЛ 35кВ "Калинівка-Жадківка"</t>
    </r>
  </si>
  <si>
    <r>
      <t>п/с "Олевськ"</t>
    </r>
    <r>
      <rPr>
        <sz val="10"/>
        <rFont val="Arial Cyr"/>
        <charset val="204"/>
      </rPr>
      <t xml:space="preserve"> ПЛ 110кВ "Олевськ-Сновидовичі"</t>
    </r>
  </si>
  <si>
    <r>
      <t>п/с "Кременець"</t>
    </r>
    <r>
      <rPr>
        <sz val="10"/>
        <rFont val="Arial Cyr"/>
        <charset val="204"/>
      </rPr>
      <t xml:space="preserve"> ПЛ 35кВ "Кременець-Шепетин"</t>
    </r>
  </si>
  <si>
    <r>
      <t>п/с "Острожець"</t>
    </r>
    <r>
      <rPr>
        <sz val="10"/>
        <rFont val="Arial Cyr"/>
        <charset val="204"/>
      </rPr>
      <t xml:space="preserve"> ПЛ 35кВ "Острожець-Луцьк"</t>
    </r>
  </si>
  <si>
    <r>
      <t>п/с "Остріг"</t>
    </r>
    <r>
      <rPr>
        <sz val="10"/>
        <rFont val="Arial Cyr"/>
        <charset val="204"/>
      </rPr>
      <t xml:space="preserve"> ПЛ 35кВ "Остріг-М</t>
    </r>
    <r>
      <rPr>
        <sz val="10"/>
        <rFont val="Arial"/>
        <family val="2"/>
        <charset val="204"/>
      </rPr>
      <t>'</t>
    </r>
    <r>
      <rPr>
        <sz val="10"/>
        <rFont val="Arial Cyr"/>
        <charset val="204"/>
      </rPr>
      <t>якоти"</t>
    </r>
  </si>
  <si>
    <r>
      <t>п/с "Корець"</t>
    </r>
    <r>
      <rPr>
        <sz val="10"/>
        <rFont val="Arial Cyr"/>
        <charset val="204"/>
      </rPr>
      <t xml:space="preserve"> ПЛ 35кВ "Корець-Мухарів"</t>
    </r>
  </si>
  <si>
    <r>
      <t xml:space="preserve">п/с "Кутянка" </t>
    </r>
    <r>
      <rPr>
        <sz val="10"/>
        <rFont val="Arial Cyr"/>
        <charset val="204"/>
      </rPr>
      <t>ПЛ 35кВ "Кутянка-Переросле"</t>
    </r>
  </si>
  <si>
    <r>
      <t>п/с "Милятин"</t>
    </r>
    <r>
      <rPr>
        <sz val="10"/>
        <rFont val="Arial Cyr"/>
        <charset val="204"/>
      </rPr>
      <t xml:space="preserve"> ПЛ 35кВ "Милятин-Головлі"</t>
    </r>
  </si>
  <si>
    <r>
      <t>п/с "Нетішин"</t>
    </r>
    <r>
      <rPr>
        <sz val="10"/>
        <rFont val="Arial Cyr"/>
        <charset val="204"/>
      </rPr>
      <t xml:space="preserve"> ПЛ 110кВ "Нетішин-Країв"</t>
    </r>
  </si>
  <si>
    <t>Радивилів-Берестечко</t>
  </si>
  <si>
    <t>Радивилів- Дубно</t>
  </si>
  <si>
    <t>Радивилів-ДККЗ-1</t>
  </si>
  <si>
    <t>Радивилів-ДККЗ-2</t>
  </si>
  <si>
    <t>Радивилів-Елеватор</t>
  </si>
  <si>
    <t>Радивилів-Комбікормовий</t>
  </si>
  <si>
    <t>Радивилів-Місто</t>
  </si>
  <si>
    <t>Резерв ВП КТП316</t>
  </si>
  <si>
    <t>Резерв ВП КТП325</t>
  </si>
  <si>
    <t>Рівне-Західна</t>
  </si>
  <si>
    <t>Рівне-Здолбунів1</t>
  </si>
  <si>
    <t>Рівне-Здолбунів2</t>
  </si>
  <si>
    <t>Рівне-Костопіль</t>
  </si>
  <si>
    <t>Рівне-Країв</t>
  </si>
  <si>
    <t>Рівне-Олександрія</t>
  </si>
  <si>
    <t>Рівне-Південна1</t>
  </si>
  <si>
    <t>Рівне-Південна2</t>
  </si>
  <si>
    <t>Рівне-РЗТА</t>
  </si>
  <si>
    <t>Рівне-РКХ1</t>
  </si>
  <si>
    <t>Рівне-РКХ3</t>
  </si>
  <si>
    <t>Рівне-РКХ5</t>
  </si>
  <si>
    <t>Рівне-Дядьковичі</t>
  </si>
  <si>
    <t>Рівне-Клевань1</t>
  </si>
  <si>
    <t>Рівне-Клевань2</t>
  </si>
  <si>
    <t>Рівне-Городище</t>
  </si>
  <si>
    <t>Рівне-Новоукраїнка</t>
  </si>
  <si>
    <t>Рівне-Полігон</t>
  </si>
  <si>
    <t>Рівне-ТТП1</t>
  </si>
  <si>
    <t>Рівне-РП1-1</t>
  </si>
  <si>
    <t>Рівне-ТП305</t>
  </si>
  <si>
    <t>Рівне-ТП55-1</t>
  </si>
  <si>
    <t>Рівне-РП8-1</t>
  </si>
  <si>
    <t>Рівне-ТП560/РП4-1</t>
  </si>
  <si>
    <t>Рівне-РП1/РП3</t>
  </si>
  <si>
    <t>Рівне-РП16-1</t>
  </si>
  <si>
    <t>Рівне-РП4-ІІІ/РП2-1</t>
  </si>
  <si>
    <t>Рівне-РП12-1</t>
  </si>
  <si>
    <t>Рівне-ТП55-ІІ</t>
  </si>
  <si>
    <t>Рівне-РП4-ІV/РП2-ІІ</t>
  </si>
  <si>
    <t>Рівне-ТП211</t>
  </si>
  <si>
    <t>Рівне-РП4-ІІ</t>
  </si>
  <si>
    <t>Рівне-РП1-ІІ</t>
  </si>
  <si>
    <t>Рівне-ТП439</t>
  </si>
  <si>
    <t>Рівне-Пл.2СШ-35</t>
  </si>
  <si>
    <t>Рівне-ТП380</t>
  </si>
  <si>
    <t>Рівне-Пл.ож.110кВ</t>
  </si>
  <si>
    <t>Рівне-ТП397</t>
  </si>
  <si>
    <t>Рівне-РП12-ІІ</t>
  </si>
  <si>
    <t>Рівне-ТП223</t>
  </si>
  <si>
    <t>Рівне-РП8-ІІ</t>
  </si>
  <si>
    <t>Рівне-РП16-ІІ</t>
  </si>
  <si>
    <t>Рівне-ТП42</t>
  </si>
  <si>
    <t>Рівне-ЗТП421</t>
  </si>
  <si>
    <t>Грабів-Південна1</t>
  </si>
  <si>
    <t>Грабів-Південна2</t>
  </si>
  <si>
    <t>Грабів-Іскра</t>
  </si>
  <si>
    <t>Грабів-Оржів1</t>
  </si>
  <si>
    <t>Грабів-Оржів2</t>
  </si>
  <si>
    <t>Грабів-РЗТА</t>
  </si>
  <si>
    <t>Грабів-РХК2</t>
  </si>
  <si>
    <t>Грабів-РХК4</t>
  </si>
  <si>
    <t>Грабів-РХК6</t>
  </si>
  <si>
    <r>
      <t>п/с "Деражне"</t>
    </r>
    <r>
      <rPr>
        <sz val="10"/>
        <rFont val="Arial Cyr"/>
        <charset val="204"/>
      </rPr>
      <t xml:space="preserve"> ПЛ 10кВ "Деражне-Грем</t>
    </r>
    <r>
      <rPr>
        <sz val="10"/>
        <rFont val="Arial"/>
        <family val="2"/>
        <charset val="204"/>
      </rPr>
      <t>'</t>
    </r>
    <r>
      <rPr>
        <sz val="10"/>
        <rFont val="Arial Cyr"/>
        <charset val="204"/>
      </rPr>
      <t>яче"</t>
    </r>
  </si>
  <si>
    <t>4.3. Стан комерційного обліку електричної енергії на початок 2017 року</t>
  </si>
  <si>
    <t>Кількість трансформаторів, установлення яких передбачено інвестиційною програмою на 2017 рік, шт.</t>
  </si>
  <si>
    <t>4.4. Стан технічного обліку електричної енергії на початок 2017 року</t>
  </si>
  <si>
    <t>4.5. Стан комп'ютерної техніки на початок 2017 року</t>
  </si>
  <si>
    <t>4.6.1. Аналіз колісної техніки станом на початок 2017 року</t>
  </si>
  <si>
    <t>Нормативний строк експлуатації, років</t>
  </si>
  <si>
    <t>Належність (структурний підрозділ, служба, РЕМ)</t>
  </si>
  <si>
    <t>Витрати пального*, л/100 км</t>
  </si>
  <si>
    <t>Витрати пального*, л/мотогодина</t>
  </si>
  <si>
    <t>Витрати на технічне обслуговування та ремонт, тис. грн</t>
  </si>
  <si>
    <t>Залишкова вартість, тис. грн</t>
  </si>
  <si>
    <t>орієнтовна вартість, тис. грн</t>
  </si>
  <si>
    <t>витрати пального*, л/100 км</t>
  </si>
  <si>
    <t>витрати на технічне обслуговування та ремонт, тис. грн</t>
  </si>
  <si>
    <t>Aвтопідйомник  АП-18-09</t>
  </si>
  <si>
    <t>ГАЗ-52.01 ВК9907ВВ</t>
  </si>
  <si>
    <t>SCANIA  ВК4906ВМ</t>
  </si>
  <si>
    <t>ГАЗ-3309 АР-18.03 ВК5013ВО</t>
  </si>
  <si>
    <t>Peugeot Partner ВК6808ВО</t>
  </si>
  <si>
    <t>Citroen Berlingo ВК8923ВО</t>
  </si>
  <si>
    <t>MERCEDES-BENZ ВК9255АС</t>
  </si>
  <si>
    <t>Автобус-D</t>
  </si>
  <si>
    <t>КАМАЗ-43118-15 ВК6212АХ</t>
  </si>
  <si>
    <t>Вант. автопідйомник</t>
  </si>
  <si>
    <t>ХТЗ-150К-09-25-15 36087ВК</t>
  </si>
  <si>
    <t>Мульчер</t>
  </si>
  <si>
    <t>ГАЗ-3309 АР-18.04 ВК7638ВМ</t>
  </si>
  <si>
    <t>4.6. Узагальнений порівняльний аналіз змін технічного стану колісних транспортних засобів, спеціальних машин та механізмів, виконаних на колісних шасі *</t>
  </si>
  <si>
    <t>2017 рік з урахуванням обсягів запланованих робіт</t>
  </si>
  <si>
    <t>4.8. Загальна характеристика ліцензіата ПАТ "Рівнеобленерго" в динаміці за останні п'ять років</t>
  </si>
  <si>
    <t>Рік*</t>
  </si>
  <si>
    <t>2016 (І півріччя)</t>
  </si>
  <si>
    <t>ПЛІ-0,4кВ від ТП-260 в с.Моквин Березнівський район</t>
  </si>
  <si>
    <t>ПЛІ-0,4кВ в с.Моквин від ТП-260</t>
  </si>
  <si>
    <t>ПЛІ-0,4кВ від ТП-63 с. Маренін Березнівський район</t>
  </si>
  <si>
    <t>ПЛІ-0,4кВ в с.Маренін від ТП-63</t>
  </si>
  <si>
    <t>ПЛ-10 кВ в с.Маренін від ТП-63</t>
  </si>
  <si>
    <t>ПЛІ-0,4кВ від ТП-115 с. Хотинь Березнівський район</t>
  </si>
  <si>
    <t>ПЛІ-0,4кВ в с.Хотинь від ТП-115</t>
  </si>
  <si>
    <t>ПЛ-10 кВ в с.Хотинь від ТП-115</t>
  </si>
  <si>
    <t>ПЛІ-0,4кВ від ТП-45 с. Заболоття Володимирецький район</t>
  </si>
  <si>
    <t>ПЛІ-0,4кВ в с.Заболоття від ТП-45</t>
  </si>
  <si>
    <t>ПЛ-10 кВ в с.Заболоття від ТП-45</t>
  </si>
  <si>
    <t>с.Заболоття від ТП-45  (заміна існуючого КТП - 160 кВА)</t>
  </si>
  <si>
    <t>ПЛІ-0,4кВ від ТП-39 с. Дубівка Володимирецький район</t>
  </si>
  <si>
    <t>ПЛІ-0,4кВ в с.Дубівка від ТП-39</t>
  </si>
  <si>
    <t>ПЛІ-0,4кВ від ТП-103 с. Курозвани Гощанський район</t>
  </si>
  <si>
    <t>ПЛІ-0,4кВ в с.Курозвани від ТП-103</t>
  </si>
  <si>
    <t>ПЛ-10 кВ в с.Курозвани від ТП-103</t>
  </si>
  <si>
    <t>с.Курозвани від ТП-103  (розвантажувальної ТП - 100 кВА)</t>
  </si>
  <si>
    <t>с.Курозвани від ТП-103  (заміна існуючого КТП - 160 кВА)</t>
  </si>
  <si>
    <t>ПЛІ-0,4кВ від ТП-152 с. Повча Дубенський район</t>
  </si>
  <si>
    <t>ПЛІ-0,4кВ в с.Повча від ТП-152</t>
  </si>
  <si>
    <t>ПЛІ-0,4кВ від ТП-156 с. Мильча Дубенський район</t>
  </si>
  <si>
    <t>ПЛІ-0,4кВ в с.Мильча від ТП-156</t>
  </si>
  <si>
    <t>ПЛ-10 кВ в с.Мильча від ТП-156</t>
  </si>
  <si>
    <t>ПЛІ-0,4кВ від ТП-15 м. Дубровиця</t>
  </si>
  <si>
    <t>ПЛІ-0,4кВ в м.Дубровиця від ТП-15</t>
  </si>
  <si>
    <t>ПЛІ-0,4кВ від ТП-193 смт. Зарічне</t>
  </si>
  <si>
    <t>ПЛІ-0,4кВ в смт.Зарічне від ТП-193</t>
  </si>
  <si>
    <t>ПЛІ-0,4кВ від ТП-128 смт. Зарічне</t>
  </si>
  <si>
    <t>ПЛІ-0,4кВ в смт.Зарічне від ТП-128</t>
  </si>
  <si>
    <t xml:space="preserve">ПЛІ-0,4кВ від ТП-316 с. Копитків Здолбунівський район </t>
  </si>
  <si>
    <t>ПЛІ-0,4кВ в с.Копитків від ТП-316</t>
  </si>
  <si>
    <t>ПЛ-10 кВ в с.Копитків від ТП-316</t>
  </si>
  <si>
    <t>ПЛІ-0,4кВ від ТП-241 с. Голичівка Корецький район</t>
  </si>
  <si>
    <t>ПЛІ-0,4кВ в с.Голичівка від ТП-241</t>
  </si>
  <si>
    <t>ПЛ-10 кВ в с.Голичівка від ТП-241</t>
  </si>
  <si>
    <t>с.Голичівка від ТП-241  (розвантажувальної ТП - 100 кВА)</t>
  </si>
  <si>
    <t>ПЛІ-0,4кВ від ТП-186 с. Рудка Млинівський район</t>
  </si>
  <si>
    <t>ПЛІ-0,4кВ в с.Рудка від ТП-186</t>
  </si>
  <si>
    <t>ПЛІ-0,4кВ від ТП-384 с. Дубляни Млинівський район</t>
  </si>
  <si>
    <t>ПЛІ-0,4кВ в с.Дубляни від ТП-384</t>
  </si>
  <si>
    <t>ПЛІ-0,4кВ від ТП-120 с. Шлях Острозький район</t>
  </si>
  <si>
    <t>ПЛІ-0,4кВ в с.Шлях від ТП-120</t>
  </si>
  <si>
    <t>ПЛІ-0,4кВ від ТП-38 с. Сіянці Острозький район</t>
  </si>
  <si>
    <t>ПЛІ-0,4кВ в с.Сіянці від ТП-38</t>
  </si>
  <si>
    <t>ПЛ-10 кВ в  с.Сіянці від ТП-38</t>
  </si>
  <si>
    <t xml:space="preserve"> с.Сіянці від ТП-38 (заміна існуючого КТП - 100 кВА)</t>
  </si>
  <si>
    <t>ПЛІ-0,4кВ від ТП-137 с. Ставки Рівненський район</t>
  </si>
  <si>
    <t>ПЛІ-0,4кВ в с.Ставки від ТП-137</t>
  </si>
  <si>
    <t>ПЛІ-0,4кВ від ТП-263 с. Любомирка Рівненський район</t>
  </si>
  <si>
    <t>ПЛІ-0,4кВ в с.Любомирка від ТП-263</t>
  </si>
  <si>
    <t>ПЛІ-0,4кВ від ТП-255 с. Переділи Рівненський район</t>
  </si>
  <si>
    <t>ПЛІ-0,4кВ в с.Переділи від ТП-255</t>
  </si>
  <si>
    <t>ПЛ-10 кВ в  с.Переділи від ТП-255</t>
  </si>
  <si>
    <t>с.Переділи від ТП-255 (заміна існуючого ЩКТП - 40 кВА)</t>
  </si>
  <si>
    <t>ПЛІ-0,4кВ від ТП-16 с. Карпилівка Рокитнівський район</t>
  </si>
  <si>
    <t>ПЛІ-0,4кВ в с.Карпилівка від ТП-16</t>
  </si>
  <si>
    <t>с.Карпилівка від ТП-16 (заміна існуючого ТП-160кВА)</t>
  </si>
  <si>
    <t xml:space="preserve">ПЛІ-0,4кВ від ТП-503 с. Бутейки Сарненський район </t>
  </si>
  <si>
    <t>ПЛІ-0,4кВ в с.Бутейки від ТП-503</t>
  </si>
  <si>
    <t xml:space="preserve">ПЛІ-0,4кВ від ТП-19 м.Рівне </t>
  </si>
  <si>
    <t>ПЛІ-0,4кВ в м.Рівне від ТП-19</t>
  </si>
  <si>
    <t>с.Голичівка від ТП-241 (заміна існуючого ТП - 100 кВА)</t>
  </si>
  <si>
    <t>м.Дубровиця від ТП-15  (заміна існуючого ТП - 100 кВА)</t>
  </si>
  <si>
    <t>смт.Зарічне від ТП-193  (заміна існуючого ТП - 160 кВА)</t>
  </si>
  <si>
    <t xml:space="preserve"> с.Шлях від ТП-120 (заміна існуючого ТП - 160 кВА)</t>
  </si>
  <si>
    <t>с.Ставки від ТП-137 (заміна щита КТП-160кВА)</t>
  </si>
  <si>
    <t>с.Любомирка від ТП-263 (заміна існуючого КТП-100кВА)</t>
  </si>
  <si>
    <t>4.2.1.4.2</t>
  </si>
  <si>
    <t>4.2.1.4.3</t>
  </si>
  <si>
    <t>4.2.1.4.4</t>
  </si>
  <si>
    <t>4.2.1.6.2</t>
  </si>
  <si>
    <t>4.2.1.6.3</t>
  </si>
  <si>
    <t>4.2.1.6.4</t>
  </si>
  <si>
    <t>4.2.1.8.2</t>
  </si>
  <si>
    <t>4.2.1.8.3</t>
  </si>
  <si>
    <t>4.2.1.9.2</t>
  </si>
  <si>
    <t>4.2.1.13.3</t>
  </si>
  <si>
    <t>4.2.1.13.4</t>
  </si>
  <si>
    <t>4.2.1.17</t>
  </si>
  <si>
    <t>4.2.1.17.1</t>
  </si>
  <si>
    <t>4.2.1.17.2</t>
  </si>
  <si>
    <t>4.2.1.17.3</t>
  </si>
  <si>
    <t>4.2.1.17.4</t>
  </si>
  <si>
    <t>4.2.1.17.5</t>
  </si>
  <si>
    <t>4.2.1.18.2</t>
  </si>
  <si>
    <t>4.2.1.19.2</t>
  </si>
  <si>
    <t>4.2.1.21.2</t>
  </si>
  <si>
    <t>Впровадження обліку споживання електричної енергії населенням:</t>
  </si>
  <si>
    <t xml:space="preserve">Трасошукач </t>
  </si>
  <si>
    <t>4.2.1.24</t>
  </si>
  <si>
    <t>4.2.1.24.1</t>
  </si>
  <si>
    <t xml:space="preserve">ПЛІ-0,4кВ від ТП-227 м.Рівне </t>
  </si>
  <si>
    <t>ПЛІ-0,4кВ в м.Рівне від ТП-227</t>
  </si>
  <si>
    <t>9.1.2</t>
  </si>
  <si>
    <t>400006132</t>
  </si>
  <si>
    <r>
      <t xml:space="preserve">КЛ-10кВ РП-3 – ТП-84 в м.Рівне </t>
    </r>
    <r>
      <rPr>
        <sz val="12"/>
        <rFont val="Times New Roman"/>
        <family val="1"/>
        <charset val="204"/>
      </rPr>
      <t>(АСБл 3x185)</t>
    </r>
  </si>
  <si>
    <t>7.2.3</t>
  </si>
  <si>
    <t>КЛ-10кВ РП-5 – ТП-346 в м.Рівне (АСБл 3x185)</t>
  </si>
  <si>
    <r>
      <t xml:space="preserve">с.Даничів від ТП-297 Корецький район </t>
    </r>
    <r>
      <rPr>
        <sz val="12"/>
        <rFont val="Times New Roman"/>
        <family val="1"/>
        <charset val="204"/>
      </rPr>
      <t>(розвантажувальна ТП-100 кВА )</t>
    </r>
  </si>
  <si>
    <t>30007991</t>
  </si>
  <si>
    <t>амортизація</t>
  </si>
  <si>
    <t>ст.69-70</t>
  </si>
  <si>
    <t>ст.74</t>
  </si>
  <si>
    <t>ст.75</t>
  </si>
  <si>
    <t>Заміна обладнання приєднання ПЛ-35 кВ "Висоцьк" на ПС 35/10 кВ "Дубровиця"</t>
  </si>
  <si>
    <t>ст.55</t>
  </si>
  <si>
    <t>ст.72-73</t>
  </si>
  <si>
    <t>Наказ №603 від19.08.16 року</t>
  </si>
  <si>
    <t xml:space="preserve">с.Витків від ТП-140 Гощанський район  </t>
  </si>
  <si>
    <t xml:space="preserve">с.Рачин від ТП-463 та ТП-467 Дубенський район </t>
  </si>
  <si>
    <t xml:space="preserve">с.Даничів від ТП-297 Корецький район </t>
  </si>
  <si>
    <t xml:space="preserve">с.Корнин від ТП-710 Рівненський район </t>
  </si>
  <si>
    <t xml:space="preserve">с.Познань від ТП-79 Рокитнівський район  </t>
  </si>
  <si>
    <t xml:space="preserve">с.Єльно від ТП-77 Рокитнівський район </t>
  </si>
  <si>
    <t>КЛ-10кВ РП-3 - РП-1 в м.Рівне (АСБл 3x240)</t>
  </si>
  <si>
    <t>КЛ-10кВ РП-3 – ТП-84 в м.Рівне (АСБл 3x185)</t>
  </si>
  <si>
    <t xml:space="preserve">с.Познань від ТП-243 Рокитнівський район   </t>
  </si>
  <si>
    <t xml:space="preserve">с.Бугаївка від ТП-75 та КТП-92 Радивилівський район    </t>
  </si>
  <si>
    <t>будівництво</t>
  </si>
  <si>
    <t>реконструкція</t>
  </si>
  <si>
    <t>модернізація</t>
  </si>
  <si>
    <t>плануємо закінчити в 2017р.</t>
  </si>
  <si>
    <t>амортизація, інші доходи</t>
  </si>
  <si>
    <t>Розпорядження №360 від 16.11.16р</t>
  </si>
  <si>
    <t>3.1.1.1</t>
  </si>
  <si>
    <t>ПЛ-10кВ</t>
  </si>
  <si>
    <t>КЛ-10кВ</t>
  </si>
  <si>
    <t>3.1.1.2</t>
  </si>
  <si>
    <t>9.1.3</t>
  </si>
  <si>
    <t>Проектні роботи ПС110 кВ Центральна</t>
  </si>
  <si>
    <t>2.1.2</t>
  </si>
  <si>
    <t>2.1.3</t>
  </si>
  <si>
    <t>2.1.4</t>
  </si>
  <si>
    <t>2.1.5</t>
  </si>
  <si>
    <t>2.1.6</t>
  </si>
  <si>
    <t>3-ф прилад обліку для зведення балансу</t>
  </si>
  <si>
    <t>Техніко-економічне обґрунтування щодо визначення доцільності реконфігурації існуючих  розподільних електричних мереж з переведенням класу напруги 10 кВ на клас напруги 20 кВ електричних мереж від проектної ПС110 кВ "Центральна" в м. Рівне</t>
  </si>
  <si>
    <t>Заміна високовольтного обладнання ПС 110/35/10 Володимирець</t>
  </si>
  <si>
    <t>Впровадження обліку споживання електричної енергії населенню:</t>
  </si>
  <si>
    <t>1-ф багатофункціональні прилади обліку електричної енергії (АСКОЕ)</t>
  </si>
  <si>
    <t>3-ф багатофункціональні прилади обліку електричної енергії (АСКОЕ)</t>
  </si>
  <si>
    <t>ПЛЗ-10кВ  с.Познань від розв. ТП-243</t>
  </si>
  <si>
    <t>Заміна 1-фазних відгалужень до житлових будинків на ізольовані</t>
  </si>
  <si>
    <t>Заміна 3-фазних відгалужень до житлових будинків на ізольовані</t>
  </si>
  <si>
    <t>Обладнання для одно трансформаторної підстанції</t>
  </si>
  <si>
    <t>Обладнання для дво трансформаторної підстанції</t>
  </si>
  <si>
    <t>Трансформатори струму</t>
  </si>
  <si>
    <t>Закупівля портативний компютер</t>
  </si>
  <si>
    <t>Закупівля БФП для середніх груп</t>
  </si>
  <si>
    <t>Закупівля блоків безперебійного живлення</t>
  </si>
  <si>
    <t>2016 (11 місяців)</t>
  </si>
  <si>
    <r>
      <t xml:space="preserve">    " 17 " січня   </t>
    </r>
    <r>
      <rPr>
        <u/>
        <sz val="10"/>
        <rFont val="Times New Roman"/>
        <family val="1"/>
        <charset val="204"/>
      </rPr>
      <t>2017</t>
    </r>
    <r>
      <rPr>
        <sz val="10"/>
        <rFont val="Times New Roman"/>
        <family val="1"/>
        <charset val="204"/>
      </rPr>
      <t xml:space="preserve"> року</t>
    </r>
  </si>
  <si>
    <r>
      <t xml:space="preserve">" 17 " січня </t>
    </r>
    <r>
      <rPr>
        <u/>
        <sz val="12"/>
        <rFont val="Times New Roman"/>
        <family val="1"/>
        <charset val="204"/>
      </rPr>
      <t>2017</t>
    </r>
    <r>
      <rPr>
        <sz val="12"/>
        <rFont val="Times New Roman"/>
        <family val="1"/>
        <charset val="204"/>
      </rPr>
      <t xml:space="preserve"> року</t>
    </r>
  </si>
  <si>
    <r>
      <t xml:space="preserve">    "  17  " січня  </t>
    </r>
    <r>
      <rPr>
        <u/>
        <sz val="12"/>
        <rFont val="Times New Roman"/>
        <family val="1"/>
        <charset val="204"/>
      </rPr>
      <t>2017</t>
    </r>
    <r>
      <rPr>
        <sz val="12"/>
        <rFont val="Times New Roman"/>
        <family val="1"/>
        <charset val="204"/>
      </rPr>
      <t xml:space="preserve"> року</t>
    </r>
  </si>
  <si>
    <t>" 17 " січня 2017 р.</t>
  </si>
  <si>
    <r>
      <t>" 17 " січня  20</t>
    </r>
    <r>
      <rPr>
        <u/>
        <sz val="11"/>
        <rFont val="Times New Roman"/>
        <family val="1"/>
        <charset val="204"/>
      </rPr>
      <t>17</t>
    </r>
    <r>
      <rPr>
        <sz val="11"/>
        <rFont val="Times New Roman"/>
        <family val="1"/>
        <charset val="204"/>
      </rPr>
      <t xml:space="preserve"> р.</t>
    </r>
  </si>
  <si>
    <r>
      <t xml:space="preserve">" 17 " січня </t>
    </r>
    <r>
      <rPr>
        <u/>
        <sz val="14"/>
        <rFont val="Times New Roman"/>
        <family val="1"/>
        <charset val="204"/>
      </rPr>
      <t xml:space="preserve"> 2017 </t>
    </r>
    <r>
      <rPr>
        <sz val="14"/>
        <rFont val="Times New Roman"/>
        <family val="1"/>
        <charset val="204"/>
      </rPr>
      <t>р.</t>
    </r>
  </si>
  <si>
    <t>ст. 31-54</t>
  </si>
  <si>
    <t>ст.57-58</t>
  </si>
  <si>
    <t>ст.59-64</t>
  </si>
  <si>
    <t>ст.65-66</t>
  </si>
  <si>
    <t>ст.68</t>
  </si>
  <si>
    <t>ст.71</t>
  </si>
  <si>
    <t>ст.77-78</t>
  </si>
  <si>
    <t>ст.79-80</t>
  </si>
  <si>
    <t>ст. 80-84</t>
  </si>
  <si>
    <t>ст.84</t>
  </si>
  <si>
    <t>ст.84-85</t>
  </si>
  <si>
    <t>ст.85-86</t>
  </si>
  <si>
    <t>ст.86-87</t>
  </si>
  <si>
    <t>ст.87</t>
  </si>
  <si>
    <t>ст.87-88</t>
  </si>
  <si>
    <t>ст.88</t>
  </si>
  <si>
    <t>ст.89</t>
  </si>
  <si>
    <t>ст.90</t>
  </si>
  <si>
    <t>ст.91</t>
  </si>
  <si>
    <t>ст.92</t>
  </si>
  <si>
    <t>ст.93</t>
  </si>
  <si>
    <t>ст.94</t>
  </si>
  <si>
    <t>ст.95</t>
  </si>
  <si>
    <t>с.Маренін від ТП-63  (розвантажувальної КТП - 40 кВА)</t>
  </si>
  <si>
    <t>с.Хотинь від ТП-115  (розвантажувальної КТП - 63 кВА)</t>
  </si>
  <si>
    <t>с.Заболоття від ТП-45  (розвантажувальної КТП - 100 кВА)</t>
  </si>
  <si>
    <t>с.Мильча від ТП-156  (розвантажувальної КТП - 63 кВА)</t>
  </si>
  <si>
    <t>с.Копитків від ТП-316 (розвантажувальної КТП - 63 кВА)</t>
  </si>
  <si>
    <t xml:space="preserve"> с.Сіянці від ТП-38  (розвантажувальної КТП - 63 кВА)</t>
  </si>
  <si>
    <t xml:space="preserve"> с.Сіянці від ТП-38  (розвантажувальної КТП - 100 кВА)</t>
  </si>
  <si>
    <t>амортизація -130,92 інші доходи - 352,06</t>
  </si>
  <si>
    <t>Техніко-економічне обґрунтування ефективності реконфігурації існуючих розподільних електричних мереж напругою10(6) кВ при їх реконструкції для ПАТ Рівнеобленерго</t>
  </si>
</sst>
</file>

<file path=xl/styles.xml><?xml version="1.0" encoding="utf-8"?>
<styleSheet xmlns="http://schemas.openxmlformats.org/spreadsheetml/2006/main">
  <numFmts count="10">
    <numFmt numFmtId="164" formatCode="#,##0.0"/>
    <numFmt numFmtId="165" formatCode="#,##0.000_ ;[Red]\-#,##0.000\ "/>
    <numFmt numFmtId="166" formatCode="#,##0_ ;[Red]\-#,##0\ "/>
    <numFmt numFmtId="167" formatCode="#,##0.0_ ;[Red]\-#,##0.0\ "/>
    <numFmt numFmtId="168" formatCode="0.000"/>
    <numFmt numFmtId="169" formatCode="0.0"/>
    <numFmt numFmtId="170" formatCode="0.0%"/>
    <numFmt numFmtId="171" formatCode="0.0000"/>
    <numFmt numFmtId="172" formatCode="#,##0.000"/>
    <numFmt numFmtId="173" formatCode="#,##0.00_ ;[Red]\-#,##0.00\ "/>
  </numFmts>
  <fonts count="98">
    <font>
      <sz val="10"/>
      <name val="Arial Cyr"/>
      <charset val="204"/>
    </font>
    <font>
      <sz val="11"/>
      <color theme="1"/>
      <name val="Calibri"/>
      <family val="2"/>
      <charset val="204"/>
      <scheme val="minor"/>
    </font>
    <font>
      <sz val="10"/>
      <name val="Arial Cyr"/>
      <charset val="204"/>
    </font>
    <font>
      <sz val="8"/>
      <name val="Arial Cyr"/>
      <charset val="204"/>
    </font>
    <font>
      <sz val="10"/>
      <name val="Arial"/>
      <family val="2"/>
      <charset val="204"/>
    </font>
    <font>
      <b/>
      <sz val="10"/>
      <name val="Arial"/>
      <family val="2"/>
      <charset val="204"/>
    </font>
    <font>
      <i/>
      <sz val="12"/>
      <name val="Times New Roman"/>
      <family val="1"/>
      <charset val="204"/>
    </font>
    <font>
      <b/>
      <sz val="10"/>
      <name val="Times New Roman"/>
      <family val="1"/>
      <charset val="204"/>
    </font>
    <font>
      <sz val="10"/>
      <name val="Arial Cyr"/>
      <charset val="204"/>
    </font>
    <font>
      <sz val="10"/>
      <name val="Times New Roman"/>
      <family val="1"/>
      <charset val="204"/>
    </font>
    <font>
      <sz val="10"/>
      <name val="Arial Cyr"/>
      <charset val="204"/>
    </font>
    <font>
      <sz val="10"/>
      <name val="PragmaticaCTT"/>
      <charset val="204"/>
    </font>
    <font>
      <sz val="12"/>
      <name val="Times New Roman"/>
      <family val="1"/>
      <charset val="204"/>
    </font>
    <font>
      <b/>
      <sz val="12"/>
      <name val="Times New Roman"/>
      <family val="1"/>
      <charset val="204"/>
    </font>
    <font>
      <sz val="10"/>
      <name val="Arial CE"/>
      <charset val="204"/>
    </font>
    <font>
      <sz val="10"/>
      <name val="Arial Cyr"/>
      <charset val="204"/>
    </font>
    <font>
      <sz val="10"/>
      <name val="Arial Cyr"/>
      <charset val="204"/>
    </font>
    <font>
      <sz val="10"/>
      <name val="Times New Roman Cyr"/>
      <family val="1"/>
      <charset val="204"/>
    </font>
    <font>
      <sz val="11"/>
      <name val="Times New Roman Cyr"/>
      <family val="1"/>
      <charset val="204"/>
    </font>
    <font>
      <sz val="14"/>
      <name val="Times New Roman"/>
      <family val="1"/>
      <charset val="204"/>
    </font>
    <font>
      <sz val="11"/>
      <name val="Times New Roman"/>
      <family val="1"/>
      <charset val="204"/>
    </font>
    <font>
      <b/>
      <sz val="14"/>
      <name val="Times New Roman"/>
      <family val="1"/>
      <charset val="204"/>
    </font>
    <font>
      <b/>
      <sz val="11"/>
      <name val="Times New Roman"/>
      <family val="1"/>
      <charset val="204"/>
    </font>
    <font>
      <b/>
      <sz val="16"/>
      <name val="Times New Roman"/>
      <family val="1"/>
      <charset val="204"/>
    </font>
    <font>
      <b/>
      <i/>
      <sz val="11"/>
      <name val="Times New Roman"/>
      <family val="1"/>
      <charset val="204"/>
    </font>
    <font>
      <i/>
      <sz val="11"/>
      <name val="Times New Roman"/>
      <family val="1"/>
      <charset val="204"/>
    </font>
    <font>
      <b/>
      <i/>
      <sz val="11"/>
      <color indexed="12"/>
      <name val="Times New Roman"/>
      <family val="1"/>
      <charset val="204"/>
    </font>
    <font>
      <vertAlign val="superscript"/>
      <sz val="11"/>
      <name val="Times New Roman"/>
      <family val="1"/>
      <charset val="204"/>
    </font>
    <font>
      <sz val="13"/>
      <name val="Times New Roman"/>
      <family val="1"/>
      <charset val="204"/>
    </font>
    <font>
      <sz val="15"/>
      <name val="Times New Roman"/>
      <family val="1"/>
      <charset val="204"/>
    </font>
    <font>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MS Sans Serif"/>
      <family val="2"/>
      <charset val="204"/>
    </font>
    <font>
      <u/>
      <sz val="11"/>
      <name val="Times New Roman"/>
      <family val="1"/>
      <charset val="204"/>
    </font>
    <font>
      <sz val="11"/>
      <name val="Arial Cyr"/>
      <charset val="204"/>
    </font>
    <font>
      <sz val="11"/>
      <color indexed="12"/>
      <name val="Times New Roman"/>
      <family val="1"/>
      <charset val="204"/>
    </font>
    <font>
      <i/>
      <sz val="10"/>
      <name val="Times New Roman"/>
      <family val="1"/>
      <charset val="204"/>
    </font>
    <font>
      <b/>
      <sz val="12"/>
      <color indexed="10"/>
      <name val="Times New Roman"/>
      <family val="1"/>
      <charset val="204"/>
    </font>
    <font>
      <b/>
      <u/>
      <sz val="11"/>
      <name val="Times New Roman"/>
      <family val="1"/>
      <charset val="204"/>
    </font>
    <font>
      <u/>
      <sz val="10"/>
      <name val="Times New Roman"/>
      <family val="1"/>
      <charset val="204"/>
    </font>
    <font>
      <u/>
      <sz val="12"/>
      <name val="Times New Roman"/>
      <family val="1"/>
      <charset val="204"/>
    </font>
    <font>
      <sz val="8"/>
      <name val="Times New Roman"/>
      <family val="1"/>
      <charset val="204"/>
    </font>
    <font>
      <sz val="10"/>
      <color indexed="8"/>
      <name val="Times New Roman"/>
      <family val="1"/>
      <charset val="204"/>
    </font>
    <font>
      <b/>
      <sz val="11"/>
      <color indexed="8"/>
      <name val="Times New Roman"/>
      <family val="1"/>
      <charset val="204"/>
    </font>
    <font>
      <sz val="12"/>
      <color indexed="8"/>
      <name val="Times New Roman"/>
      <family val="1"/>
      <charset val="204"/>
    </font>
    <font>
      <i/>
      <sz val="12"/>
      <color indexed="8"/>
      <name val="Times New Roman"/>
      <family val="1"/>
      <charset val="204"/>
    </font>
    <font>
      <b/>
      <i/>
      <sz val="12"/>
      <color indexed="8"/>
      <name val="Times New Roman"/>
      <family val="1"/>
      <charset val="204"/>
    </font>
    <font>
      <b/>
      <i/>
      <sz val="12"/>
      <name val="Times New Roman"/>
      <family val="1"/>
      <charset val="204"/>
    </font>
    <font>
      <b/>
      <sz val="12"/>
      <color indexed="8"/>
      <name val="Times New Roman"/>
      <family val="1"/>
      <charset val="204"/>
    </font>
    <font>
      <b/>
      <sz val="12"/>
      <color indexed="10"/>
      <name val="Times New Roman"/>
      <family val="1"/>
      <charset val="204"/>
    </font>
    <font>
      <b/>
      <sz val="13"/>
      <color indexed="10"/>
      <name val="Times New Roman"/>
      <family val="1"/>
      <charset val="204"/>
    </font>
    <font>
      <sz val="11"/>
      <color indexed="10"/>
      <name val="Times New Roman"/>
      <family val="1"/>
      <charset val="204"/>
    </font>
    <font>
      <b/>
      <u/>
      <sz val="12"/>
      <name val="Times New Roman"/>
      <family val="1"/>
      <charset val="204"/>
    </font>
    <font>
      <b/>
      <sz val="12"/>
      <color indexed="30"/>
      <name val="Times New Roman"/>
      <family val="1"/>
      <charset val="204"/>
    </font>
    <font>
      <i/>
      <sz val="12"/>
      <color indexed="10"/>
      <name val="Times New Roman"/>
      <family val="1"/>
      <charset val="204"/>
    </font>
    <font>
      <sz val="12"/>
      <color indexed="12"/>
      <name val="Times New Roman"/>
      <family val="1"/>
      <charset val="204"/>
    </font>
    <font>
      <sz val="11"/>
      <color indexed="8"/>
      <name val="Times New Roman"/>
      <family val="1"/>
      <charset val="204"/>
    </font>
    <font>
      <b/>
      <sz val="10"/>
      <color indexed="8"/>
      <name val="Times New Roman"/>
      <family val="1"/>
      <charset val="204"/>
    </font>
    <font>
      <sz val="10"/>
      <color indexed="8"/>
      <name val="Arial Cyr"/>
      <charset val="204"/>
    </font>
    <font>
      <sz val="16"/>
      <name val="Times New Roman"/>
      <family val="1"/>
      <charset val="204"/>
    </font>
    <font>
      <sz val="11"/>
      <color indexed="10"/>
      <name val="Times New Roman"/>
      <family val="1"/>
      <charset val="204"/>
    </font>
    <font>
      <b/>
      <u/>
      <sz val="14"/>
      <name val="Times New Roman"/>
      <family val="1"/>
      <charset val="204"/>
    </font>
    <font>
      <sz val="14"/>
      <color indexed="12"/>
      <name val="Times New Roman"/>
      <family val="1"/>
      <charset val="204"/>
    </font>
    <font>
      <u/>
      <sz val="14"/>
      <name val="Times New Roman"/>
      <family val="1"/>
      <charset val="204"/>
    </font>
    <font>
      <i/>
      <sz val="10"/>
      <color indexed="10"/>
      <name val="Arial"/>
      <family val="2"/>
      <charset val="204"/>
    </font>
    <font>
      <b/>
      <sz val="10"/>
      <name val="Arial Cyr"/>
      <charset val="204"/>
    </font>
    <font>
      <i/>
      <sz val="10"/>
      <name val="Arial"/>
      <family val="2"/>
      <charset val="204"/>
    </font>
    <font>
      <b/>
      <i/>
      <sz val="10"/>
      <name val="Arial"/>
      <family val="2"/>
      <charset val="204"/>
    </font>
    <font>
      <b/>
      <sz val="10"/>
      <color indexed="12"/>
      <name val="Arial Cyr"/>
      <charset val="204"/>
    </font>
    <font>
      <sz val="10"/>
      <name val="Arial"/>
      <family val="2"/>
    </font>
    <font>
      <b/>
      <i/>
      <u/>
      <sz val="10"/>
      <color indexed="12"/>
      <name val="Arial Cyr"/>
      <charset val="204"/>
    </font>
    <font>
      <sz val="10"/>
      <color indexed="58"/>
      <name val="Arial"/>
      <family val="2"/>
      <charset val="204"/>
    </font>
    <font>
      <b/>
      <sz val="8"/>
      <color indexed="81"/>
      <name val="Tahoma"/>
      <family val="2"/>
      <charset val="204"/>
    </font>
    <font>
      <sz val="8"/>
      <color indexed="81"/>
      <name val="Tahoma"/>
      <family val="2"/>
      <charset val="204"/>
    </font>
    <font>
      <b/>
      <sz val="9"/>
      <color indexed="81"/>
      <name val="Tahoma"/>
      <family val="2"/>
      <charset val="204"/>
    </font>
    <font>
      <sz val="11"/>
      <color theme="1"/>
      <name val="Calibri"/>
      <family val="2"/>
      <charset val="204"/>
      <scheme val="minor"/>
    </font>
    <font>
      <sz val="9"/>
      <color indexed="81"/>
      <name val="Tahoma"/>
      <family val="2"/>
      <charset val="204"/>
    </font>
    <font>
      <sz val="12"/>
      <color indexed="81"/>
      <name val="Tahoma"/>
      <family val="2"/>
      <charset val="204"/>
    </font>
    <font>
      <sz val="12"/>
      <color theme="1"/>
      <name val="Times New Roman"/>
      <family val="1"/>
      <charset val="204"/>
    </font>
    <font>
      <sz val="9"/>
      <name val="Times New Roman"/>
      <family val="1"/>
      <charset val="204"/>
    </font>
    <font>
      <sz val="16"/>
      <color indexed="12"/>
      <name val="Times New Roman"/>
      <family val="1"/>
      <charset val="204"/>
    </font>
    <font>
      <sz val="11"/>
      <name val="Arial"/>
      <family val="2"/>
      <charset val="204"/>
    </font>
  </fonts>
  <fills count="2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51"/>
        <bgColor indexed="64"/>
      </patternFill>
    </fill>
    <fill>
      <patternFill patternType="solid">
        <fgColor indexed="27"/>
        <bgColor indexed="64"/>
      </patternFill>
    </fill>
    <fill>
      <patternFill patternType="solid">
        <fgColor theme="8"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s>
  <cellStyleXfs count="89">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8" borderId="0" applyNumberFormat="0" applyBorder="0" applyAlignment="0" applyProtection="0"/>
    <xf numFmtId="0" fontId="32" fillId="12" borderId="0" applyNumberFormat="0" applyBorder="0" applyAlignment="0" applyProtection="0"/>
    <xf numFmtId="0" fontId="32" fillId="3"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6" borderId="0" applyNumberFormat="0" applyBorder="0" applyAlignment="0" applyProtection="0"/>
    <xf numFmtId="0" fontId="39" fillId="6" borderId="0" applyNumberFormat="0" applyBorder="0" applyAlignment="0" applyProtection="0"/>
    <xf numFmtId="0" fontId="35" fillId="2" borderId="1" applyNumberFormat="0" applyAlignment="0" applyProtection="0"/>
    <xf numFmtId="0" fontId="37" fillId="17" borderId="2" applyNumberFormat="0" applyAlignment="0" applyProtection="0"/>
    <xf numFmtId="0" fontId="40" fillId="0" borderId="0" applyNumberFormat="0" applyFill="0" applyBorder="0" applyAlignment="0" applyProtection="0"/>
    <xf numFmtId="0" fontId="43" fillId="7"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8" fillId="0" borderId="0"/>
    <xf numFmtId="0" fontId="2" fillId="0" borderId="0"/>
    <xf numFmtId="0" fontId="2" fillId="0" borderId="0"/>
    <xf numFmtId="0" fontId="8" fillId="0" borderId="0"/>
    <xf numFmtId="0" fontId="2" fillId="0" borderId="0"/>
    <xf numFmtId="0" fontId="8" fillId="0" borderId="0"/>
    <xf numFmtId="0" fontId="4" fillId="0" borderId="0"/>
    <xf numFmtId="0" fontId="4"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3" borderId="1" applyNumberFormat="0" applyAlignment="0" applyProtection="0"/>
    <xf numFmtId="0" fontId="41" fillId="0" borderId="6" applyNumberFormat="0" applyFill="0" applyAlignment="0" applyProtection="0"/>
    <xf numFmtId="0" fontId="38" fillId="10" borderId="0" applyNumberFormat="0" applyBorder="0" applyAlignment="0" applyProtection="0"/>
    <xf numFmtId="0" fontId="2" fillId="4" borderId="7" applyNumberFormat="0" applyFont="0" applyAlignment="0" applyProtection="0"/>
    <xf numFmtId="0" fontId="34" fillId="2" borderId="8" applyNumberFormat="0" applyAlignment="0" applyProtection="0"/>
    <xf numFmtId="0" fontId="47" fillId="0" borderId="0" applyNumberFormat="0" applyFill="0" applyBorder="0" applyAlignment="0" applyProtection="0"/>
    <xf numFmtId="0" fontId="36" fillId="0" borderId="9" applyNumberFormat="0" applyFill="0" applyAlignment="0" applyProtection="0"/>
    <xf numFmtId="0" fontId="42" fillId="0" borderId="0" applyNumberFormat="0" applyFill="0" applyBorder="0" applyAlignment="0" applyProtection="0"/>
    <xf numFmtId="0" fontId="2" fillId="0" borderId="0"/>
    <xf numFmtId="0" fontId="2" fillId="0" borderId="0"/>
    <xf numFmtId="0" fontId="8" fillId="0" borderId="0"/>
    <xf numFmtId="0" fontId="3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4" fillId="0" borderId="0"/>
    <xf numFmtId="0" fontId="2" fillId="0" borderId="0"/>
    <xf numFmtId="0" fontId="11" fillId="0" borderId="0"/>
    <xf numFmtId="0" fontId="11" fillId="0" borderId="0"/>
    <xf numFmtId="9" fontId="2" fillId="0" borderId="0" applyFont="0" applyFill="0" applyBorder="0" applyAlignment="0" applyProtection="0"/>
    <xf numFmtId="9" fontId="4" fillId="0" borderId="0" applyFont="0" applyFill="0" applyBorder="0" applyAlignment="0" applyProtection="0"/>
    <xf numFmtId="0" fontId="48"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cellStyleXfs>
  <cellXfs count="1361">
    <xf numFmtId="0" fontId="0" fillId="0" borderId="0" xfId="0"/>
    <xf numFmtId="0" fontId="0" fillId="0" borderId="0" xfId="34" applyFont="1" applyProtection="1"/>
    <xf numFmtId="0" fontId="0" fillId="0" borderId="0" xfId="34" applyFont="1" applyAlignment="1">
      <alignment horizontal="center" vertical="center" wrapText="1"/>
    </xf>
    <xf numFmtId="0" fontId="0" fillId="0" borderId="0" xfId="34" applyFont="1" applyAlignment="1" applyProtection="1">
      <alignment horizontal="center" vertical="center" wrapText="1"/>
      <protection locked="0"/>
    </xf>
    <xf numFmtId="0" fontId="0" fillId="0" borderId="0" xfId="34" applyFont="1" applyAlignment="1" applyProtection="1">
      <alignment horizontal="center" vertical="center" wrapText="1"/>
    </xf>
    <xf numFmtId="0" fontId="0" fillId="0" borderId="0" xfId="34" applyFont="1" applyFill="1" applyProtection="1"/>
    <xf numFmtId="0" fontId="0" fillId="0" borderId="0" xfId="34" applyFont="1" applyAlignment="1" applyProtection="1">
      <alignment horizontal="center" vertical="center"/>
    </xf>
    <xf numFmtId="0" fontId="0" fillId="0" borderId="0" xfId="34" applyNumberFormat="1" applyFont="1" applyAlignment="1" applyProtection="1">
      <alignment horizontal="center" vertical="center"/>
    </xf>
    <xf numFmtId="1" fontId="0" fillId="0" borderId="0" xfId="34" applyNumberFormat="1" applyFont="1" applyBorder="1" applyAlignment="1" applyProtection="1">
      <alignment horizontal="center" vertical="center" wrapText="1"/>
    </xf>
    <xf numFmtId="1" fontId="0" fillId="0" borderId="0" xfId="34" applyNumberFormat="1" applyFont="1" applyAlignment="1" applyProtection="1">
      <alignment horizontal="center" vertical="center" wrapText="1"/>
    </xf>
    <xf numFmtId="0" fontId="8" fillId="0" borderId="0" xfId="34" applyFont="1" applyFill="1" applyAlignment="1">
      <alignment horizontal="center" vertical="center" wrapText="1"/>
    </xf>
    <xf numFmtId="0" fontId="9" fillId="0" borderId="10" xfId="34" applyFont="1" applyFill="1" applyBorder="1" applyAlignment="1">
      <alignment horizontal="center" vertical="center" wrapText="1"/>
    </xf>
    <xf numFmtId="0" fontId="13" fillId="0" borderId="0" xfId="73" applyFont="1" applyBorder="1" applyAlignment="1" applyProtection="1">
      <alignment horizontal="left"/>
      <protection hidden="1"/>
    </xf>
    <xf numFmtId="0" fontId="12" fillId="0" borderId="0" xfId="34" applyFont="1" applyAlignment="1">
      <alignment horizontal="center"/>
    </xf>
    <xf numFmtId="0" fontId="12" fillId="0" borderId="0" xfId="73" applyFont="1" applyProtection="1">
      <protection hidden="1"/>
    </xf>
    <xf numFmtId="0" fontId="12" fillId="0" borderId="0" xfId="73" applyFont="1" applyAlignment="1" applyProtection="1">
      <alignment horizontal="left"/>
      <protection hidden="1"/>
    </xf>
    <xf numFmtId="0" fontId="8" fillId="0" borderId="0" xfId="34" applyFont="1" applyFill="1" applyBorder="1" applyAlignment="1">
      <alignment horizontal="center" vertical="center" wrapText="1"/>
    </xf>
    <xf numFmtId="0" fontId="8" fillId="0" borderId="0" xfId="34" applyFont="1" applyAlignment="1" applyProtection="1">
      <alignment horizontal="center" vertical="center" wrapText="1"/>
      <protection locked="0"/>
    </xf>
    <xf numFmtId="0" fontId="8" fillId="0" borderId="0" xfId="34" applyFont="1" applyBorder="1" applyAlignment="1" applyProtection="1">
      <alignment horizontal="center" vertical="center" wrapText="1"/>
      <protection locked="0"/>
    </xf>
    <xf numFmtId="0" fontId="8" fillId="0" borderId="0" xfId="34" applyFont="1" applyFill="1" applyAlignment="1" applyProtection="1">
      <alignment horizontal="center" vertical="center" wrapText="1"/>
      <protection locked="0"/>
    </xf>
    <xf numFmtId="0" fontId="8" fillId="0" borderId="0" xfId="34" applyFont="1"/>
    <xf numFmtId="0" fontId="8" fillId="0" borderId="0" xfId="34" applyFont="1" applyFill="1" applyProtection="1"/>
    <xf numFmtId="0" fontId="8" fillId="0" borderId="0" xfId="34" applyFont="1" applyFill="1" applyBorder="1" applyAlignment="1" applyProtection="1">
      <alignment horizontal="center" wrapText="1"/>
    </xf>
    <xf numFmtId="0" fontId="15" fillId="0" borderId="0" xfId="34" applyFont="1"/>
    <xf numFmtId="0" fontId="15" fillId="0" borderId="0" xfId="34" applyFont="1" applyAlignment="1">
      <alignment wrapText="1"/>
    </xf>
    <xf numFmtId="1" fontId="8" fillId="0" borderId="0" xfId="34" applyNumberFormat="1" applyFont="1" applyBorder="1" applyAlignment="1" applyProtection="1">
      <alignment horizontal="center" vertical="center" wrapText="1"/>
      <protection locked="0"/>
    </xf>
    <xf numFmtId="1" fontId="8" fillId="0" borderId="0" xfId="34" applyNumberFormat="1" applyFont="1" applyAlignment="1" applyProtection="1">
      <alignment horizontal="center" vertical="center" wrapText="1"/>
      <protection locked="0"/>
    </xf>
    <xf numFmtId="0" fontId="15" fillId="0" borderId="0" xfId="34" applyFont="1" applyAlignment="1">
      <alignment vertical="top" wrapText="1"/>
    </xf>
    <xf numFmtId="0" fontId="11" fillId="0" borderId="0" xfId="34" applyFont="1" applyAlignment="1" applyProtection="1">
      <alignment horizontal="center" vertical="center" wrapText="1"/>
      <protection locked="0"/>
    </xf>
    <xf numFmtId="0" fontId="11" fillId="0" borderId="0" xfId="34" applyFont="1" applyBorder="1" applyAlignment="1" applyProtection="1">
      <alignment horizontal="center" vertical="center" wrapText="1"/>
      <protection locked="0"/>
    </xf>
    <xf numFmtId="0" fontId="11" fillId="0" borderId="0" xfId="34" applyFont="1" applyFill="1"/>
    <xf numFmtId="0" fontId="11" fillId="0" borderId="0" xfId="34" applyFont="1" applyProtection="1"/>
    <xf numFmtId="0" fontId="12" fillId="0" borderId="0" xfId="34" applyFont="1" applyAlignment="1"/>
    <xf numFmtId="0" fontId="11" fillId="0" borderId="0" xfId="34" applyFont="1" applyAlignment="1" applyProtection="1">
      <alignment horizontal="left" indent="4"/>
    </xf>
    <xf numFmtId="0" fontId="12" fillId="0" borderId="0" xfId="34" applyFont="1" applyAlignment="1">
      <alignment horizontal="left" indent="4"/>
    </xf>
    <xf numFmtId="0" fontId="20" fillId="0" borderId="10" xfId="34" applyFont="1" applyBorder="1" applyAlignment="1" applyProtection="1">
      <alignment horizontal="center" vertical="center" wrapText="1"/>
    </xf>
    <xf numFmtId="0" fontId="20" fillId="0" borderId="10" xfId="34" applyFont="1" applyFill="1" applyBorder="1" applyAlignment="1" applyProtection="1">
      <alignment horizontal="center" vertical="center" wrapText="1"/>
    </xf>
    <xf numFmtId="0" fontId="20" fillId="0" borderId="11" xfId="34" applyFont="1" applyFill="1" applyBorder="1" applyAlignment="1" applyProtection="1">
      <alignment horizontal="center" vertical="center" wrapText="1"/>
    </xf>
    <xf numFmtId="0" fontId="20" fillId="0" borderId="10" xfId="34" applyFont="1" applyFill="1" applyBorder="1" applyAlignment="1">
      <alignment horizontal="center" vertical="center" wrapText="1"/>
    </xf>
    <xf numFmtId="0" fontId="20" fillId="0" borderId="0" xfId="34" applyFont="1"/>
    <xf numFmtId="0" fontId="9" fillId="0" borderId="0" xfId="34" applyNumberFormat="1" applyFont="1" applyAlignment="1" applyProtection="1">
      <alignment horizontal="center" vertical="center"/>
    </xf>
    <xf numFmtId="0" fontId="9" fillId="0" borderId="0" xfId="34" applyFont="1" applyAlignment="1">
      <alignment horizontal="center" vertical="center" wrapText="1"/>
    </xf>
    <xf numFmtId="0" fontId="20" fillId="0" borderId="10" xfId="34" applyFont="1" applyFill="1" applyBorder="1" applyAlignment="1" applyProtection="1">
      <alignment horizontal="center" vertical="center" wrapText="1"/>
      <protection locked="0"/>
    </xf>
    <xf numFmtId="4" fontId="20" fillId="0" borderId="10" xfId="34" applyNumberFormat="1" applyFont="1" applyFill="1" applyBorder="1" applyAlignment="1" applyProtection="1">
      <alignment horizontal="center" vertical="center"/>
    </xf>
    <xf numFmtId="0" fontId="20" fillId="0" borderId="10" xfId="34" applyFont="1" applyFill="1" applyBorder="1" applyAlignment="1" applyProtection="1">
      <alignment horizontal="left" vertical="top" wrapText="1"/>
    </xf>
    <xf numFmtId="0" fontId="20" fillId="0" borderId="10" xfId="34" applyFont="1" applyFill="1" applyBorder="1" applyAlignment="1" applyProtection="1">
      <alignment horizontal="center" vertical="center"/>
    </xf>
    <xf numFmtId="10" fontId="20" fillId="0" borderId="10" xfId="34" applyNumberFormat="1" applyFont="1" applyFill="1" applyBorder="1" applyAlignment="1" applyProtection="1">
      <alignment horizontal="center" vertical="center" wrapText="1"/>
    </xf>
    <xf numFmtId="3" fontId="20" fillId="0" borderId="10" xfId="34" applyNumberFormat="1" applyFont="1" applyFill="1" applyBorder="1" applyAlignment="1" applyProtection="1">
      <alignment horizontal="center" vertical="center" wrapText="1"/>
    </xf>
    <xf numFmtId="0" fontId="20" fillId="0" borderId="10" xfId="34" applyFont="1" applyFill="1" applyBorder="1" applyAlignment="1" applyProtection="1">
      <alignment horizontal="left" vertical="center" wrapText="1"/>
    </xf>
    <xf numFmtId="1" fontId="20" fillId="0" borderId="10" xfId="34" applyNumberFormat="1" applyFont="1" applyFill="1" applyBorder="1" applyAlignment="1" applyProtection="1">
      <alignment horizontal="center" vertical="center" wrapText="1"/>
      <protection locked="0"/>
    </xf>
    <xf numFmtId="0" fontId="20" fillId="0" borderId="0" xfId="34" applyFont="1" applyFill="1" applyBorder="1" applyAlignment="1" applyProtection="1">
      <alignment horizontal="left" vertical="center" wrapText="1"/>
    </xf>
    <xf numFmtId="0" fontId="24" fillId="0" borderId="10" xfId="34" applyFont="1" applyFill="1" applyBorder="1" applyAlignment="1">
      <alignment horizontal="center"/>
    </xf>
    <xf numFmtId="0" fontId="22" fillId="0" borderId="10" xfId="34" applyFont="1" applyFill="1" applyBorder="1" applyAlignment="1">
      <alignment horizontal="left" vertical="center"/>
    </xf>
    <xf numFmtId="0" fontId="22" fillId="0" borderId="10" xfId="34" applyFont="1" applyFill="1" applyBorder="1" applyAlignment="1">
      <alignment vertical="center" wrapText="1"/>
    </xf>
    <xf numFmtId="0" fontId="22" fillId="0" borderId="10" xfId="34" applyFont="1" applyFill="1" applyBorder="1" applyAlignment="1">
      <alignment horizontal="center" vertical="center"/>
    </xf>
    <xf numFmtId="165" fontId="22" fillId="0" borderId="10" xfId="34" applyNumberFormat="1" applyFont="1" applyFill="1" applyBorder="1" applyAlignment="1">
      <alignment horizontal="center" vertical="center"/>
    </xf>
    <xf numFmtId="166" fontId="22" fillId="0" borderId="10" xfId="34" applyNumberFormat="1" applyFont="1" applyFill="1" applyBorder="1" applyAlignment="1">
      <alignment horizontal="center" vertical="center"/>
    </xf>
    <xf numFmtId="167" fontId="22" fillId="0" borderId="10" xfId="34" applyNumberFormat="1" applyFont="1" applyFill="1" applyBorder="1" applyAlignment="1">
      <alignment horizontal="center" vertical="center"/>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vertical="center" wrapText="1"/>
    </xf>
    <xf numFmtId="0" fontId="20" fillId="0" borderId="10" xfId="34" applyFont="1" applyFill="1" applyBorder="1" applyAlignment="1">
      <alignment vertical="center" wrapText="1"/>
    </xf>
    <xf numFmtId="0" fontId="20" fillId="0" borderId="10" xfId="34" applyFont="1" applyFill="1" applyBorder="1" applyAlignment="1">
      <alignment horizontal="center" vertical="center"/>
    </xf>
    <xf numFmtId="165" fontId="20" fillId="0" borderId="10" xfId="34" applyNumberFormat="1" applyFont="1" applyFill="1" applyBorder="1" applyAlignment="1">
      <alignment horizontal="center" vertical="center"/>
    </xf>
    <xf numFmtId="166" fontId="20" fillId="0" borderId="10" xfId="34" applyNumberFormat="1" applyFont="1" applyFill="1" applyBorder="1" applyAlignment="1">
      <alignment horizontal="center" vertical="center"/>
    </xf>
    <xf numFmtId="167" fontId="20" fillId="0" borderId="10" xfId="34" applyNumberFormat="1" applyFont="1" applyFill="1" applyBorder="1" applyAlignment="1">
      <alignment horizontal="center" vertical="center"/>
    </xf>
    <xf numFmtId="0" fontId="22" fillId="0" borderId="10" xfId="34" applyFont="1" applyFill="1" applyBorder="1" applyAlignment="1">
      <alignment vertical="center"/>
    </xf>
    <xf numFmtId="0" fontId="20" fillId="0" borderId="10" xfId="34" applyFont="1" applyFill="1" applyBorder="1" applyAlignment="1">
      <alignment horizontal="left" vertical="center"/>
    </xf>
    <xf numFmtId="0" fontId="20" fillId="0" borderId="0" xfId="34" applyFont="1" applyAlignment="1">
      <alignment wrapText="1"/>
    </xf>
    <xf numFmtId="0" fontId="20" fillId="0" borderId="0" xfId="34" applyFont="1" applyFill="1" applyProtection="1"/>
    <xf numFmtId="0" fontId="20" fillId="0" borderId="10" xfId="34" applyFont="1" applyFill="1" applyBorder="1" applyAlignment="1" applyProtection="1">
      <alignment horizontal="left" vertical="top" wrapText="1" indent="3"/>
    </xf>
    <xf numFmtId="4" fontId="20" fillId="0" borderId="10" xfId="34" applyNumberFormat="1" applyFont="1" applyFill="1" applyBorder="1" applyAlignment="1" applyProtection="1">
      <alignment horizontal="center" vertical="center" wrapText="1"/>
    </xf>
    <xf numFmtId="0" fontId="20" fillId="0" borderId="0" xfId="34" applyFont="1" applyFill="1" applyBorder="1" applyProtection="1"/>
    <xf numFmtId="0" fontId="20" fillId="0" borderId="10" xfId="34" applyFont="1" applyFill="1" applyBorder="1" applyAlignment="1" applyProtection="1">
      <alignment horizontal="left" vertical="top" wrapText="1" indent="2"/>
    </xf>
    <xf numFmtId="0" fontId="20" fillId="0" borderId="10" xfId="34" applyNumberFormat="1" applyFont="1" applyFill="1" applyBorder="1" applyAlignment="1" applyProtection="1">
      <alignment horizontal="center" vertical="center" wrapText="1"/>
    </xf>
    <xf numFmtId="0" fontId="20" fillId="0" borderId="0" xfId="34" applyFont="1" applyFill="1" applyAlignment="1" applyProtection="1">
      <alignment horizontal="center" vertical="center" wrapText="1"/>
      <protection locked="0"/>
    </xf>
    <xf numFmtId="0" fontId="20" fillId="0" borderId="12" xfId="34" applyFont="1" applyFill="1" applyBorder="1" applyAlignment="1" applyProtection="1">
      <alignment horizontal="center" vertical="center" wrapText="1"/>
    </xf>
    <xf numFmtId="0" fontId="20" fillId="0" borderId="0" xfId="34" applyFont="1" applyFill="1"/>
    <xf numFmtId="0" fontId="20" fillId="0" borderId="12" xfId="34" applyFont="1" applyFill="1" applyBorder="1" applyAlignment="1" applyProtection="1">
      <alignment horizontal="center" vertical="center" wrapText="1"/>
      <protection locked="0"/>
    </xf>
    <xf numFmtId="0" fontId="0" fillId="0" borderId="0" xfId="34" applyFont="1" applyFill="1"/>
    <xf numFmtId="0" fontId="0" fillId="0" borderId="0" xfId="34" applyFont="1" applyFill="1" applyAlignment="1">
      <alignment wrapText="1"/>
    </xf>
    <xf numFmtId="0" fontId="9" fillId="0" borderId="10" xfId="34" applyFont="1" applyFill="1" applyBorder="1"/>
    <xf numFmtId="0" fontId="9" fillId="0" borderId="0" xfId="34" applyFont="1" applyFill="1"/>
    <xf numFmtId="0" fontId="22" fillId="0" borderId="0" xfId="73" applyFont="1" applyFill="1" applyBorder="1" applyAlignment="1" applyProtection="1">
      <alignment horizontal="left"/>
      <protection hidden="1"/>
    </xf>
    <xf numFmtId="0" fontId="9" fillId="0" borderId="0" xfId="34" applyFont="1" applyFill="1" applyAlignment="1">
      <alignment horizontal="center"/>
    </xf>
    <xf numFmtId="0" fontId="17" fillId="0" borderId="0" xfId="34" applyFont="1" applyFill="1"/>
    <xf numFmtId="0" fontId="20" fillId="0" borderId="0" xfId="73" applyFont="1" applyFill="1" applyProtection="1">
      <protection hidden="1"/>
    </xf>
    <xf numFmtId="0" fontId="18" fillId="0" borderId="0" xfId="34" applyFont="1" applyFill="1"/>
    <xf numFmtId="0" fontId="9" fillId="0" borderId="0" xfId="73" applyFont="1" applyFill="1" applyProtection="1">
      <protection hidden="1"/>
    </xf>
    <xf numFmtId="0" fontId="9" fillId="0" borderId="0" xfId="73" applyFont="1" applyFill="1" applyAlignment="1" applyProtection="1">
      <alignment horizontal="left"/>
      <protection hidden="1"/>
    </xf>
    <xf numFmtId="0" fontId="9" fillId="0" borderId="0" xfId="73" applyFont="1" applyFill="1" applyAlignment="1" applyProtection="1">
      <alignment horizontal="left" indent="3"/>
      <protection hidden="1"/>
    </xf>
    <xf numFmtId="0" fontId="9" fillId="0" borderId="0" xfId="73" applyFont="1" applyFill="1" applyAlignment="1" applyProtection="1">
      <alignment horizontal="center"/>
      <protection hidden="1"/>
    </xf>
    <xf numFmtId="0" fontId="20" fillId="0" borderId="10" xfId="34" applyFont="1" applyFill="1" applyBorder="1" applyProtection="1"/>
    <xf numFmtId="3" fontId="20" fillId="0" borderId="0" xfId="34" applyNumberFormat="1" applyFont="1" applyFill="1" applyBorder="1" applyAlignment="1">
      <alignment horizontal="center" vertical="center"/>
    </xf>
    <xf numFmtId="3" fontId="20" fillId="0" borderId="10" xfId="34" applyNumberFormat="1" applyFont="1" applyFill="1" applyBorder="1" applyAlignment="1" applyProtection="1">
      <alignment horizontal="center" vertical="center" wrapText="1"/>
      <protection locked="0"/>
    </xf>
    <xf numFmtId="0" fontId="20" fillId="0" borderId="12" xfId="34" applyNumberFormat="1" applyFont="1" applyFill="1" applyBorder="1" applyAlignment="1" applyProtection="1">
      <alignment horizontal="center" vertical="center" wrapText="1"/>
    </xf>
    <xf numFmtId="3" fontId="20" fillId="0" borderId="10" xfId="34" applyNumberFormat="1" applyFont="1" applyFill="1" applyBorder="1" applyAlignment="1">
      <alignment horizontal="center" vertical="center"/>
    </xf>
    <xf numFmtId="0" fontId="20" fillId="0" borderId="0" xfId="34" applyFont="1" applyFill="1" applyAlignment="1">
      <alignment wrapText="1"/>
    </xf>
    <xf numFmtId="0" fontId="9" fillId="0" borderId="0" xfId="34" applyFont="1" applyFill="1" applyProtection="1"/>
    <xf numFmtId="4" fontId="20" fillId="0" borderId="10" xfId="34" applyNumberFormat="1" applyFont="1" applyFill="1" applyBorder="1" applyAlignment="1" applyProtection="1">
      <alignment horizontal="center" vertical="center" wrapText="1"/>
      <protection locked="0"/>
    </xf>
    <xf numFmtId="2" fontId="20" fillId="0" borderId="10" xfId="34" applyNumberFormat="1" applyFont="1" applyFill="1" applyBorder="1" applyAlignment="1" applyProtection="1">
      <alignment horizontal="center" vertical="center" wrapText="1"/>
      <protection locked="0"/>
    </xf>
    <xf numFmtId="0" fontId="20" fillId="0" borderId="0" xfId="34" applyFont="1" applyFill="1" applyAlignment="1" applyProtection="1">
      <alignment horizontal="justify"/>
    </xf>
    <xf numFmtId="0" fontId="15" fillId="0" borderId="0" xfId="34" applyFont="1" applyFill="1" applyProtection="1"/>
    <xf numFmtId="0" fontId="16" fillId="0" borderId="0" xfId="34" applyFont="1" applyFill="1" applyProtection="1"/>
    <xf numFmtId="0" fontId="20" fillId="0" borderId="0" xfId="34" applyFont="1" applyFill="1" applyBorder="1" applyAlignment="1" applyProtection="1">
      <alignment horizontal="center" vertical="center" wrapText="1"/>
    </xf>
    <xf numFmtId="0" fontId="20" fillId="0" borderId="0" xfId="34" applyFont="1" applyFill="1" applyAlignment="1" applyProtection="1">
      <alignment horizontal="center" vertical="center" wrapText="1"/>
    </xf>
    <xf numFmtId="0" fontId="20" fillId="0" borderId="0" xfId="34" applyFont="1" applyFill="1" applyAlignment="1" applyProtection="1">
      <alignment horizontal="center"/>
    </xf>
    <xf numFmtId="0" fontId="20" fillId="0" borderId="0" xfId="34" applyFont="1" applyFill="1" applyBorder="1" applyAlignment="1" applyProtection="1">
      <alignment vertical="top"/>
    </xf>
    <xf numFmtId="0" fontId="20" fillId="0" borderId="0" xfId="34" applyFont="1" applyFill="1" applyBorder="1" applyAlignment="1" applyProtection="1">
      <alignment horizontal="center" vertical="center" wrapText="1"/>
      <protection locked="0"/>
    </xf>
    <xf numFmtId="0" fontId="10" fillId="0" borderId="0" xfId="34" applyFont="1" applyFill="1" applyAlignment="1">
      <alignment horizontal="center" vertical="center" wrapText="1"/>
    </xf>
    <xf numFmtId="0" fontId="12" fillId="0" borderId="0" xfId="34" applyFont="1" applyFill="1" applyAlignment="1"/>
    <xf numFmtId="0" fontId="9" fillId="0" borderId="11" xfId="34" applyFont="1" applyFill="1" applyBorder="1" applyAlignment="1">
      <alignment horizontal="center" vertical="center" wrapText="1"/>
    </xf>
    <xf numFmtId="0" fontId="13" fillId="0" borderId="10" xfId="34" applyFont="1" applyFill="1" applyBorder="1" applyAlignment="1" applyProtection="1">
      <alignment horizontal="left" vertical="center"/>
    </xf>
    <xf numFmtId="0" fontId="13" fillId="0" borderId="12" xfId="34" applyFont="1" applyFill="1" applyBorder="1" applyAlignment="1" applyProtection="1">
      <alignment horizontal="left" vertical="center"/>
    </xf>
    <xf numFmtId="0" fontId="12" fillId="0" borderId="13" xfId="34" applyFont="1" applyFill="1" applyBorder="1" applyAlignment="1" applyProtection="1">
      <alignment horizontal="center" vertical="center"/>
    </xf>
    <xf numFmtId="0" fontId="12" fillId="0" borderId="14" xfId="34" applyFont="1" applyFill="1" applyBorder="1" applyAlignment="1" applyProtection="1">
      <alignment horizontal="center" vertical="center"/>
    </xf>
    <xf numFmtId="0" fontId="12" fillId="0" borderId="15" xfId="34" applyFont="1" applyFill="1" applyBorder="1" applyAlignment="1" applyProtection="1">
      <alignment horizontal="center" vertical="center"/>
    </xf>
    <xf numFmtId="0" fontId="12" fillId="0" borderId="16" xfId="34" applyFont="1" applyFill="1" applyBorder="1" applyAlignment="1" applyProtection="1">
      <alignment horizontal="center" vertical="center"/>
    </xf>
    <xf numFmtId="0" fontId="12" fillId="0" borderId="17" xfId="34" applyFont="1" applyFill="1" applyBorder="1" applyAlignment="1" applyProtection="1">
      <alignment horizontal="center" vertical="center"/>
    </xf>
    <xf numFmtId="0" fontId="19" fillId="0" borderId="0" xfId="34" applyFont="1" applyFill="1" applyAlignment="1">
      <alignment horizontal="center"/>
    </xf>
    <xf numFmtId="0" fontId="19" fillId="0" borderId="0" xfId="34" applyFont="1" applyFill="1" applyAlignment="1">
      <alignment horizontal="right"/>
    </xf>
    <xf numFmtId="0" fontId="19" fillId="0" borderId="0" xfId="34" applyFont="1" applyFill="1" applyAlignment="1">
      <alignment horizontal="right" vertical="top"/>
    </xf>
    <xf numFmtId="49" fontId="20" fillId="0" borderId="10" xfId="34"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left" vertical="center" wrapText="1" indent="2"/>
    </xf>
    <xf numFmtId="49" fontId="20" fillId="0" borderId="16" xfId="34" applyNumberFormat="1" applyFont="1" applyFill="1" applyBorder="1" applyAlignment="1" applyProtection="1">
      <alignment horizontal="center" vertical="center" wrapText="1"/>
    </xf>
    <xf numFmtId="0" fontId="22" fillId="0" borderId="0" xfId="34" applyFont="1" applyFill="1" applyBorder="1" applyAlignment="1">
      <alignment horizontal="center" vertical="center" textRotation="90" wrapText="1"/>
    </xf>
    <xf numFmtId="0" fontId="22" fillId="0" borderId="0" xfId="34" applyFont="1" applyFill="1" applyBorder="1" applyAlignment="1">
      <alignment horizontal="center" wrapText="1"/>
    </xf>
    <xf numFmtId="10" fontId="20" fillId="0" borderId="0" xfId="34" applyNumberFormat="1" applyFont="1" applyFill="1" applyBorder="1" applyAlignment="1">
      <alignment horizontal="center" vertical="center"/>
    </xf>
    <xf numFmtId="1" fontId="20" fillId="0" borderId="0" xfId="34" applyNumberFormat="1" applyFont="1" applyFill="1" applyAlignment="1" applyProtection="1">
      <alignment horizontal="left" vertical="center"/>
      <protection locked="0"/>
    </xf>
    <xf numFmtId="0" fontId="12" fillId="0" borderId="0" xfId="34" applyFont="1" applyFill="1" applyAlignment="1">
      <alignment horizontal="right"/>
    </xf>
    <xf numFmtId="0" fontId="9" fillId="0" borderId="0" xfId="34" applyFont="1" applyProtection="1"/>
    <xf numFmtId="0" fontId="9" fillId="0" borderId="0" xfId="34" applyFont="1" applyAlignment="1" applyProtection="1">
      <alignment horizontal="left" indent="4"/>
    </xf>
    <xf numFmtId="0" fontId="19" fillId="0" borderId="0" xfId="34" applyFont="1" applyFill="1" applyAlignment="1">
      <alignment horizontal="left"/>
    </xf>
    <xf numFmtId="0" fontId="9" fillId="0" borderId="0" xfId="34" applyFont="1" applyBorder="1" applyAlignment="1" applyProtection="1">
      <alignment horizontal="center" vertical="center" wrapText="1"/>
      <protection locked="0"/>
    </xf>
    <xf numFmtId="0" fontId="9" fillId="0" borderId="0" xfId="34" applyFont="1" applyAlignment="1" applyProtection="1">
      <alignment horizontal="center" vertical="center" wrapText="1"/>
      <protection locked="0"/>
    </xf>
    <xf numFmtId="0" fontId="19" fillId="0" borderId="0" xfId="34" applyFont="1" applyAlignment="1" applyProtection="1">
      <alignment horizontal="center" vertical="center" wrapText="1"/>
      <protection locked="0"/>
    </xf>
    <xf numFmtId="1" fontId="9" fillId="0" borderId="0" xfId="34" applyNumberFormat="1" applyFont="1" applyBorder="1" applyAlignment="1" applyProtection="1">
      <alignment horizontal="center" vertical="center" wrapText="1"/>
      <protection locked="0"/>
    </xf>
    <xf numFmtId="0" fontId="9" fillId="0" borderId="0" xfId="34" applyFont="1" applyFill="1" applyAlignment="1" applyProtection="1">
      <alignment horizontal="center" vertical="center"/>
      <protection locked="0"/>
    </xf>
    <xf numFmtId="0" fontId="19" fillId="0" borderId="0" xfId="34" applyFont="1" applyFill="1" applyAlignment="1">
      <alignment horizontal="right" vertical="top" indent="10"/>
    </xf>
    <xf numFmtId="0" fontId="9" fillId="0" borderId="0" xfId="34" applyFont="1"/>
    <xf numFmtId="0" fontId="9" fillId="0" borderId="0" xfId="34" applyFont="1" applyAlignment="1">
      <alignment vertical="top" wrapText="1"/>
    </xf>
    <xf numFmtId="0" fontId="29" fillId="0" borderId="0" xfId="34" applyFont="1" applyFill="1" applyAlignment="1">
      <alignment horizontal="left" vertical="top" indent="2"/>
    </xf>
    <xf numFmtId="0" fontId="9" fillId="0" borderId="0" xfId="34" applyFont="1" applyFill="1" applyAlignment="1">
      <alignment horizontal="center" vertical="center" wrapText="1"/>
    </xf>
    <xf numFmtId="0" fontId="8" fillId="0" borderId="0" xfId="42" applyFont="1" applyProtection="1"/>
    <xf numFmtId="0" fontId="8" fillId="0" borderId="0" xfId="42" applyFont="1" applyFill="1" applyProtection="1"/>
    <xf numFmtId="0" fontId="8" fillId="0" borderId="0" xfId="42" applyFont="1" applyAlignment="1" applyProtection="1">
      <alignment horizontal="center" vertical="center" wrapText="1"/>
    </xf>
    <xf numFmtId="0" fontId="8" fillId="18" borderId="0" xfId="42" applyFont="1" applyFill="1" applyAlignment="1" applyProtection="1">
      <alignment horizontal="center" vertical="center" wrapText="1"/>
      <protection locked="0"/>
    </xf>
    <xf numFmtId="0" fontId="8" fillId="0" borderId="0" xfId="65" applyFont="1" applyAlignment="1" applyProtection="1">
      <alignment horizontal="center" vertical="center" wrapText="1"/>
      <protection locked="0"/>
    </xf>
    <xf numFmtId="1" fontId="0" fillId="0" borderId="0" xfId="34" applyNumberFormat="1" applyFont="1" applyFill="1" applyBorder="1" applyAlignment="1" applyProtection="1">
      <alignment horizontal="center" vertical="center" wrapText="1"/>
    </xf>
    <xf numFmtId="1" fontId="8" fillId="0" borderId="0" xfId="42" applyNumberFormat="1" applyFont="1" applyAlignment="1" applyProtection="1">
      <alignment horizontal="center" vertical="center" wrapText="1"/>
    </xf>
    <xf numFmtId="170" fontId="20" fillId="0" borderId="10" xfId="67" applyNumberFormat="1" applyFont="1" applyFill="1" applyBorder="1" applyAlignment="1">
      <alignment horizontal="center" vertical="center" wrapText="1"/>
    </xf>
    <xf numFmtId="2" fontId="25" fillId="0" borderId="10" xfId="0" applyNumberFormat="1" applyFont="1" applyFill="1" applyBorder="1" applyAlignment="1">
      <alignment horizontal="center"/>
    </xf>
    <xf numFmtId="2" fontId="20" fillId="0" borderId="10" xfId="0" applyNumberFormat="1" applyFont="1" applyFill="1" applyBorder="1" applyAlignment="1">
      <alignment horizontal="center"/>
    </xf>
    <xf numFmtId="0" fontId="2" fillId="0" borderId="18" xfId="44" applyFont="1" applyBorder="1" applyAlignment="1" applyProtection="1">
      <alignment horizontal="center" vertical="center" wrapText="1"/>
      <protection locked="0"/>
    </xf>
    <xf numFmtId="0" fontId="2" fillId="0" borderId="0" xfId="44" applyFont="1" applyAlignment="1" applyProtection="1">
      <alignment horizontal="center" vertical="center" wrapText="1"/>
      <protection locked="0"/>
    </xf>
    <xf numFmtId="0" fontId="2" fillId="0" borderId="0" xfId="44" applyFont="1" applyBorder="1" applyAlignment="1" applyProtection="1">
      <alignment horizontal="center" vertical="center" wrapText="1"/>
      <protection locked="0"/>
    </xf>
    <xf numFmtId="0" fontId="25" fillId="0" borderId="10" xfId="77" applyFont="1" applyFill="1" applyBorder="1" applyAlignment="1">
      <alignment horizontal="center"/>
    </xf>
    <xf numFmtId="9" fontId="20" fillId="0" borderId="10" xfId="79" applyFont="1" applyFill="1" applyBorder="1" applyAlignment="1" applyProtection="1">
      <alignment horizontal="center" vertical="center" wrapText="1"/>
      <protection locked="0"/>
    </xf>
    <xf numFmtId="2" fontId="20" fillId="0" borderId="10" xfId="44" applyNumberFormat="1" applyFont="1" applyFill="1" applyBorder="1" applyAlignment="1" applyProtection="1">
      <alignment horizontal="center" vertical="center" wrapText="1"/>
      <protection locked="0"/>
    </xf>
    <xf numFmtId="9" fontId="20" fillId="0" borderId="10" xfId="79" applyFont="1" applyBorder="1" applyAlignment="1">
      <alignment horizontal="center"/>
    </xf>
    <xf numFmtId="0" fontId="2" fillId="0" borderId="18" xfId="44" applyFont="1" applyBorder="1"/>
    <xf numFmtId="0" fontId="2" fillId="0" borderId="0" xfId="44" applyFont="1"/>
    <xf numFmtId="0" fontId="50" fillId="0" borderId="0" xfId="44" applyFont="1"/>
    <xf numFmtId="9" fontId="2" fillId="0" borderId="0" xfId="44" applyNumberFormat="1" applyFont="1"/>
    <xf numFmtId="0" fontId="2" fillId="19" borderId="0" xfId="44" applyFont="1" applyFill="1"/>
    <xf numFmtId="0" fontId="2" fillId="0" borderId="0" xfId="44" applyFont="1" applyFill="1"/>
    <xf numFmtId="0" fontId="2" fillId="0" borderId="0" xfId="50" applyFont="1" applyBorder="1" applyAlignment="1">
      <alignment horizontal="center" vertical="center" wrapText="1"/>
    </xf>
    <xf numFmtId="0" fontId="2" fillId="0" borderId="0" xfId="50" applyFont="1" applyFill="1" applyBorder="1" applyAlignment="1">
      <alignment horizontal="center" vertical="center" wrapText="1"/>
    </xf>
    <xf numFmtId="0" fontId="2" fillId="0" borderId="0" xfId="50" applyFont="1" applyAlignment="1">
      <alignment horizontal="center" vertical="center" wrapText="1"/>
    </xf>
    <xf numFmtId="0" fontId="2" fillId="0" borderId="0" xfId="77" applyFont="1" applyAlignment="1">
      <alignment horizontal="center" vertical="center" wrapText="1"/>
    </xf>
    <xf numFmtId="0" fontId="2" fillId="0" borderId="0" xfId="77" applyFont="1" applyFill="1" applyAlignment="1">
      <alignment horizontal="center" vertical="center" wrapText="1"/>
    </xf>
    <xf numFmtId="0" fontId="22" fillId="18" borderId="10" xfId="50" applyFont="1" applyFill="1" applyBorder="1" applyAlignment="1">
      <alignment horizontal="left"/>
    </xf>
    <xf numFmtId="0" fontId="2" fillId="18" borderId="0" xfId="50" applyFont="1" applyFill="1" applyAlignment="1">
      <alignment horizontal="center" vertical="center" wrapText="1"/>
    </xf>
    <xf numFmtId="0" fontId="22" fillId="20" borderId="10" xfId="50" applyFont="1" applyFill="1" applyBorder="1" applyAlignment="1">
      <alignment horizontal="left"/>
    </xf>
    <xf numFmtId="0" fontId="20" fillId="18" borderId="0" xfId="47" applyFont="1" applyFill="1" applyAlignment="1">
      <alignment horizontal="center" vertical="center" wrapText="1"/>
    </xf>
    <xf numFmtId="0" fontId="20" fillId="0" borderId="0" xfId="47" applyFont="1" applyFill="1" applyAlignment="1">
      <alignment horizontal="center" vertical="center" wrapText="1"/>
    </xf>
    <xf numFmtId="0" fontId="2" fillId="0" borderId="0" xfId="50" applyFont="1" applyFill="1" applyAlignment="1">
      <alignment horizontal="center" vertical="center" wrapText="1"/>
    </xf>
    <xf numFmtId="0" fontId="22" fillId="18" borderId="17" xfId="50" applyFont="1" applyFill="1" applyBorder="1" applyAlignment="1">
      <alignment horizontal="left"/>
    </xf>
    <xf numFmtId="0" fontId="20" fillId="0" borderId="0" xfId="50" applyFont="1" applyAlignment="1">
      <alignment horizontal="center" vertical="center" wrapText="1"/>
    </xf>
    <xf numFmtId="0" fontId="51" fillId="0" borderId="0" xfId="50" applyFont="1" applyAlignment="1">
      <alignment horizontal="center" vertical="center" wrapText="1"/>
    </xf>
    <xf numFmtId="0" fontId="22" fillId="0" borderId="0" xfId="73" applyFont="1" applyBorder="1" applyAlignment="1" applyProtection="1">
      <alignment horizontal="left"/>
      <protection hidden="1"/>
    </xf>
    <xf numFmtId="0" fontId="20" fillId="0" borderId="0" xfId="73" applyFont="1" applyProtection="1">
      <protection hidden="1"/>
    </xf>
    <xf numFmtId="0" fontId="20" fillId="0" borderId="0" xfId="73" applyFont="1" applyAlignment="1" applyProtection="1">
      <alignment horizontal="left"/>
      <protection hidden="1"/>
    </xf>
    <xf numFmtId="0" fontId="30" fillId="0" borderId="0" xfId="50" applyFont="1" applyAlignment="1">
      <alignment horizontal="center" vertical="center" wrapText="1"/>
    </xf>
    <xf numFmtId="0" fontId="20" fillId="0" borderId="0" xfId="36" applyFont="1" applyFill="1" applyBorder="1" applyAlignment="1" applyProtection="1">
      <alignment horizontal="center" vertical="center" wrapText="1"/>
      <protection locked="0"/>
    </xf>
    <xf numFmtId="0" fontId="20" fillId="0" borderId="0" xfId="36" applyFont="1" applyFill="1" applyAlignment="1" applyProtection="1">
      <alignment horizontal="center" vertical="center" wrapText="1"/>
      <protection locked="0"/>
    </xf>
    <xf numFmtId="0" fontId="22" fillId="0" borderId="10" xfId="34"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xf>
    <xf numFmtId="10" fontId="22" fillId="0" borderId="10" xfId="34" applyNumberFormat="1" applyFont="1" applyFill="1" applyBorder="1" applyAlignment="1" applyProtection="1">
      <alignment horizontal="center" vertical="center" wrapText="1"/>
    </xf>
    <xf numFmtId="2" fontId="0" fillId="0" borderId="0" xfId="0" applyNumberFormat="1"/>
    <xf numFmtId="9" fontId="20" fillId="0" borderId="10" xfId="79" applyFont="1" applyFill="1" applyBorder="1" applyAlignment="1" applyProtection="1">
      <alignment horizontal="center" vertical="center" wrapText="1"/>
    </xf>
    <xf numFmtId="49" fontId="22" fillId="0" borderId="10" xfId="34" applyNumberFormat="1"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protection locked="0"/>
    </xf>
    <xf numFmtId="0" fontId="20" fillId="0" borderId="0" xfId="36" applyFont="1" applyAlignment="1">
      <alignment horizontal="center" vertical="center" wrapText="1"/>
    </xf>
    <xf numFmtId="173" fontId="20" fillId="0" borderId="0" xfId="36" applyNumberFormat="1" applyFont="1" applyAlignment="1">
      <alignment horizontal="center" vertical="center" wrapText="1"/>
    </xf>
    <xf numFmtId="0" fontId="20" fillId="0" borderId="0" xfId="73" applyFont="1" applyBorder="1" applyAlignment="1" applyProtection="1">
      <alignment horizontal="left" indent="3"/>
      <protection hidden="1"/>
    </xf>
    <xf numFmtId="0" fontId="20" fillId="0" borderId="0" xfId="36" applyNumberFormat="1" applyFont="1" applyBorder="1" applyAlignment="1" applyProtection="1">
      <alignment horizontal="center" vertical="center"/>
    </xf>
    <xf numFmtId="0" fontId="20" fillId="0" borderId="0" xfId="36" applyFont="1" applyBorder="1" applyAlignment="1">
      <alignment horizontal="center" vertical="center" wrapText="1"/>
    </xf>
    <xf numFmtId="0" fontId="20" fillId="0" borderId="10" xfId="0" applyFont="1" applyFill="1" applyBorder="1" applyAlignment="1">
      <alignment wrapText="1"/>
    </xf>
    <xf numFmtId="0" fontId="20" fillId="0" borderId="10" xfId="0" applyFont="1" applyFill="1" applyBorder="1" applyAlignment="1">
      <alignment vertical="center" wrapText="1"/>
    </xf>
    <xf numFmtId="0" fontId="25" fillId="18" borderId="10" xfId="50" applyFont="1" applyFill="1" applyBorder="1" applyAlignment="1">
      <alignment horizontal="center" vertical="center"/>
    </xf>
    <xf numFmtId="0" fontId="9" fillId="0" borderId="0" xfId="49" applyFont="1" applyFill="1"/>
    <xf numFmtId="0" fontId="2" fillId="0" borderId="0" xfId="49" applyFont="1" applyFill="1" applyProtection="1"/>
    <xf numFmtId="0" fontId="20" fillId="0" borderId="10" xfId="49" applyNumberFormat="1" applyFont="1" applyFill="1" applyBorder="1" applyAlignment="1" applyProtection="1">
      <alignment horizontal="center" vertical="center" wrapText="1"/>
    </xf>
    <xf numFmtId="0" fontId="20" fillId="0" borderId="19" xfId="49" applyFont="1" applyFill="1" applyBorder="1" applyProtection="1"/>
    <xf numFmtId="10" fontId="20" fillId="0" borderId="19" xfId="49" applyNumberFormat="1" applyFont="1" applyFill="1" applyBorder="1" applyProtection="1"/>
    <xf numFmtId="0" fontId="2" fillId="0" borderId="0" xfId="49" applyFont="1" applyFill="1" applyBorder="1" applyProtection="1"/>
    <xf numFmtId="0" fontId="20" fillId="0" borderId="0" xfId="49" applyFont="1" applyFill="1" applyProtection="1"/>
    <xf numFmtId="0" fontId="17" fillId="0" borderId="0" xfId="49" applyFont="1" applyFill="1"/>
    <xf numFmtId="0" fontId="20" fillId="0" borderId="0" xfId="49" applyFont="1" applyFill="1"/>
    <xf numFmtId="0" fontId="18" fillId="0" borderId="0" xfId="49" applyFont="1" applyFill="1"/>
    <xf numFmtId="14" fontId="13" fillId="19" borderId="20" xfId="34" applyNumberFormat="1" applyFont="1" applyFill="1" applyBorder="1" applyAlignment="1" applyProtection="1">
      <alignment horizontal="center" vertical="center"/>
      <protection locked="0"/>
    </xf>
    <xf numFmtId="1" fontId="13" fillId="19" borderId="21" xfId="34" applyNumberFormat="1" applyFont="1" applyFill="1" applyBorder="1" applyAlignment="1" applyProtection="1">
      <alignment horizontal="center" vertical="center"/>
      <protection locked="0"/>
    </xf>
    <xf numFmtId="0" fontId="13" fillId="19" borderId="22" xfId="34" applyFont="1" applyFill="1" applyBorder="1" applyAlignment="1" applyProtection="1">
      <alignment horizontal="center" vertical="center"/>
      <protection locked="0"/>
    </xf>
    <xf numFmtId="0" fontId="12" fillId="19" borderId="10" xfId="76" applyFont="1" applyFill="1" applyBorder="1" applyAlignment="1">
      <alignment horizontal="center"/>
    </xf>
    <xf numFmtId="0" fontId="9" fillId="19" borderId="10" xfId="34" applyFont="1" applyFill="1" applyBorder="1" applyAlignment="1">
      <alignment horizontal="center" vertical="center"/>
    </xf>
    <xf numFmtId="0" fontId="20" fillId="19" borderId="10" xfId="34" applyFont="1" applyFill="1" applyBorder="1" applyAlignment="1" applyProtection="1">
      <alignment horizontal="center" vertical="center"/>
    </xf>
    <xf numFmtId="0" fontId="20" fillId="19" borderId="10" xfId="34" applyNumberFormat="1" applyFont="1" applyFill="1" applyBorder="1" applyAlignment="1" applyProtection="1">
      <alignment horizontal="left" vertical="center" wrapText="1"/>
    </xf>
    <xf numFmtId="49" fontId="20" fillId="0" borderId="10" xfId="34" applyNumberFormat="1" applyFont="1" applyFill="1" applyBorder="1" applyAlignment="1" applyProtection="1">
      <alignment horizontal="center" vertical="center"/>
    </xf>
    <xf numFmtId="0" fontId="20" fillId="0" borderId="10" xfId="34" applyNumberFormat="1" applyFont="1" applyFill="1" applyBorder="1" applyAlignment="1" applyProtection="1">
      <alignment horizontal="left" vertical="center" wrapText="1"/>
    </xf>
    <xf numFmtId="0" fontId="20" fillId="0" borderId="10" xfId="34" applyNumberFormat="1" applyFont="1" applyFill="1" applyBorder="1" applyAlignment="1" applyProtection="1">
      <alignment horizontal="right" vertical="center" wrapText="1"/>
    </xf>
    <xf numFmtId="0" fontId="52" fillId="0" borderId="10" xfId="34" applyNumberFormat="1" applyFont="1" applyFill="1" applyBorder="1" applyAlignment="1" applyProtection="1">
      <alignment horizontal="right" vertical="center" wrapText="1"/>
    </xf>
    <xf numFmtId="0" fontId="22" fillId="19" borderId="10" xfId="34" applyFont="1" applyFill="1" applyBorder="1" applyAlignment="1" applyProtection="1">
      <alignment horizontal="left" vertical="center" wrapText="1"/>
    </xf>
    <xf numFmtId="0" fontId="20" fillId="21" borderId="10" xfId="34" applyFont="1" applyFill="1" applyBorder="1" applyAlignment="1" applyProtection="1">
      <alignment horizontal="center" vertical="center" wrapText="1"/>
    </xf>
    <xf numFmtId="0" fontId="9" fillId="0" borderId="10" xfId="68" applyFont="1" applyFill="1" applyBorder="1" applyAlignment="1" applyProtection="1">
      <alignment horizontal="center" vertical="center" wrapText="1"/>
      <protection locked="0"/>
    </xf>
    <xf numFmtId="0" fontId="9" fillId="0" borderId="10" xfId="42" applyFont="1" applyFill="1" applyBorder="1" applyAlignment="1" applyProtection="1">
      <alignment horizontal="center" vertical="center" wrapText="1"/>
    </xf>
    <xf numFmtId="3" fontId="9" fillId="18" borderId="10" xfId="42" applyNumberFormat="1" applyFont="1" applyFill="1" applyBorder="1" applyAlignment="1" applyProtection="1">
      <alignment horizontal="center" vertical="center" wrapText="1"/>
      <protection locked="0"/>
    </xf>
    <xf numFmtId="10" fontId="9" fillId="0" borderId="10" xfId="42" applyNumberFormat="1" applyFont="1" applyFill="1" applyBorder="1" applyAlignment="1" applyProtection="1">
      <alignment horizontal="center" vertical="center" wrapText="1"/>
    </xf>
    <xf numFmtId="0" fontId="9" fillId="0" borderId="10" xfId="42" applyFont="1" applyBorder="1" applyAlignment="1" applyProtection="1">
      <alignment horizontal="center" vertical="center" wrapText="1"/>
    </xf>
    <xf numFmtId="3" fontId="22" fillId="19" borderId="10" xfId="34" applyNumberFormat="1" applyFont="1" applyFill="1" applyBorder="1" applyAlignment="1">
      <alignment horizontal="center" vertical="center"/>
    </xf>
    <xf numFmtId="10" fontId="22" fillId="19" borderId="10" xfId="34" applyNumberFormat="1" applyFont="1" applyFill="1" applyBorder="1" applyAlignment="1">
      <alignment horizontal="center" vertical="center"/>
    </xf>
    <xf numFmtId="4" fontId="20" fillId="18" borderId="10" xfId="68" applyNumberFormat="1" applyFont="1" applyFill="1" applyBorder="1" applyAlignment="1" applyProtection="1">
      <alignment horizontal="center" vertical="center"/>
    </xf>
    <xf numFmtId="4" fontId="20" fillId="18" borderId="10" xfId="71" applyNumberFormat="1" applyFont="1" applyFill="1" applyBorder="1" applyAlignment="1">
      <alignment horizontal="center" vertical="center"/>
    </xf>
    <xf numFmtId="4" fontId="20" fillId="0" borderId="10" xfId="71" applyNumberFormat="1" applyFont="1" applyFill="1" applyBorder="1" applyAlignment="1">
      <alignment horizontal="center" vertical="center"/>
    </xf>
    <xf numFmtId="4" fontId="20" fillId="0" borderId="10" xfId="68" applyNumberFormat="1" applyFont="1" applyFill="1" applyBorder="1" applyAlignment="1" applyProtection="1">
      <alignment horizontal="center" vertical="center"/>
    </xf>
    <xf numFmtId="1" fontId="20" fillId="0" borderId="10" xfId="34" applyNumberFormat="1" applyFont="1" applyFill="1" applyBorder="1" applyAlignment="1" applyProtection="1">
      <alignment horizontal="center" vertical="center" wrapText="1"/>
    </xf>
    <xf numFmtId="0" fontId="9" fillId="0" borderId="10" xfId="77" applyFont="1" applyFill="1" applyBorder="1" applyAlignment="1">
      <alignment horizontal="center" vertical="center" wrapText="1"/>
    </xf>
    <xf numFmtId="0" fontId="9" fillId="18" borderId="10" xfId="50" applyFont="1" applyFill="1" applyBorder="1" applyAlignment="1">
      <alignment horizontal="center" vertical="center" wrapText="1"/>
    </xf>
    <xf numFmtId="0" fontId="9" fillId="20" borderId="10" xfId="50" applyFont="1" applyFill="1" applyBorder="1" applyAlignment="1">
      <alignment horizontal="center" vertical="center" wrapText="1"/>
    </xf>
    <xf numFmtId="0" fontId="9" fillId="21" borderId="10" xfId="50" applyFont="1" applyFill="1" applyBorder="1" applyAlignment="1">
      <alignment horizontal="center" vertical="center" wrapText="1"/>
    </xf>
    <xf numFmtId="2" fontId="59" fillId="20" borderId="10" xfId="50" applyNumberFormat="1" applyFont="1" applyFill="1" applyBorder="1" applyAlignment="1">
      <alignment horizontal="center"/>
    </xf>
    <xf numFmtId="0" fontId="22" fillId="18" borderId="23" xfId="50" applyFont="1" applyFill="1" applyBorder="1" applyAlignment="1">
      <alignment horizontal="left"/>
    </xf>
    <xf numFmtId="0" fontId="22" fillId="22" borderId="17" xfId="50" applyFont="1" applyFill="1" applyBorder="1" applyAlignment="1">
      <alignment horizontal="left"/>
    </xf>
    <xf numFmtId="0" fontId="22" fillId="22" borderId="23" xfId="50" applyFont="1" applyFill="1" applyBorder="1" applyAlignment="1">
      <alignment horizontal="left"/>
    </xf>
    <xf numFmtId="0" fontId="9" fillId="22" borderId="10" xfId="50" applyFont="1" applyFill="1" applyBorder="1" applyAlignment="1">
      <alignment horizontal="center" vertical="center" wrapText="1"/>
    </xf>
    <xf numFmtId="0" fontId="9" fillId="0" borderId="0" xfId="50" applyFont="1" applyAlignment="1">
      <alignment horizontal="center" vertical="center" wrapText="1"/>
    </xf>
    <xf numFmtId="4" fontId="22" fillId="19" borderId="10" xfId="34" applyNumberFormat="1" applyFont="1" applyFill="1" applyBorder="1" applyAlignment="1" applyProtection="1">
      <alignment horizontal="center" vertical="center" wrapText="1"/>
    </xf>
    <xf numFmtId="10" fontId="22" fillId="19" borderId="10" xfId="34" applyNumberFormat="1" applyFont="1" applyFill="1" applyBorder="1" applyAlignment="1" applyProtection="1">
      <alignment horizontal="center" vertical="center" wrapText="1"/>
    </xf>
    <xf numFmtId="2" fontId="20" fillId="19" borderId="10" xfId="34" applyNumberFormat="1" applyFont="1" applyFill="1" applyBorder="1" applyAlignment="1" applyProtection="1">
      <alignment horizontal="center" vertical="center" wrapText="1"/>
      <protection locked="0"/>
    </xf>
    <xf numFmtId="1" fontId="22" fillId="0" borderId="10" xfId="34" applyNumberFormat="1" applyFont="1" applyFill="1" applyBorder="1" applyAlignment="1" applyProtection="1">
      <alignment horizontal="center" vertical="center" wrapText="1"/>
    </xf>
    <xf numFmtId="2" fontId="8" fillId="0" borderId="0" xfId="34" applyNumberFormat="1" applyFont="1" applyFill="1" applyAlignment="1">
      <alignment horizontal="center" vertical="center" wrapText="1"/>
    </xf>
    <xf numFmtId="0" fontId="8" fillId="0" borderId="0" xfId="77" applyFont="1" applyFill="1" applyAlignment="1">
      <alignment horizontal="center" vertical="center" wrapText="1"/>
    </xf>
    <xf numFmtId="0" fontId="52" fillId="21" borderId="10" xfId="50" applyFont="1" applyFill="1" applyBorder="1" applyAlignment="1">
      <alignment horizontal="center" vertical="center" wrapText="1"/>
    </xf>
    <xf numFmtId="0" fontId="9" fillId="0" borderId="10" xfId="0" applyFont="1" applyBorder="1" applyAlignment="1">
      <alignment horizontal="center" vertical="center"/>
    </xf>
    <xf numFmtId="4" fontId="13" fillId="20" borderId="10" xfId="47" applyNumberFormat="1" applyFont="1" applyFill="1" applyBorder="1" applyAlignment="1">
      <alignment horizontal="center" vertical="center"/>
    </xf>
    <xf numFmtId="2" fontId="52" fillId="18" borderId="10" xfId="50" applyNumberFormat="1" applyFont="1" applyFill="1" applyBorder="1" applyAlignment="1">
      <alignment horizontal="center" vertical="center" wrapText="1"/>
    </xf>
    <xf numFmtId="0" fontId="20" fillId="0" borderId="16" xfId="34" applyFont="1" applyFill="1" applyBorder="1" applyAlignment="1" applyProtection="1">
      <alignment wrapText="1"/>
    </xf>
    <xf numFmtId="0" fontId="20" fillId="0" borderId="16" xfId="34" applyFont="1" applyFill="1" applyBorder="1" applyProtection="1"/>
    <xf numFmtId="10" fontId="20" fillId="18" borderId="10" xfId="71" applyNumberFormat="1" applyFont="1" applyFill="1" applyBorder="1" applyAlignment="1">
      <alignment horizontal="center" vertical="center"/>
    </xf>
    <xf numFmtId="10" fontId="20" fillId="18" borderId="10" xfId="68" applyNumberFormat="1" applyFont="1" applyFill="1" applyBorder="1" applyAlignment="1" applyProtection="1">
      <alignment vertical="center"/>
    </xf>
    <xf numFmtId="10" fontId="20" fillId="0" borderId="10" xfId="68" applyNumberFormat="1" applyFont="1" applyFill="1" applyBorder="1" applyAlignment="1" applyProtection="1">
      <alignment vertical="center"/>
    </xf>
    <xf numFmtId="2" fontId="22" fillId="19" borderId="10" xfId="34" applyNumberFormat="1" applyFont="1" applyFill="1" applyBorder="1" applyAlignment="1" applyProtection="1">
      <alignment horizontal="center" vertical="center" wrapText="1"/>
      <protection locked="0"/>
    </xf>
    <xf numFmtId="0" fontId="22" fillId="19" borderId="10" xfId="44" applyFont="1" applyFill="1" applyBorder="1"/>
    <xf numFmtId="0" fontId="22" fillId="19" borderId="10" xfId="44" applyFont="1" applyFill="1" applyBorder="1" applyAlignment="1">
      <alignment horizontal="center"/>
    </xf>
    <xf numFmtId="2" fontId="22" fillId="19" borderId="10" xfId="44" applyNumberFormat="1" applyFont="1" applyFill="1" applyBorder="1" applyAlignment="1" applyProtection="1">
      <alignment horizontal="center" vertical="center" wrapText="1"/>
    </xf>
    <xf numFmtId="9" fontId="22" fillId="19" borderId="10" xfId="79" applyFont="1" applyFill="1" applyBorder="1" applyAlignment="1">
      <alignment horizontal="center"/>
    </xf>
    <xf numFmtId="2" fontId="22" fillId="19" borderId="10" xfId="44" applyNumberFormat="1" applyFont="1" applyFill="1" applyBorder="1" applyAlignment="1">
      <alignment horizontal="center"/>
    </xf>
    <xf numFmtId="9" fontId="22" fillId="19" borderId="10" xfId="79" applyFont="1" applyFill="1" applyBorder="1" applyAlignment="1" applyProtection="1">
      <alignment horizontal="center" vertical="center" wrapText="1"/>
      <protection locked="0"/>
    </xf>
    <xf numFmtId="4" fontId="65" fillId="19" borderId="16" xfId="77" applyNumberFormat="1" applyFont="1" applyFill="1" applyBorder="1" applyAlignment="1">
      <alignment horizontal="center" vertical="center"/>
    </xf>
    <xf numFmtId="164" fontId="65" fillId="19" borderId="10" xfId="77" applyNumberFormat="1" applyFont="1" applyFill="1" applyBorder="1" applyAlignment="1">
      <alignment horizontal="center" vertical="center"/>
    </xf>
    <xf numFmtId="4" fontId="65" fillId="19" borderId="10" xfId="77" applyNumberFormat="1" applyFont="1" applyFill="1" applyBorder="1" applyAlignment="1">
      <alignment horizontal="center" vertical="center"/>
    </xf>
    <xf numFmtId="0" fontId="9" fillId="19" borderId="10" xfId="77" applyFont="1" applyFill="1" applyBorder="1" applyAlignment="1">
      <alignment horizontal="center" vertical="center" wrapText="1"/>
    </xf>
    <xf numFmtId="0" fontId="9" fillId="19" borderId="10" xfId="50" applyFont="1" applyFill="1" applyBorder="1" applyAlignment="1">
      <alignment horizontal="center" vertical="center" wrapText="1"/>
    </xf>
    <xf numFmtId="4" fontId="65" fillId="19" borderId="10" xfId="46" applyNumberFormat="1" applyFont="1" applyFill="1" applyBorder="1" applyAlignment="1">
      <alignment horizontal="center" vertical="center"/>
    </xf>
    <xf numFmtId="4" fontId="65" fillId="19" borderId="23" xfId="0" applyNumberFormat="1" applyFont="1" applyFill="1" applyBorder="1" applyAlignment="1">
      <alignment horizontal="center" vertical="center"/>
    </xf>
    <xf numFmtId="173" fontId="65" fillId="19" borderId="10" xfId="77" applyNumberFormat="1" applyFont="1" applyFill="1" applyBorder="1" applyAlignment="1">
      <alignment horizontal="center" vertical="center"/>
    </xf>
    <xf numFmtId="2" fontId="65" fillId="19" borderId="23" xfId="0" applyNumberFormat="1" applyFont="1" applyFill="1" applyBorder="1" applyAlignment="1">
      <alignment horizontal="center" vertical="center"/>
    </xf>
    <xf numFmtId="4" fontId="65" fillId="19" borderId="10" xfId="50" applyNumberFormat="1" applyFont="1" applyFill="1" applyBorder="1" applyAlignment="1">
      <alignment horizontal="center" vertical="center"/>
    </xf>
    <xf numFmtId="173" fontId="66" fillId="19" borderId="10" xfId="50" applyNumberFormat="1" applyFont="1" applyFill="1" applyBorder="1" applyAlignment="1">
      <alignment horizontal="center" vertical="center"/>
    </xf>
    <xf numFmtId="10" fontId="20" fillId="0" borderId="10" xfId="34" applyNumberFormat="1" applyFont="1" applyFill="1" applyBorder="1" applyAlignment="1">
      <alignment horizontal="center" vertical="center"/>
    </xf>
    <xf numFmtId="0" fontId="20" fillId="23" borderId="12" xfId="49" applyFont="1" applyFill="1" applyBorder="1" applyAlignment="1" applyProtection="1">
      <alignment horizontal="center" vertical="center" wrapText="1"/>
    </xf>
    <xf numFmtId="0" fontId="20" fillId="23" borderId="10" xfId="49" applyFont="1" applyFill="1" applyBorder="1" applyAlignment="1" applyProtection="1">
      <alignment horizontal="center" vertical="center"/>
    </xf>
    <xf numFmtId="0" fontId="20" fillId="18" borderId="12" xfId="34" applyFont="1" applyFill="1" applyBorder="1" applyAlignment="1" applyProtection="1">
      <alignment horizontal="center" vertical="center" wrapText="1"/>
      <protection locked="0"/>
    </xf>
    <xf numFmtId="0" fontId="20" fillId="0" borderId="10" xfId="34" applyFont="1" applyBorder="1" applyAlignment="1" applyProtection="1">
      <alignment horizontal="center" vertical="center" wrapText="1"/>
      <protection locked="0"/>
    </xf>
    <xf numFmtId="0" fontId="20" fillId="18" borderId="10" xfId="34" applyFont="1" applyFill="1" applyBorder="1" applyAlignment="1" applyProtection="1">
      <alignment horizontal="center" vertical="center" wrapText="1"/>
      <protection locked="0"/>
    </xf>
    <xf numFmtId="0" fontId="20" fillId="0" borderId="10" xfId="34" applyFont="1" applyBorder="1" applyAlignment="1">
      <alignment horizontal="center"/>
    </xf>
    <xf numFmtId="0" fontId="20" fillId="0" borderId="10" xfId="68" applyFont="1" applyFill="1" applyBorder="1" applyAlignment="1" applyProtection="1">
      <alignment horizontal="center" vertical="center" wrapText="1"/>
      <protection locked="0"/>
    </xf>
    <xf numFmtId="0" fontId="20" fillId="18" borderId="10" xfId="68" applyFont="1" applyFill="1" applyBorder="1" applyAlignment="1" applyProtection="1">
      <alignment horizontal="center" vertical="center" wrapText="1"/>
      <protection locked="0"/>
    </xf>
    <xf numFmtId="1" fontId="8" fillId="0" borderId="0" xfId="34" applyNumberFormat="1" applyFont="1" applyFill="1" applyAlignment="1" applyProtection="1">
      <alignment horizontal="center" vertical="center" wrapText="1"/>
      <protection locked="0"/>
    </xf>
    <xf numFmtId="0" fontId="8" fillId="0" borderId="0" xfId="34" applyFont="1" applyFill="1" applyAlignment="1" applyProtection="1">
      <alignment horizontal="center" vertical="center"/>
      <protection locked="0"/>
    </xf>
    <xf numFmtId="2" fontId="9" fillId="0" borderId="10" xfId="0" applyNumberFormat="1" applyFont="1" applyBorder="1" applyAlignment="1">
      <alignment horizontal="center" vertical="center"/>
    </xf>
    <xf numFmtId="4" fontId="67" fillId="0" borderId="10" xfId="34" applyNumberFormat="1" applyFont="1" applyFill="1" applyBorder="1" applyAlignment="1" applyProtection="1">
      <alignment horizontal="center" vertical="center"/>
    </xf>
    <xf numFmtId="0" fontId="67" fillId="0" borderId="0" xfId="34" applyFont="1" applyFill="1" applyProtection="1"/>
    <xf numFmtId="0" fontId="6" fillId="0" borderId="11" xfId="77" applyFont="1" applyFill="1" applyBorder="1" applyAlignment="1">
      <alignment horizontal="center" vertical="center"/>
    </xf>
    <xf numFmtId="169" fontId="6" fillId="0" borderId="10" xfId="69" applyNumberFormat="1" applyFont="1" applyFill="1" applyBorder="1" applyAlignment="1">
      <alignment horizontal="center" vertical="center" wrapText="1"/>
    </xf>
    <xf numFmtId="0" fontId="60" fillId="0" borderId="10" xfId="0" applyFont="1" applyFill="1" applyBorder="1" applyAlignment="1">
      <alignment horizontal="left" vertical="center" wrapText="1"/>
    </xf>
    <xf numFmtId="0" fontId="6" fillId="18" borderId="10" xfId="50" applyFont="1" applyFill="1" applyBorder="1" applyAlignment="1">
      <alignment horizontal="center" vertical="center"/>
    </xf>
    <xf numFmtId="0" fontId="60" fillId="18" borderId="10" xfId="50" applyFont="1" applyFill="1" applyBorder="1" applyAlignment="1">
      <alignment horizontal="left" vertical="center" wrapText="1"/>
    </xf>
    <xf numFmtId="0" fontId="6" fillId="0" borderId="10" xfId="77" applyFont="1" applyFill="1" applyBorder="1" applyAlignment="1">
      <alignment horizontal="center" vertical="center" wrapText="1"/>
    </xf>
    <xf numFmtId="2" fontId="62" fillId="18" borderId="10" xfId="50" applyNumberFormat="1" applyFont="1" applyFill="1" applyBorder="1" applyAlignment="1">
      <alignment horizontal="center" vertical="center"/>
    </xf>
    <xf numFmtId="0" fontId="60" fillId="18" borderId="10" xfId="47" applyFont="1" applyFill="1" applyBorder="1" applyAlignment="1">
      <alignment horizontal="left" vertical="center"/>
    </xf>
    <xf numFmtId="0" fontId="60" fillId="18" borderId="10" xfId="47" applyFont="1" applyFill="1" applyBorder="1" applyAlignment="1">
      <alignment horizontal="left" vertical="center" wrapText="1"/>
    </xf>
    <xf numFmtId="2" fontId="6" fillId="18" borderId="10" xfId="50" applyNumberFormat="1" applyFont="1" applyFill="1" applyBorder="1" applyAlignment="1">
      <alignment horizontal="center" vertical="center"/>
    </xf>
    <xf numFmtId="0" fontId="6" fillId="0" borderId="10" xfId="47" applyFont="1" applyFill="1" applyBorder="1" applyAlignment="1">
      <alignment horizontal="center" vertical="center"/>
    </xf>
    <xf numFmtId="0" fontId="60" fillId="18" borderId="10" xfId="61" applyFont="1" applyFill="1" applyBorder="1" applyAlignment="1">
      <alignment horizontal="left" vertical="center" wrapText="1"/>
    </xf>
    <xf numFmtId="0" fontId="6" fillId="0" borderId="10" xfId="77" applyFont="1" applyFill="1" applyBorder="1" applyAlignment="1">
      <alignment horizontal="center" vertical="center"/>
    </xf>
    <xf numFmtId="2" fontId="62" fillId="0" borderId="10" xfId="47" applyNumberFormat="1" applyFont="1" applyFill="1" applyBorder="1" applyAlignment="1">
      <alignment horizontal="center" vertical="center"/>
    </xf>
    <xf numFmtId="0" fontId="13" fillId="18" borderId="16" xfId="77" applyFont="1" applyFill="1" applyBorder="1" applyAlignment="1" applyProtection="1">
      <alignment horizontal="left" vertical="center" wrapText="1"/>
    </xf>
    <xf numFmtId="0" fontId="13" fillId="18" borderId="17" xfId="50" applyFont="1" applyFill="1" applyBorder="1" applyAlignment="1">
      <alignment horizontal="left"/>
    </xf>
    <xf numFmtId="0" fontId="13" fillId="18" borderId="23" xfId="50" applyFont="1" applyFill="1" applyBorder="1" applyAlignment="1">
      <alignment horizontal="left"/>
    </xf>
    <xf numFmtId="0" fontId="12" fillId="18" borderId="10" xfId="50" applyFont="1" applyFill="1" applyBorder="1" applyAlignment="1">
      <alignment horizontal="center" vertical="center" wrapText="1"/>
    </xf>
    <xf numFmtId="0" fontId="12" fillId="18" borderId="10" xfId="36" applyFont="1" applyFill="1" applyBorder="1" applyAlignment="1">
      <alignment vertical="center" wrapText="1"/>
    </xf>
    <xf numFmtId="0" fontId="6" fillId="0" borderId="10" xfId="77" applyFont="1" applyFill="1" applyBorder="1" applyAlignment="1">
      <alignment horizontal="center"/>
    </xf>
    <xf numFmtId="2" fontId="6" fillId="0" borderId="10" xfId="47" applyNumberFormat="1" applyFont="1" applyFill="1" applyBorder="1" applyAlignment="1">
      <alignment horizontal="center" vertical="center"/>
    </xf>
    <xf numFmtId="0" fontId="6" fillId="0" borderId="16" xfId="47" applyFont="1" applyFill="1" applyBorder="1" applyAlignment="1">
      <alignment horizontal="center" vertical="center"/>
    </xf>
    <xf numFmtId="0" fontId="13" fillId="20" borderId="10" xfId="50" applyFont="1" applyFill="1" applyBorder="1" applyAlignment="1">
      <alignment horizontal="left"/>
    </xf>
    <xf numFmtId="2" fontId="64" fillId="20" borderId="10" xfId="50" applyNumberFormat="1" applyFont="1" applyFill="1" applyBorder="1" applyAlignment="1">
      <alignment horizontal="center"/>
    </xf>
    <xf numFmtId="2" fontId="62" fillId="0" borderId="10" xfId="36" applyNumberFormat="1" applyFont="1" applyFill="1" applyBorder="1" applyAlignment="1">
      <alignment horizontal="center" vertical="center"/>
    </xf>
    <xf numFmtId="0" fontId="6" fillId="0" borderId="10" xfId="63" applyFont="1" applyFill="1" applyBorder="1" applyAlignment="1">
      <alignment horizontal="center" vertical="center"/>
    </xf>
    <xf numFmtId="2" fontId="6" fillId="0" borderId="10" xfId="36" applyNumberFormat="1" applyFont="1" applyFill="1" applyBorder="1" applyAlignment="1">
      <alignment horizontal="center" vertical="center"/>
    </xf>
    <xf numFmtId="0" fontId="6" fillId="18" borderId="10" xfId="50" applyFont="1" applyFill="1" applyBorder="1" applyAlignment="1">
      <alignment horizontal="center" vertical="center" wrapText="1"/>
    </xf>
    <xf numFmtId="2" fontId="6" fillId="18" borderId="10" xfId="50" applyNumberFormat="1" applyFont="1" applyFill="1" applyBorder="1" applyAlignment="1">
      <alignment horizontal="center" vertical="center" wrapText="1"/>
    </xf>
    <xf numFmtId="0" fontId="6" fillId="0" borderId="16" xfId="47" applyNumberFormat="1" applyFont="1" applyFill="1" applyBorder="1" applyAlignment="1">
      <alignment horizontal="center" vertical="center"/>
    </xf>
    <xf numFmtId="0" fontId="60" fillId="18" borderId="10" xfId="36" applyFont="1" applyFill="1" applyBorder="1" applyAlignment="1">
      <alignment vertical="center" wrapText="1"/>
    </xf>
    <xf numFmtId="2" fontId="64" fillId="20" borderId="10" xfId="47" applyNumberFormat="1" applyFont="1" applyFill="1" applyBorder="1" applyAlignment="1">
      <alignment horizontal="center" vertical="center"/>
    </xf>
    <xf numFmtId="0" fontId="13" fillId="22" borderId="16" xfId="50" applyFont="1" applyFill="1" applyBorder="1" applyAlignment="1">
      <alignment horizontal="left"/>
    </xf>
    <xf numFmtId="0" fontId="6" fillId="0" borderId="10" xfId="36" applyFont="1" applyFill="1" applyBorder="1" applyAlignment="1">
      <alignment horizontal="center" vertical="center"/>
    </xf>
    <xf numFmtId="0" fontId="12" fillId="0" borderId="16" xfId="70" applyFont="1" applyFill="1" applyBorder="1" applyAlignment="1" applyProtection="1">
      <alignment horizontal="left" vertical="center" wrapText="1"/>
    </xf>
    <xf numFmtId="0" fontId="6" fillId="0" borderId="10" xfId="69" applyFont="1" applyFill="1" applyBorder="1" applyAlignment="1">
      <alignment horizontal="center" vertical="center"/>
    </xf>
    <xf numFmtId="4" fontId="63" fillId="0" borderId="10" xfId="70" applyNumberFormat="1" applyFont="1" applyFill="1" applyBorder="1" applyAlignment="1" applyProtection="1">
      <alignment horizontal="center" vertical="center" wrapText="1"/>
    </xf>
    <xf numFmtId="4" fontId="6" fillId="0" borderId="23" xfId="70" applyNumberFormat="1" applyFont="1" applyFill="1" applyBorder="1" applyAlignment="1" applyProtection="1">
      <alignment horizontal="center" vertical="center" wrapText="1"/>
    </xf>
    <xf numFmtId="4" fontId="6" fillId="0" borderId="10" xfId="77" applyNumberFormat="1" applyFont="1" applyFill="1" applyBorder="1" applyAlignment="1">
      <alignment horizontal="center" vertical="center"/>
    </xf>
    <xf numFmtId="4" fontId="6" fillId="0" borderId="10" xfId="77" applyNumberFormat="1" applyFont="1" applyFill="1" applyBorder="1" applyAlignment="1">
      <alignment horizontal="center" vertical="center" wrapText="1"/>
    </xf>
    <xf numFmtId="0" fontId="12" fillId="0" borderId="10" xfId="77" applyFont="1" applyFill="1" applyBorder="1" applyAlignment="1">
      <alignment horizontal="center" vertical="center" wrapText="1"/>
    </xf>
    <xf numFmtId="0" fontId="6" fillId="0" borderId="10" xfId="81" applyFont="1" applyFill="1" applyBorder="1" applyAlignment="1">
      <alignment horizontal="center" vertical="center" wrapText="1"/>
    </xf>
    <xf numFmtId="0" fontId="12" fillId="0" borderId="16" xfId="77" applyFont="1" applyFill="1" applyBorder="1" applyAlignment="1">
      <alignment horizontal="left" vertical="center" wrapText="1"/>
    </xf>
    <xf numFmtId="0" fontId="12" fillId="0" borderId="10" xfId="77" applyFont="1" applyFill="1" applyBorder="1" applyAlignment="1">
      <alignment horizontal="left" vertical="center" wrapText="1"/>
    </xf>
    <xf numFmtId="0" fontId="12" fillId="19" borderId="10" xfId="77" applyFont="1" applyFill="1" applyBorder="1" applyAlignment="1">
      <alignment horizontal="center" vertical="center" wrapText="1"/>
    </xf>
    <xf numFmtId="0" fontId="6" fillId="18" borderId="10" xfId="72" applyFont="1" applyFill="1" applyBorder="1" applyAlignment="1">
      <alignment horizontal="center" vertical="center"/>
    </xf>
    <xf numFmtId="2" fontId="6" fillId="18" borderId="10" xfId="77" applyNumberFormat="1" applyFont="1" applyFill="1" applyBorder="1" applyAlignment="1">
      <alignment horizontal="center" vertical="center"/>
    </xf>
    <xf numFmtId="2" fontId="63" fillId="18" borderId="10" xfId="50" applyNumberFormat="1" applyFont="1" applyFill="1" applyBorder="1" applyAlignment="1">
      <alignment horizontal="center" vertical="center"/>
    </xf>
    <xf numFmtId="0" fontId="6" fillId="18" borderId="10" xfId="47" applyFont="1" applyFill="1" applyBorder="1" applyAlignment="1">
      <alignment horizontal="center" vertical="center" wrapText="1"/>
    </xf>
    <xf numFmtId="0" fontId="63" fillId="18" borderId="10" xfId="47" applyFont="1" applyFill="1" applyBorder="1" applyAlignment="1">
      <alignment horizontal="center" vertical="center" wrapText="1"/>
    </xf>
    <xf numFmtId="2" fontId="12" fillId="18" borderId="10" xfId="47" applyNumberFormat="1" applyFont="1" applyFill="1" applyBorder="1" applyAlignment="1">
      <alignment horizontal="center" vertical="center" wrapText="1"/>
    </xf>
    <xf numFmtId="0" fontId="12" fillId="18" borderId="10" xfId="47" applyFont="1" applyFill="1" applyBorder="1" applyAlignment="1">
      <alignment horizontal="center" vertical="center" wrapText="1"/>
    </xf>
    <xf numFmtId="0" fontId="6" fillId="0" borderId="10" xfId="50" applyFont="1" applyFill="1" applyBorder="1" applyAlignment="1">
      <alignment horizontal="center" vertical="center"/>
    </xf>
    <xf numFmtId="1" fontId="6" fillId="0" borderId="10" xfId="47" applyNumberFormat="1" applyFont="1" applyFill="1" applyBorder="1" applyAlignment="1">
      <alignment horizontal="center" vertical="center" wrapText="1"/>
    </xf>
    <xf numFmtId="1" fontId="6" fillId="0" borderId="10" xfId="77" applyNumberFormat="1" applyFont="1" applyFill="1" applyBorder="1" applyAlignment="1">
      <alignment horizontal="center" vertical="center"/>
    </xf>
    <xf numFmtId="0" fontId="12" fillId="0" borderId="10" xfId="47" applyFont="1" applyFill="1" applyBorder="1" applyAlignment="1">
      <alignment horizontal="center" vertical="center" wrapText="1"/>
    </xf>
    <xf numFmtId="0" fontId="6" fillId="20" borderId="10" xfId="72" applyFont="1" applyFill="1" applyBorder="1" applyAlignment="1">
      <alignment horizontal="center" vertical="center"/>
    </xf>
    <xf numFmtId="2" fontId="6" fillId="20" borderId="10" xfId="77" applyNumberFormat="1" applyFont="1" applyFill="1" applyBorder="1" applyAlignment="1">
      <alignment horizontal="center" vertical="justify"/>
    </xf>
    <xf numFmtId="2" fontId="6" fillId="20" borderId="10" xfId="50" applyNumberFormat="1" applyFont="1" applyFill="1" applyBorder="1" applyAlignment="1">
      <alignment horizontal="center" vertical="justify"/>
    </xf>
    <xf numFmtId="0" fontId="12" fillId="20" borderId="10" xfId="47" applyFont="1" applyFill="1" applyBorder="1" applyAlignment="1">
      <alignment horizontal="center" vertical="center" wrapText="1"/>
    </xf>
    <xf numFmtId="2" fontId="6" fillId="18" borderId="10" xfId="46" applyNumberFormat="1" applyFont="1" applyFill="1" applyBorder="1" applyAlignment="1">
      <alignment horizontal="center" vertical="center"/>
    </xf>
    <xf numFmtId="2" fontId="63" fillId="18" borderId="10" xfId="46" applyNumberFormat="1" applyFont="1" applyFill="1" applyBorder="1" applyAlignment="1">
      <alignment horizontal="center" vertical="center"/>
    </xf>
    <xf numFmtId="2" fontId="6" fillId="20" borderId="10" xfId="77" applyNumberFormat="1" applyFont="1" applyFill="1" applyBorder="1" applyAlignment="1">
      <alignment horizontal="center" vertical="center"/>
    </xf>
    <xf numFmtId="2" fontId="6" fillId="20" borderId="10" xfId="50" applyNumberFormat="1" applyFont="1" applyFill="1" applyBorder="1" applyAlignment="1">
      <alignment horizontal="center" vertical="center"/>
    </xf>
    <xf numFmtId="2" fontId="13" fillId="20" borderId="10" xfId="47" applyNumberFormat="1" applyFont="1" applyFill="1" applyBorder="1" applyAlignment="1">
      <alignment horizontal="center" vertical="center"/>
    </xf>
    <xf numFmtId="0" fontId="12" fillId="19" borderId="10" xfId="50" applyFont="1" applyFill="1" applyBorder="1" applyAlignment="1">
      <alignment horizontal="center" vertical="center" wrapText="1"/>
    </xf>
    <xf numFmtId="0" fontId="12" fillId="0" borderId="10" xfId="50" applyFont="1" applyFill="1" applyBorder="1" applyAlignment="1">
      <alignment horizontal="left" vertical="top" wrapText="1"/>
    </xf>
    <xf numFmtId="2" fontId="12" fillId="0" borderId="10" xfId="50" applyNumberFormat="1" applyFont="1" applyFill="1" applyBorder="1" applyAlignment="1">
      <alignment vertical="center" wrapText="1"/>
    </xf>
    <xf numFmtId="4" fontId="63" fillId="0" borderId="10" xfId="36" applyNumberFormat="1" applyFont="1" applyFill="1" applyBorder="1" applyAlignment="1">
      <alignment horizontal="center" vertical="center"/>
    </xf>
    <xf numFmtId="0" fontId="12" fillId="0" borderId="10" xfId="36" applyFont="1" applyFill="1" applyBorder="1" applyAlignment="1">
      <alignment horizontal="left" vertical="center" wrapText="1"/>
    </xf>
    <xf numFmtId="2" fontId="63" fillId="0" borderId="10" xfId="47" applyNumberFormat="1" applyFont="1" applyFill="1" applyBorder="1" applyAlignment="1">
      <alignment horizontal="center" vertical="center" wrapText="1"/>
    </xf>
    <xf numFmtId="4" fontId="63" fillId="0" borderId="11" xfId="50" applyNumberFormat="1" applyFont="1" applyFill="1" applyBorder="1" applyAlignment="1">
      <alignment horizontal="center" vertical="center"/>
    </xf>
    <xf numFmtId="4" fontId="63" fillId="0" borderId="10" xfId="77" applyNumberFormat="1" applyFont="1" applyFill="1" applyBorder="1" applyAlignment="1">
      <alignment horizontal="center" vertical="center" wrapText="1"/>
    </xf>
    <xf numFmtId="3" fontId="6" fillId="0" borderId="11" xfId="50" applyNumberFormat="1" applyFont="1" applyFill="1" applyBorder="1" applyAlignment="1">
      <alignment horizontal="center" vertical="center"/>
    </xf>
    <xf numFmtId="3" fontId="6" fillId="0" borderId="11" xfId="77" applyNumberFormat="1" applyFont="1" applyFill="1" applyBorder="1" applyAlignment="1">
      <alignment horizontal="center" vertical="center"/>
    </xf>
    <xf numFmtId="3" fontId="6" fillId="0" borderId="10" xfId="77" applyNumberFormat="1" applyFont="1" applyFill="1" applyBorder="1" applyAlignment="1">
      <alignment horizontal="center" vertical="center" wrapText="1"/>
    </xf>
    <xf numFmtId="2" fontId="6" fillId="0" borderId="10" xfId="0" applyNumberFormat="1" applyFont="1" applyBorder="1" applyAlignment="1">
      <alignment horizontal="center" vertical="center"/>
    </xf>
    <xf numFmtId="0" fontId="12" fillId="18" borderId="11" xfId="47" applyFont="1" applyFill="1" applyBorder="1" applyAlignment="1">
      <alignment horizontal="center" vertical="center" wrapText="1"/>
    </xf>
    <xf numFmtId="0" fontId="12" fillId="20" borderId="12" xfId="47" applyFont="1" applyFill="1" applyBorder="1" applyAlignment="1">
      <alignment horizontal="center" vertical="center" wrapText="1"/>
    </xf>
    <xf numFmtId="4" fontId="63" fillId="0" borderId="23" xfId="70" applyNumberFormat="1" applyFont="1" applyFill="1" applyBorder="1" applyAlignment="1" applyProtection="1">
      <alignment horizontal="center" vertical="center" wrapText="1"/>
    </xf>
    <xf numFmtId="4" fontId="20" fillId="0" borderId="0" xfId="49" applyNumberFormat="1" applyFont="1" applyFill="1" applyProtection="1"/>
    <xf numFmtId="4" fontId="20" fillId="0" borderId="0" xfId="34" applyNumberFormat="1" applyFont="1" applyFill="1" applyProtection="1"/>
    <xf numFmtId="4" fontId="20" fillId="0" borderId="0" xfId="34" applyNumberFormat="1" applyFont="1" applyFill="1" applyAlignment="1" applyProtection="1">
      <alignment horizontal="center" vertical="center" wrapText="1"/>
    </xf>
    <xf numFmtId="0" fontId="13" fillId="0" borderId="0" xfId="73" applyFont="1" applyFill="1" applyBorder="1" applyAlignment="1" applyProtection="1">
      <alignment horizontal="left"/>
      <protection hidden="1"/>
    </xf>
    <xf numFmtId="0" fontId="12" fillId="0" borderId="0" xfId="49" applyFont="1" applyFill="1"/>
    <xf numFmtId="0" fontId="12" fillId="0" borderId="0" xfId="49" applyFont="1" applyFill="1" applyAlignment="1">
      <alignment horizontal="center"/>
    </xf>
    <xf numFmtId="0" fontId="12" fillId="0" borderId="0" xfId="73" applyFont="1" applyFill="1" applyProtection="1">
      <protection hidden="1"/>
    </xf>
    <xf numFmtId="0" fontId="12" fillId="0" borderId="0" xfId="73" applyFont="1" applyFill="1" applyAlignment="1" applyProtection="1">
      <alignment horizontal="left"/>
      <protection hidden="1"/>
    </xf>
    <xf numFmtId="0" fontId="12" fillId="0" borderId="0" xfId="73" applyFont="1" applyFill="1" applyAlignment="1" applyProtection="1">
      <alignment horizontal="center"/>
      <protection hidden="1"/>
    </xf>
    <xf numFmtId="0" fontId="12" fillId="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protection locked="0"/>
    </xf>
    <xf numFmtId="0" fontId="13" fillId="21" borderId="10" xfId="34" applyFont="1" applyFill="1" applyBorder="1" applyAlignment="1" applyProtection="1">
      <alignment horizontal="center" vertical="center" wrapText="1"/>
    </xf>
    <xf numFmtId="0" fontId="12" fillId="21" borderId="10" xfId="34" applyFont="1" applyFill="1" applyBorder="1" applyAlignment="1" applyProtection="1">
      <alignment horizontal="center" vertical="center" wrapText="1"/>
    </xf>
    <xf numFmtId="0" fontId="12" fillId="21" borderId="10" xfId="34" applyFont="1" applyFill="1" applyBorder="1" applyAlignment="1" applyProtection="1">
      <alignment horizontal="center"/>
    </xf>
    <xf numFmtId="49" fontId="13" fillId="21" borderId="10" xfId="34" applyNumberFormat="1" applyFont="1" applyFill="1" applyBorder="1" applyAlignment="1" applyProtection="1">
      <alignment horizontal="center" vertical="center" wrapText="1"/>
    </xf>
    <xf numFmtId="0" fontId="13" fillId="21" borderId="10" xfId="34" applyFont="1" applyFill="1" applyBorder="1" applyAlignment="1" applyProtection="1">
      <alignment wrapText="1"/>
    </xf>
    <xf numFmtId="4" fontId="12" fillId="21" borderId="10" xfId="34" applyNumberFormat="1" applyFont="1" applyFill="1" applyBorder="1" applyAlignment="1" applyProtection="1">
      <alignment horizontal="center" vertical="center"/>
    </xf>
    <xf numFmtId="4" fontId="13" fillId="21" borderId="10" xfId="34" applyNumberFormat="1" applyFont="1" applyFill="1" applyBorder="1" applyAlignment="1" applyProtection="1">
      <alignment horizontal="center" vertical="center"/>
    </xf>
    <xf numFmtId="0" fontId="12" fillId="21" borderId="10" xfId="34" applyFont="1" applyFill="1" applyBorder="1" applyProtection="1"/>
    <xf numFmtId="49" fontId="12" fillId="0" borderId="10" xfId="34" applyNumberFormat="1" applyFont="1" applyFill="1" applyBorder="1" applyAlignment="1" applyProtection="1">
      <alignment horizontal="center" vertical="center" wrapText="1"/>
    </xf>
    <xf numFmtId="0" fontId="12" fillId="0" borderId="10" xfId="34" applyFont="1" applyFill="1" applyBorder="1" applyAlignment="1" applyProtection="1">
      <alignment wrapText="1"/>
    </xf>
    <xf numFmtId="4" fontId="12" fillId="0" borderId="10" xfId="34" applyNumberFormat="1" applyFont="1" applyFill="1" applyBorder="1" applyAlignment="1" applyProtection="1">
      <alignment horizontal="center" vertical="center"/>
    </xf>
    <xf numFmtId="0" fontId="12" fillId="0" borderId="10" xfId="34" applyFont="1" applyFill="1" applyBorder="1" applyProtection="1"/>
    <xf numFmtId="4" fontId="12" fillId="0" borderId="10" xfId="34" applyNumberFormat="1" applyFont="1" applyFill="1" applyBorder="1" applyAlignment="1" applyProtection="1">
      <alignment horizontal="center" vertical="center"/>
      <protection locked="0"/>
    </xf>
    <xf numFmtId="0" fontId="69" fillId="0" borderId="10" xfId="34" applyFont="1" applyFill="1" applyBorder="1" applyAlignment="1" applyProtection="1">
      <alignment wrapText="1"/>
    </xf>
    <xf numFmtId="49" fontId="13" fillId="0" borderId="10" xfId="34" applyNumberFormat="1" applyFont="1" applyFill="1" applyBorder="1" applyAlignment="1" applyProtection="1">
      <alignment horizontal="center" vertical="center" wrapText="1"/>
    </xf>
    <xf numFmtId="0" fontId="13" fillId="0" borderId="10" xfId="34" applyFont="1" applyFill="1" applyBorder="1" applyAlignment="1" applyProtection="1">
      <alignment wrapText="1"/>
    </xf>
    <xf numFmtId="2" fontId="13" fillId="0" borderId="10" xfId="34" applyNumberFormat="1" applyFont="1" applyFill="1" applyBorder="1" applyAlignment="1" applyProtection="1">
      <alignment horizontal="center" vertical="center" wrapText="1"/>
    </xf>
    <xf numFmtId="4" fontId="13" fillId="0" borderId="10" xfId="34" applyNumberFormat="1" applyFont="1" applyFill="1" applyBorder="1" applyAlignment="1" applyProtection="1">
      <alignment horizontal="center" vertical="center"/>
      <protection locked="0"/>
    </xf>
    <xf numFmtId="49" fontId="70" fillId="0" borderId="10" xfId="36" applyNumberFormat="1" applyFont="1" applyFill="1" applyBorder="1" applyAlignment="1" applyProtection="1">
      <alignment horizontal="center" vertical="center" wrapText="1"/>
      <protection locked="0"/>
    </xf>
    <xf numFmtId="4" fontId="6" fillId="0" borderId="10" xfId="36" applyNumberFormat="1" applyFont="1" applyFill="1" applyBorder="1" applyAlignment="1" applyProtection="1">
      <alignment horizontal="center" vertical="center"/>
      <protection locked="0"/>
    </xf>
    <xf numFmtId="0" fontId="13" fillId="0" borderId="10" xfId="36" applyFont="1" applyFill="1" applyBorder="1" applyAlignment="1" applyProtection="1">
      <alignment wrapText="1"/>
    </xf>
    <xf numFmtId="49" fontId="12" fillId="21" borderId="10" xfId="34" applyNumberFormat="1" applyFont="1" applyFill="1" applyBorder="1" applyAlignment="1" applyProtection="1">
      <alignment horizontal="center" vertical="center" wrapText="1"/>
    </xf>
    <xf numFmtId="0" fontId="12" fillId="21" borderId="10" xfId="34" applyFont="1" applyFill="1" applyBorder="1" applyAlignment="1" applyProtection="1">
      <alignment wrapText="1"/>
    </xf>
    <xf numFmtId="168" fontId="12" fillId="21" borderId="10" xfId="34" applyNumberFormat="1" applyFont="1" applyFill="1" applyBorder="1" applyAlignment="1" applyProtection="1">
      <alignment horizontal="center" vertical="center" wrapText="1"/>
    </xf>
    <xf numFmtId="4" fontId="12" fillId="21" borderId="10" xfId="34" applyNumberFormat="1" applyFont="1" applyFill="1" applyBorder="1" applyAlignment="1" applyProtection="1">
      <alignment horizontal="center" vertical="center"/>
      <protection locked="0"/>
    </xf>
    <xf numFmtId="0" fontId="13" fillId="21" borderId="10" xfId="34" applyFont="1" applyFill="1" applyBorder="1" applyAlignment="1" applyProtection="1">
      <alignment horizontal="left" vertical="center" wrapText="1"/>
    </xf>
    <xf numFmtId="3" fontId="12" fillId="21" borderId="10" xfId="34" applyNumberFormat="1" applyFont="1" applyFill="1" applyBorder="1" applyAlignment="1" applyProtection="1">
      <alignment horizontal="center" vertical="center"/>
    </xf>
    <xf numFmtId="3" fontId="13" fillId="0" borderId="10" xfId="34" applyNumberFormat="1" applyFont="1" applyFill="1" applyBorder="1" applyAlignment="1" applyProtection="1">
      <alignment horizontal="center" vertical="center"/>
    </xf>
    <xf numFmtId="4" fontId="13" fillId="0" borderId="10" xfId="34" applyNumberFormat="1" applyFont="1" applyFill="1" applyBorder="1" applyAlignment="1" applyProtection="1">
      <alignment horizontal="center" vertical="center"/>
    </xf>
    <xf numFmtId="3" fontId="12" fillId="0" borderId="10" xfId="34" applyNumberFormat="1" applyFont="1" applyFill="1" applyBorder="1" applyAlignment="1" applyProtection="1">
      <alignment horizontal="center" vertical="center"/>
    </xf>
    <xf numFmtId="4" fontId="13" fillId="0" borderId="10" xfId="36" applyNumberFormat="1" applyFont="1" applyFill="1" applyBorder="1" applyAlignment="1" applyProtection="1">
      <alignment horizontal="center" vertical="center"/>
    </xf>
    <xf numFmtId="4" fontId="6" fillId="0" borderId="10" xfId="36" applyNumberFormat="1"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xf>
    <xf numFmtId="0" fontId="13" fillId="0" borderId="10" xfId="34" applyFont="1" applyFill="1" applyBorder="1" applyProtection="1"/>
    <xf numFmtId="3" fontId="13" fillId="21" borderId="10" xfId="34" applyNumberFormat="1" applyFont="1" applyFill="1" applyBorder="1" applyAlignment="1" applyProtection="1">
      <alignment horizontal="center" vertical="center"/>
    </xf>
    <xf numFmtId="0" fontId="13" fillId="21" borderId="10" xfId="34" applyFont="1" applyFill="1" applyBorder="1" applyProtection="1"/>
    <xf numFmtId="49" fontId="12" fillId="0" borderId="24" xfId="36" applyNumberFormat="1" applyFont="1" applyFill="1" applyBorder="1" applyAlignment="1" applyProtection="1">
      <alignment horizontal="center" vertical="center" wrapText="1"/>
    </xf>
    <xf numFmtId="49" fontId="6" fillId="0" borderId="11" xfId="36" applyNumberFormat="1" applyFont="1" applyFill="1" applyBorder="1" applyAlignment="1" applyProtection="1">
      <alignment horizontal="center" vertical="center" wrapText="1"/>
      <protection locked="0"/>
    </xf>
    <xf numFmtId="4" fontId="12" fillId="0" borderId="10" xfId="36" applyNumberFormat="1" applyFont="1" applyFill="1" applyBorder="1" applyAlignment="1" applyProtection="1">
      <alignment horizontal="center" vertical="center"/>
      <protection locked="0"/>
    </xf>
    <xf numFmtId="4" fontId="12" fillId="0" borderId="10" xfId="36" applyNumberFormat="1" applyFont="1" applyFill="1" applyBorder="1" applyAlignment="1" applyProtection="1">
      <alignment horizontal="center" vertical="center"/>
    </xf>
    <xf numFmtId="3" fontId="12" fillId="0" borderId="10" xfId="36" applyNumberFormat="1" applyFont="1" applyFill="1" applyBorder="1" applyAlignment="1" applyProtection="1">
      <alignment horizontal="center" vertical="center"/>
      <protection locked="0"/>
    </xf>
    <xf numFmtId="1" fontId="12" fillId="0" borderId="10" xfId="34" applyNumberFormat="1" applyFont="1" applyFill="1" applyBorder="1" applyAlignment="1" applyProtection="1">
      <alignment horizontal="center" vertical="center" wrapText="1"/>
      <protection locked="0"/>
    </xf>
    <xf numFmtId="4" fontId="12" fillId="0" borderId="10" xfId="36" applyNumberFormat="1" applyFont="1" applyFill="1" applyBorder="1" applyAlignment="1" applyProtection="1">
      <alignment horizontal="center" vertical="center" wrapText="1"/>
      <protection locked="0"/>
    </xf>
    <xf numFmtId="2" fontId="20" fillId="0" borderId="10" xfId="0" applyNumberFormat="1" applyFont="1" applyFill="1" applyBorder="1" applyAlignment="1">
      <alignment horizontal="center" vertical="center"/>
    </xf>
    <xf numFmtId="0" fontId="12" fillId="0" borderId="0" xfId="50" applyFont="1" applyAlignment="1">
      <alignment horizontal="center" vertical="center" wrapText="1"/>
    </xf>
    <xf numFmtId="0" fontId="71" fillId="0" borderId="0" xfId="50" applyFont="1" applyAlignment="1">
      <alignment horizontal="center" vertical="center" wrapText="1"/>
    </xf>
    <xf numFmtId="0" fontId="12" fillId="0" borderId="0" xfId="51" applyFont="1" applyAlignment="1">
      <alignment horizontal="center" vertical="center" wrapText="1"/>
    </xf>
    <xf numFmtId="4" fontId="59" fillId="19" borderId="11" xfId="36" applyNumberFormat="1" applyFont="1" applyFill="1" applyBorder="1" applyAlignment="1" applyProtection="1">
      <alignment horizontal="center" vertical="center"/>
    </xf>
    <xf numFmtId="1" fontId="59" fillId="19" borderId="10" xfId="78" applyNumberFormat="1" applyFont="1" applyFill="1" applyBorder="1" applyAlignment="1" applyProtection="1">
      <alignment horizontal="center" vertical="center"/>
    </xf>
    <xf numFmtId="1" fontId="72" fillId="0" borderId="10" xfId="78" applyNumberFormat="1" applyFont="1" applyBorder="1" applyAlignment="1" applyProtection="1">
      <alignment horizontal="center" vertical="center"/>
    </xf>
    <xf numFmtId="4" fontId="76" fillId="0" borderId="0" xfId="49" applyNumberFormat="1" applyFont="1" applyFill="1" applyProtection="1"/>
    <xf numFmtId="0" fontId="12" fillId="21" borderId="10" xfId="34" applyFont="1" applyFill="1" applyBorder="1" applyAlignment="1" applyProtection="1">
      <alignment horizontal="center" vertical="center" wrapText="1"/>
      <protection locked="0"/>
    </xf>
    <xf numFmtId="0" fontId="12" fillId="0" borderId="10" xfId="36" applyFont="1" applyFill="1" applyBorder="1" applyAlignment="1" applyProtection="1">
      <alignment horizontal="center" vertical="center" wrapText="1"/>
      <protection locked="0"/>
    </xf>
    <xf numFmtId="2" fontId="12" fillId="0" borderId="10" xfId="36" applyNumberFormat="1" applyFont="1" applyFill="1" applyBorder="1" applyAlignment="1" applyProtection="1">
      <alignment horizontal="center" vertical="center" wrapText="1"/>
      <protection locked="0"/>
    </xf>
    <xf numFmtId="10" fontId="12" fillId="0" borderId="10" xfId="36" applyNumberFormat="1" applyFont="1" applyFill="1" applyBorder="1" applyAlignment="1" applyProtection="1">
      <alignment horizontal="center" vertical="center" wrapText="1"/>
      <protection locked="0"/>
    </xf>
    <xf numFmtId="2" fontId="13" fillId="19" borderId="10" xfId="36" applyNumberFormat="1" applyFont="1" applyFill="1" applyBorder="1" applyAlignment="1" applyProtection="1">
      <alignment horizontal="center" vertical="center" wrapText="1"/>
      <protection locked="0"/>
    </xf>
    <xf numFmtId="10" fontId="13" fillId="19" borderId="10" xfId="36" applyNumberFormat="1" applyFont="1" applyFill="1" applyBorder="1" applyAlignment="1" applyProtection="1">
      <alignment horizontal="center" vertical="center" wrapText="1"/>
      <protection locked="0"/>
    </xf>
    <xf numFmtId="4" fontId="13" fillId="19" borderId="10" xfId="36" applyNumberFormat="1" applyFont="1" applyFill="1" applyBorder="1" applyAlignment="1" applyProtection="1">
      <alignment horizontal="center" vertical="center" wrapText="1"/>
      <protection locked="0"/>
    </xf>
    <xf numFmtId="0" fontId="13" fillId="19" borderId="10" xfId="36" applyFont="1" applyFill="1" applyBorder="1" applyAlignment="1" applyProtection="1">
      <alignment horizontal="center" vertical="center" wrapText="1"/>
      <protection locked="0"/>
    </xf>
    <xf numFmtId="0" fontId="12" fillId="23" borderId="10" xfId="50" applyFont="1" applyFill="1" applyBorder="1" applyAlignment="1">
      <alignment horizontal="center" vertical="center" wrapText="1"/>
    </xf>
    <xf numFmtId="0" fontId="12" fillId="0" borderId="10" xfId="34" applyNumberFormat="1" applyFont="1" applyFill="1" applyBorder="1" applyAlignment="1" applyProtection="1">
      <alignment horizontal="center" vertical="center" wrapText="1"/>
    </xf>
    <xf numFmtId="49" fontId="6" fillId="0" borderId="10" xfId="36" applyNumberFormat="1" applyFont="1" applyFill="1" applyBorder="1" applyAlignment="1" applyProtection="1">
      <alignment horizontal="center" vertical="center" wrapText="1"/>
      <protection locked="0"/>
    </xf>
    <xf numFmtId="0" fontId="20" fillId="0" borderId="10" xfId="0" applyFont="1" applyFill="1" applyBorder="1" applyAlignment="1">
      <alignment horizontal="left" vertical="center" wrapText="1"/>
    </xf>
    <xf numFmtId="3" fontId="6" fillId="0" borderId="10" xfId="35" applyNumberFormat="1" applyFont="1" applyFill="1" applyBorder="1" applyAlignment="1">
      <alignment horizontal="center" vertical="center"/>
    </xf>
    <xf numFmtId="0" fontId="12" fillId="0" borderId="12" xfId="36" applyFont="1" applyFill="1" applyBorder="1" applyAlignment="1" applyProtection="1">
      <alignment horizontal="left" vertical="center" wrapText="1"/>
    </xf>
    <xf numFmtId="2" fontId="12" fillId="0" borderId="10" xfId="34" applyNumberFormat="1" applyFont="1" applyFill="1" applyBorder="1" applyAlignment="1" applyProtection="1">
      <alignment horizontal="center" vertical="center" wrapText="1"/>
    </xf>
    <xf numFmtId="0" fontId="22" fillId="19" borderId="10" xfId="68" applyFont="1" applyFill="1" applyBorder="1" applyAlignment="1" applyProtection="1">
      <alignment horizontal="center" vertical="center" wrapText="1"/>
      <protection locked="0"/>
    </xf>
    <xf numFmtId="0" fontId="22" fillId="19" borderId="10" xfId="68" applyFont="1" applyFill="1" applyBorder="1" applyAlignment="1" applyProtection="1">
      <alignment horizontal="left" vertical="center" wrapText="1"/>
      <protection locked="0"/>
    </xf>
    <xf numFmtId="0" fontId="20" fillId="19"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left" vertical="center" wrapText="1"/>
      <protection locked="0"/>
    </xf>
    <xf numFmtId="0" fontId="57" fillId="0" borderId="10" xfId="42" applyFont="1" applyBorder="1" applyAlignment="1" applyProtection="1">
      <alignment horizontal="center" vertical="center" wrapText="1"/>
    </xf>
    <xf numFmtId="10" fontId="9" fillId="18" borderId="10" xfId="42" applyNumberFormat="1" applyFont="1" applyFill="1" applyBorder="1" applyAlignment="1" applyProtection="1">
      <alignment horizontal="center" vertical="center" wrapText="1"/>
    </xf>
    <xf numFmtId="0" fontId="57" fillId="0" borderId="10" xfId="42" applyFont="1" applyFill="1" applyBorder="1" applyAlignment="1" applyProtection="1">
      <alignment horizontal="center" vertical="center" wrapText="1"/>
    </xf>
    <xf numFmtId="0" fontId="57" fillId="19" borderId="10" xfId="42" applyFont="1" applyFill="1" applyBorder="1" applyAlignment="1" applyProtection="1">
      <alignment horizontal="center" vertical="center" wrapText="1"/>
    </xf>
    <xf numFmtId="0" fontId="7" fillId="19" borderId="10" xfId="42" applyFont="1" applyFill="1" applyBorder="1" applyAlignment="1" applyProtection="1">
      <alignment horizontal="left" vertical="center" wrapText="1"/>
    </xf>
    <xf numFmtId="3" fontId="7" fillId="19" borderId="10" xfId="42" applyNumberFormat="1" applyFont="1" applyFill="1" applyBorder="1" applyAlignment="1" applyProtection="1">
      <alignment horizontal="center" vertical="center" wrapText="1"/>
    </xf>
    <xf numFmtId="10" fontId="7" fillId="19" borderId="10" xfId="42" applyNumberFormat="1" applyFont="1" applyFill="1" applyBorder="1" applyAlignment="1" applyProtection="1">
      <alignment horizontal="center" vertical="center" wrapText="1"/>
    </xf>
    <xf numFmtId="1" fontId="20" fillId="18" borderId="10" xfId="42" applyNumberFormat="1" applyFont="1" applyFill="1" applyBorder="1" applyAlignment="1" applyProtection="1">
      <alignment horizontal="center" vertical="center" wrapText="1"/>
      <protection locked="0"/>
    </xf>
    <xf numFmtId="0" fontId="12" fillId="0" borderId="10" xfId="42" applyFont="1" applyBorder="1" applyAlignment="1" applyProtection="1">
      <alignment horizontal="center" vertical="center"/>
    </xf>
    <xf numFmtId="3" fontId="12" fillId="18" borderId="10" xfId="42" applyNumberFormat="1" applyFont="1" applyFill="1" applyBorder="1" applyAlignment="1" applyProtection="1">
      <alignment horizontal="center" vertical="center"/>
      <protection locked="0"/>
    </xf>
    <xf numFmtId="10" fontId="12" fillId="0" borderId="10" xfId="42" applyNumberFormat="1" applyFont="1" applyFill="1" applyBorder="1" applyAlignment="1" applyProtection="1">
      <alignment horizontal="center" vertical="center"/>
    </xf>
    <xf numFmtId="10" fontId="12" fillId="18" borderId="10" xfId="42" applyNumberFormat="1" applyFont="1" applyFill="1" applyBorder="1" applyAlignment="1" applyProtection="1">
      <alignment horizontal="center" vertical="center"/>
    </xf>
    <xf numFmtId="0" fontId="12" fillId="0" borderId="10" xfId="42" applyFont="1" applyFill="1" applyBorder="1" applyAlignment="1" applyProtection="1">
      <alignment horizontal="center" vertical="center"/>
    </xf>
    <xf numFmtId="0" fontId="12" fillId="19" borderId="10" xfId="42" applyFont="1" applyFill="1" applyBorder="1" applyAlignment="1" applyProtection="1">
      <alignment horizontal="center" vertical="center"/>
    </xf>
    <xf numFmtId="0" fontId="13" fillId="19" borderId="10" xfId="42" applyFont="1" applyFill="1" applyBorder="1" applyAlignment="1" applyProtection="1">
      <alignment horizontal="center" vertical="center"/>
    </xf>
    <xf numFmtId="3" fontId="13" fillId="19" borderId="10" xfId="42" applyNumberFormat="1" applyFont="1" applyFill="1" applyBorder="1" applyAlignment="1" applyProtection="1">
      <alignment horizontal="center" vertical="center"/>
    </xf>
    <xf numFmtId="10" fontId="13" fillId="19" borderId="10" xfId="42" applyNumberFormat="1" applyFont="1" applyFill="1" applyBorder="1" applyAlignment="1" applyProtection="1">
      <alignment horizontal="center" vertical="center"/>
    </xf>
    <xf numFmtId="0" fontId="20" fillId="0" borderId="10" xfId="65" applyFont="1" applyBorder="1" applyAlignment="1" applyProtection="1">
      <alignment horizontal="center" vertical="center" wrapText="1"/>
      <protection locked="0"/>
    </xf>
    <xf numFmtId="1" fontId="9" fillId="0" borderId="10" xfId="34" applyNumberFormat="1" applyFont="1" applyFill="1" applyBorder="1" applyAlignment="1" applyProtection="1">
      <alignment horizontal="center" vertical="center" wrapText="1"/>
      <protection locked="0"/>
    </xf>
    <xf numFmtId="0" fontId="9" fillId="0" borderId="10" xfId="34" applyFont="1" applyBorder="1" applyAlignment="1">
      <alignment horizontal="center"/>
    </xf>
    <xf numFmtId="49" fontId="9" fillId="0" borderId="10" xfId="34" applyNumberFormat="1" applyFont="1" applyBorder="1" applyAlignment="1">
      <alignment horizontal="center"/>
    </xf>
    <xf numFmtId="0" fontId="9" fillId="0" borderId="10" xfId="34" applyFont="1" applyBorder="1" applyAlignment="1">
      <alignment horizontal="center" vertical="top"/>
    </xf>
    <xf numFmtId="0" fontId="58" fillId="0" borderId="10" xfId="34" applyFont="1" applyBorder="1" applyAlignment="1">
      <alignment horizontal="center" vertical="top" wrapText="1"/>
    </xf>
    <xf numFmtId="1" fontId="22" fillId="19" borderId="10" xfId="68" applyNumberFormat="1" applyFont="1" applyFill="1" applyBorder="1" applyAlignment="1" applyProtection="1">
      <alignment horizontal="center" vertical="center" wrapText="1"/>
      <protection locked="0"/>
    </xf>
    <xf numFmtId="0" fontId="9" fillId="19" borderId="10" xfId="68" applyFont="1" applyFill="1" applyBorder="1" applyAlignment="1" applyProtection="1">
      <alignment horizontal="center" vertical="center" wrapText="1"/>
      <protection locked="0"/>
    </xf>
    <xf numFmtId="0" fontId="7" fillId="19" borderId="10" xfId="34" applyFont="1" applyFill="1" applyBorder="1" applyAlignment="1">
      <alignment horizontal="center"/>
    </xf>
    <xf numFmtId="3" fontId="22" fillId="19" borderId="10" xfId="34" applyNumberFormat="1" applyFont="1" applyFill="1" applyBorder="1" applyAlignment="1" applyProtection="1">
      <alignment horizontal="center" vertical="center" wrapText="1"/>
    </xf>
    <xf numFmtId="4" fontId="63" fillId="0" borderId="11" xfId="70" applyNumberFormat="1" applyFont="1" applyFill="1" applyBorder="1" applyAlignment="1" applyProtection="1">
      <alignment horizontal="center" vertical="center" wrapText="1"/>
    </xf>
    <xf numFmtId="4" fontId="13" fillId="0" borderId="10" xfId="49" applyNumberFormat="1" applyFont="1" applyFill="1" applyBorder="1" applyAlignment="1" applyProtection="1">
      <alignment horizontal="center" vertical="center" wrapText="1"/>
    </xf>
    <xf numFmtId="10" fontId="13" fillId="0"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protection locked="0"/>
    </xf>
    <xf numFmtId="4" fontId="13" fillId="0" borderId="10" xfId="49" applyNumberFormat="1" applyFont="1" applyFill="1" applyBorder="1" applyAlignment="1" applyProtection="1">
      <alignment horizontal="center" vertical="center" wrapText="1"/>
      <protection locked="0"/>
    </xf>
    <xf numFmtId="164" fontId="13" fillId="19" borderId="10" xfId="49" applyNumberFormat="1" applyFont="1" applyFill="1" applyBorder="1" applyAlignment="1" applyProtection="1">
      <alignment horizontal="center" vertical="center" wrapText="1"/>
    </xf>
    <xf numFmtId="10" fontId="13" fillId="19" borderId="10" xfId="49" applyNumberFormat="1" applyFont="1" applyFill="1" applyBorder="1" applyAlignment="1" applyProtection="1">
      <alignment horizontal="center" vertical="center" wrapText="1"/>
    </xf>
    <xf numFmtId="4" fontId="13" fillId="19" borderId="10" xfId="49" applyNumberFormat="1"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wrapText="1"/>
      <protection locked="0"/>
    </xf>
    <xf numFmtId="0" fontId="12" fillId="0" borderId="10" xfId="49" applyFont="1" applyFill="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0" fontId="12" fillId="21" borderId="10" xfId="44" applyFont="1" applyFill="1" applyBorder="1" applyAlignment="1" applyProtection="1">
      <alignment horizontal="center" vertical="center" wrapText="1"/>
    </xf>
    <xf numFmtId="0" fontId="12" fillId="21" borderId="16" xfId="44" applyFont="1" applyFill="1" applyBorder="1" applyAlignment="1" applyProtection="1">
      <alignment horizontal="center" vertical="center" wrapText="1"/>
    </xf>
    <xf numFmtId="0" fontId="8" fillId="0" borderId="0" xfId="77" applyFont="1" applyFill="1" applyAlignment="1">
      <alignment horizontal="center" vertical="center"/>
    </xf>
    <xf numFmtId="3" fontId="22" fillId="19" borderId="10" xfId="34" applyNumberFormat="1" applyFont="1" applyFill="1" applyBorder="1" applyAlignment="1" applyProtection="1">
      <alignment horizontal="center" vertical="center"/>
      <protection locked="0"/>
    </xf>
    <xf numFmtId="3" fontId="22" fillId="0" borderId="10" xfId="34" applyNumberFormat="1" applyFont="1" applyFill="1" applyBorder="1" applyAlignment="1" applyProtection="1">
      <alignment horizontal="center" vertical="center"/>
      <protection locked="0"/>
    </xf>
    <xf numFmtId="3" fontId="20" fillId="0" borderId="10" xfId="34" applyNumberFormat="1" applyFont="1" applyFill="1" applyBorder="1" applyAlignment="1" applyProtection="1">
      <alignment horizontal="center" vertical="center"/>
      <protection locked="0"/>
    </xf>
    <xf numFmtId="3" fontId="25" fillId="0" borderId="10" xfId="34" applyNumberFormat="1" applyFont="1" applyFill="1" applyBorder="1" applyAlignment="1" applyProtection="1">
      <alignment horizontal="center" vertical="center"/>
      <protection locked="0"/>
    </xf>
    <xf numFmtId="3" fontId="24" fillId="0" borderId="10" xfId="34" applyNumberFormat="1" applyFont="1" applyFill="1" applyBorder="1" applyAlignment="1" applyProtection="1">
      <alignment horizontal="center" vertical="center"/>
      <protection locked="0"/>
    </xf>
    <xf numFmtId="0" fontId="8" fillId="0" borderId="0" xfId="50" applyFont="1" applyAlignment="1">
      <alignment horizontal="center" vertical="center" wrapText="1"/>
    </xf>
    <xf numFmtId="3" fontId="12" fillId="21" borderId="10" xfId="34" applyNumberFormat="1" applyFont="1" applyFill="1" applyBorder="1" applyAlignment="1" applyProtection="1">
      <alignment horizontal="center" vertical="center"/>
      <protection locked="0"/>
    </xf>
    <xf numFmtId="1" fontId="13" fillId="0" borderId="10" xfId="34" applyNumberFormat="1" applyFont="1" applyFill="1" applyBorder="1" applyAlignment="1" applyProtection="1">
      <alignment horizontal="center" vertical="center"/>
      <protection locked="0"/>
    </xf>
    <xf numFmtId="4" fontId="12" fillId="0" borderId="10" xfId="37" applyNumberFormat="1" applyFont="1" applyFill="1" applyBorder="1" applyAlignment="1" applyProtection="1">
      <alignment horizontal="center" vertical="center"/>
      <protection locked="0"/>
    </xf>
    <xf numFmtId="0" fontId="6" fillId="0" borderId="10" xfId="61" applyFont="1" applyFill="1" applyBorder="1" applyAlignment="1">
      <alignment horizontal="center" vertical="center"/>
    </xf>
    <xf numFmtId="0" fontId="6" fillId="0" borderId="10" xfId="62" applyFont="1" applyFill="1" applyBorder="1" applyAlignment="1">
      <alignment horizontal="center" vertical="center"/>
    </xf>
    <xf numFmtId="2" fontId="63" fillId="0" borderId="10" xfId="62" applyNumberFormat="1" applyFont="1" applyFill="1" applyBorder="1" applyAlignment="1">
      <alignment horizontal="center" vertical="center"/>
    </xf>
    <xf numFmtId="1" fontId="6" fillId="0" borderId="10" xfId="62" applyNumberFormat="1" applyFont="1" applyFill="1" applyBorder="1" applyAlignment="1">
      <alignment horizontal="center" vertical="center"/>
    </xf>
    <xf numFmtId="2" fontId="6" fillId="0" borderId="10" xfId="50" applyNumberFormat="1" applyFont="1" applyFill="1" applyBorder="1" applyAlignment="1">
      <alignment horizontal="center" vertical="center"/>
    </xf>
    <xf numFmtId="2" fontId="6" fillId="0" borderId="10" xfId="50" applyNumberFormat="1" applyFont="1" applyFill="1" applyBorder="1" applyAlignment="1">
      <alignment horizontal="center" vertical="center" wrapText="1"/>
    </xf>
    <xf numFmtId="4" fontId="21" fillId="19" borderId="10" xfId="34" applyNumberFormat="1" applyFont="1" applyFill="1" applyBorder="1" applyAlignment="1" applyProtection="1">
      <alignment horizontal="center" vertical="center"/>
      <protection locked="0"/>
    </xf>
    <xf numFmtId="0" fontId="21" fillId="0" borderId="0" xfId="73" applyFont="1" applyBorder="1" applyAlignment="1" applyProtection="1">
      <alignment horizontal="left"/>
      <protection hidden="1"/>
    </xf>
    <xf numFmtId="0" fontId="19" fillId="0" borderId="0" xfId="51" applyFont="1" applyAlignment="1">
      <alignment horizontal="center" vertical="center" wrapText="1"/>
    </xf>
    <xf numFmtId="0" fontId="19" fillId="0" borderId="0" xfId="73" applyFont="1" applyProtection="1">
      <protection hidden="1"/>
    </xf>
    <xf numFmtId="0" fontId="19" fillId="0" borderId="0" xfId="50" applyFont="1" applyAlignment="1">
      <alignment horizontal="center" vertical="center" wrapText="1"/>
    </xf>
    <xf numFmtId="0" fontId="78" fillId="0" borderId="0" xfId="51" applyFont="1" applyAlignment="1">
      <alignment horizontal="center" vertical="center" wrapText="1"/>
    </xf>
    <xf numFmtId="0" fontId="19" fillId="0" borderId="0" xfId="73" applyFont="1" applyAlignment="1" applyProtection="1">
      <alignment horizontal="left"/>
      <protection hidden="1"/>
    </xf>
    <xf numFmtId="0" fontId="19" fillId="0" borderId="0" xfId="73" applyFont="1" applyAlignment="1" applyProtection="1">
      <alignment horizontal="left" indent="3"/>
      <protection hidden="1"/>
    </xf>
    <xf numFmtId="0" fontId="19" fillId="0" borderId="0" xfId="51" applyNumberFormat="1" applyFont="1" applyAlignment="1" applyProtection="1">
      <alignment horizontal="center" vertical="center"/>
    </xf>
    <xf numFmtId="0" fontId="78" fillId="0" borderId="0" xfId="51" applyNumberFormat="1" applyFont="1" applyAlignment="1" applyProtection="1">
      <alignment horizontal="center" vertical="center"/>
    </xf>
    <xf numFmtId="0" fontId="9" fillId="0" borderId="0" xfId="35" applyFont="1" applyFill="1"/>
    <xf numFmtId="0" fontId="19" fillId="0" borderId="0" xfId="35" applyFont="1" applyFill="1" applyAlignment="1">
      <alignment horizontal="right" vertical="top"/>
    </xf>
    <xf numFmtId="0" fontId="19" fillId="0" borderId="0" xfId="35" applyFont="1" applyFill="1" applyAlignment="1">
      <alignment horizontal="left" vertical="top"/>
    </xf>
    <xf numFmtId="0" fontId="0" fillId="0" borderId="0" xfId="35" applyFont="1" applyFill="1"/>
    <xf numFmtId="0" fontId="12" fillId="0" borderId="0" xfId="35" applyFont="1" applyFill="1" applyAlignment="1">
      <alignment horizontal="left" indent="9"/>
    </xf>
    <xf numFmtId="0" fontId="9" fillId="0" borderId="0" xfId="35" applyFont="1" applyAlignment="1" applyProtection="1">
      <alignment horizontal="left" indent="9"/>
    </xf>
    <xf numFmtId="0" fontId="28" fillId="0" borderId="0" xfId="35" applyFont="1" applyFill="1" applyAlignment="1">
      <alignment horizontal="left" indent="9"/>
    </xf>
    <xf numFmtId="0" fontId="9" fillId="0" borderId="0" xfId="35" applyFont="1" applyFill="1" applyAlignment="1">
      <alignment horizontal="left" indent="9"/>
    </xf>
    <xf numFmtId="0" fontId="12" fillId="0" borderId="0" xfId="35" applyFont="1" applyFill="1" applyAlignment="1">
      <alignment horizontal="left"/>
    </xf>
    <xf numFmtId="0" fontId="9" fillId="0" borderId="0" xfId="35" applyFont="1" applyAlignment="1" applyProtection="1">
      <alignment horizontal="left"/>
    </xf>
    <xf numFmtId="0" fontId="28" fillId="0" borderId="0" xfId="35" applyFont="1" applyFill="1" applyAlignment="1">
      <alignment horizontal="left"/>
    </xf>
    <xf numFmtId="0" fontId="9" fillId="0" borderId="0" xfId="35" applyFont="1" applyFill="1" applyAlignment="1">
      <alignment horizontal="left"/>
    </xf>
    <xf numFmtId="3" fontId="9" fillId="0" borderId="0" xfId="35" applyNumberFormat="1" applyFont="1" applyFill="1"/>
    <xf numFmtId="3" fontId="4" fillId="0" borderId="0" xfId="35" applyNumberFormat="1" applyFont="1" applyFill="1"/>
    <xf numFmtId="3" fontId="21" fillId="0" borderId="0" xfId="35" applyNumberFormat="1" applyFont="1" applyFill="1" applyBorder="1" applyAlignment="1">
      <alignment horizontal="left" vertical="center"/>
    </xf>
    <xf numFmtId="3" fontId="9" fillId="0" borderId="0" xfId="35" applyNumberFormat="1" applyFont="1" applyFill="1" applyAlignment="1">
      <alignment horizontal="center" vertical="center" wrapText="1"/>
    </xf>
    <xf numFmtId="3" fontId="22" fillId="0" borderId="0" xfId="35" applyNumberFormat="1" applyFont="1" applyFill="1" applyAlignment="1">
      <alignment horizontal="left" vertical="center"/>
    </xf>
    <xf numFmtId="3" fontId="20" fillId="0" borderId="0" xfId="35" applyNumberFormat="1" applyFont="1" applyFill="1" applyAlignment="1">
      <alignment horizontal="center" vertical="center" wrapText="1"/>
    </xf>
    <xf numFmtId="3" fontId="22" fillId="0" borderId="0" xfId="35" applyNumberFormat="1" applyFont="1" applyFill="1" applyBorder="1" applyAlignment="1">
      <alignment horizontal="right" vertical="center"/>
    </xf>
    <xf numFmtId="3" fontId="20" fillId="0" borderId="0" xfId="35" applyNumberFormat="1" applyFont="1" applyFill="1" applyBorder="1" applyAlignment="1">
      <alignment horizontal="center" vertical="center" wrapText="1"/>
    </xf>
    <xf numFmtId="3" fontId="20" fillId="0" borderId="0" xfId="35" applyNumberFormat="1" applyFont="1" applyFill="1" applyAlignment="1">
      <alignment vertical="center" wrapText="1"/>
    </xf>
    <xf numFmtId="3" fontId="20" fillId="0" borderId="0" xfId="35" applyNumberFormat="1" applyFont="1" applyFill="1"/>
    <xf numFmtId="3" fontId="22" fillId="0" borderId="0" xfId="35" applyNumberFormat="1" applyFont="1" applyFill="1" applyBorder="1" applyAlignment="1">
      <alignment horizontal="left" vertical="center"/>
    </xf>
    <xf numFmtId="3" fontId="22" fillId="0" borderId="0" xfId="35" applyNumberFormat="1" applyFont="1" applyFill="1" applyBorder="1" applyAlignment="1">
      <alignment horizontal="center" vertical="center" wrapText="1"/>
    </xf>
    <xf numFmtId="0" fontId="24" fillId="0" borderId="0" xfId="35" applyFont="1" applyFill="1" applyBorder="1" applyAlignment="1">
      <alignment horizontal="center" vertical="center" wrapText="1"/>
    </xf>
    <xf numFmtId="3" fontId="25" fillId="0" borderId="25" xfId="35" applyNumberFormat="1" applyFont="1" applyFill="1" applyBorder="1" applyAlignment="1">
      <alignment horizontal="center" vertical="center" wrapText="1"/>
    </xf>
    <xf numFmtId="3" fontId="25" fillId="0" borderId="26" xfId="35" applyNumberFormat="1" applyFont="1" applyFill="1" applyBorder="1"/>
    <xf numFmtId="0" fontId="24" fillId="0" borderId="10" xfId="35" applyFont="1" applyFill="1" applyBorder="1" applyAlignment="1">
      <alignment horizontal="center" vertical="center" wrapText="1"/>
    </xf>
    <xf numFmtId="0" fontId="22" fillId="0" borderId="27" xfId="35" applyFont="1" applyFill="1" applyBorder="1" applyAlignment="1">
      <alignment horizontal="center" vertical="center" wrapText="1"/>
    </xf>
    <xf numFmtId="0" fontId="25" fillId="0" borderId="27" xfId="35" applyFont="1" applyFill="1" applyBorder="1" applyAlignment="1">
      <alignment horizontal="center" vertical="center" wrapText="1"/>
    </xf>
    <xf numFmtId="3" fontId="22" fillId="0" borderId="27" xfId="35" applyNumberFormat="1" applyFont="1" applyFill="1" applyBorder="1" applyAlignment="1">
      <alignment horizontal="center" vertical="center" wrapText="1"/>
    </xf>
    <xf numFmtId="3" fontId="22" fillId="0" borderId="28" xfId="35" applyNumberFormat="1" applyFont="1" applyFill="1" applyBorder="1" applyAlignment="1">
      <alignment horizontal="center" vertical="center" wrapText="1"/>
    </xf>
    <xf numFmtId="164" fontId="22" fillId="0" borderId="27" xfId="35" applyNumberFormat="1" applyFont="1" applyFill="1" applyBorder="1" applyAlignment="1">
      <alignment horizontal="center" vertical="center" wrapText="1"/>
    </xf>
    <xf numFmtId="3" fontId="22" fillId="0" borderId="29" xfId="35" applyNumberFormat="1" applyFont="1" applyFill="1" applyBorder="1" applyAlignment="1">
      <alignment horizontal="center" vertical="center" wrapText="1"/>
    </xf>
    <xf numFmtId="3" fontId="22" fillId="0" borderId="30" xfId="35" applyNumberFormat="1" applyFont="1" applyFill="1" applyBorder="1" applyAlignment="1">
      <alignment horizontal="center" vertical="center" wrapText="1"/>
    </xf>
    <xf numFmtId="3" fontId="24" fillId="0" borderId="30" xfId="35" applyNumberFormat="1" applyFont="1" applyFill="1" applyBorder="1" applyAlignment="1">
      <alignment horizontal="center" vertical="center" wrapText="1"/>
    </xf>
    <xf numFmtId="0" fontId="22" fillId="0" borderId="30" xfId="35" applyFont="1" applyFill="1" applyBorder="1" applyAlignment="1">
      <alignment horizontal="center" vertical="center" wrapText="1"/>
    </xf>
    <xf numFmtId="0" fontId="22" fillId="0" borderId="31" xfId="35" applyFont="1" applyFill="1" applyBorder="1" applyAlignment="1">
      <alignment horizontal="center" vertical="center" wrapText="1"/>
    </xf>
    <xf numFmtId="0" fontId="22" fillId="0" borderId="0" xfId="35" applyFont="1" applyFill="1" applyBorder="1" applyAlignment="1">
      <alignment horizontal="center" vertical="center" wrapText="1"/>
    </xf>
    <xf numFmtId="3" fontId="24" fillId="0" borderId="32" xfId="35" applyNumberFormat="1" applyFont="1" applyFill="1" applyBorder="1" applyAlignment="1">
      <alignment horizontal="center" vertical="center" wrapText="1"/>
    </xf>
    <xf numFmtId="3" fontId="24" fillId="0" borderId="0" xfId="35" applyNumberFormat="1" applyFont="1" applyFill="1" applyBorder="1" applyAlignment="1">
      <alignment horizontal="center" vertical="center" wrapText="1"/>
    </xf>
    <xf numFmtId="3" fontId="22" fillId="0" borderId="31" xfId="35" applyNumberFormat="1" applyFont="1" applyFill="1" applyBorder="1" applyAlignment="1">
      <alignment horizontal="center" vertical="center" wrapText="1"/>
    </xf>
    <xf numFmtId="3" fontId="24" fillId="0" borderId="26" xfId="35" applyNumberFormat="1" applyFont="1" applyFill="1" applyBorder="1" applyAlignment="1">
      <alignment horizontal="center" vertical="center" wrapText="1"/>
    </xf>
    <xf numFmtId="3" fontId="5" fillId="0" borderId="33" xfId="43" applyNumberFormat="1" applyFont="1" applyBorder="1" applyAlignment="1">
      <alignment horizontal="center" vertical="center"/>
    </xf>
    <xf numFmtId="0" fontId="4" fillId="18" borderId="34" xfId="43" applyNumberFormat="1" applyFont="1" applyFill="1" applyBorder="1" applyAlignment="1">
      <alignment horizontal="center" vertical="center"/>
    </xf>
    <xf numFmtId="0" fontId="4" fillId="18" borderId="34" xfId="43" applyNumberFormat="1" applyFont="1" applyFill="1" applyBorder="1" applyAlignment="1" applyProtection="1">
      <alignment horizontal="center" vertical="center"/>
      <protection locked="0"/>
    </xf>
    <xf numFmtId="3" fontId="80" fillId="19" borderId="34" xfId="35" applyNumberFormat="1" applyFont="1" applyFill="1" applyBorder="1" applyAlignment="1">
      <alignment horizontal="center" vertical="center"/>
    </xf>
    <xf numFmtId="0" fontId="81" fillId="18" borderId="34" xfId="35" applyFont="1" applyFill="1" applyBorder="1" applyAlignment="1">
      <alignment horizontal="center"/>
    </xf>
    <xf numFmtId="3" fontId="4" fillId="18" borderId="34" xfId="35" applyNumberFormat="1" applyFont="1" applyFill="1" applyBorder="1" applyAlignment="1">
      <alignment horizontal="center" vertical="center"/>
    </xf>
    <xf numFmtId="3" fontId="4" fillId="18" borderId="34" xfId="35" applyNumberFormat="1" applyFont="1" applyFill="1" applyBorder="1" applyAlignment="1" applyProtection="1">
      <alignment horizontal="center" vertical="center"/>
      <protection locked="0"/>
    </xf>
    <xf numFmtId="3" fontId="4" fillId="18" borderId="35" xfId="35" applyNumberFormat="1" applyFont="1" applyFill="1" applyBorder="1" applyAlignment="1" applyProtection="1">
      <alignment horizontal="center" vertical="center"/>
      <protection locked="0"/>
    </xf>
    <xf numFmtId="3" fontId="4" fillId="0" borderId="0" xfId="43" applyNumberFormat="1" applyFont="1" applyBorder="1" applyAlignment="1" applyProtection="1">
      <alignment horizontal="center" vertical="center"/>
      <protection locked="0"/>
    </xf>
    <xf numFmtId="3" fontId="82" fillId="24" borderId="36" xfId="43" applyNumberFormat="1" applyFont="1" applyFill="1" applyBorder="1" applyAlignment="1">
      <alignment horizontal="center" vertical="center"/>
    </xf>
    <xf numFmtId="3" fontId="82" fillId="24" borderId="20" xfId="43" applyNumberFormat="1" applyFont="1" applyFill="1" applyBorder="1" applyAlignment="1">
      <alignment horizontal="center" vertical="center"/>
    </xf>
    <xf numFmtId="3" fontId="82" fillId="0" borderId="0" xfId="43" applyNumberFormat="1" applyFont="1" applyFill="1" applyBorder="1" applyAlignment="1">
      <alignment horizontal="center" vertical="center"/>
    </xf>
    <xf numFmtId="3" fontId="4" fillId="18" borderId="34" xfId="43" applyNumberFormat="1" applyFont="1" applyFill="1" applyBorder="1" applyAlignment="1">
      <alignment horizontal="center" vertical="center"/>
    </xf>
    <xf numFmtId="3" fontId="4" fillId="18" borderId="34" xfId="43" applyNumberFormat="1" applyFont="1" applyFill="1" applyBorder="1" applyAlignment="1" applyProtection="1">
      <alignment horizontal="center" vertical="center"/>
      <protection locked="0"/>
    </xf>
    <xf numFmtId="3" fontId="80" fillId="18" borderId="34" xfId="35" applyNumberFormat="1" applyFont="1" applyFill="1" applyBorder="1" applyAlignment="1">
      <alignment horizontal="center" vertical="center"/>
    </xf>
    <xf numFmtId="3" fontId="4" fillId="18" borderId="35" xfId="43" applyNumberFormat="1" applyFont="1" applyFill="1" applyBorder="1" applyAlignment="1" applyProtection="1">
      <alignment horizontal="center" vertical="center"/>
      <protection locked="0"/>
    </xf>
    <xf numFmtId="3" fontId="82" fillId="24" borderId="37" xfId="43" applyNumberFormat="1" applyFont="1" applyFill="1" applyBorder="1" applyAlignment="1">
      <alignment horizontal="center" vertical="center"/>
    </xf>
    <xf numFmtId="3" fontId="82" fillId="24" borderId="22" xfId="43" applyNumberFormat="1" applyFont="1" applyFill="1" applyBorder="1" applyAlignment="1">
      <alignment horizontal="center" vertical="center"/>
    </xf>
    <xf numFmtId="3" fontId="4" fillId="0" borderId="0" xfId="43" applyNumberFormat="1" applyFont="1"/>
    <xf numFmtId="3" fontId="5" fillId="0" borderId="38" xfId="43" applyNumberFormat="1" applyFont="1" applyBorder="1" applyAlignment="1">
      <alignment horizontal="center" vertical="center"/>
    </xf>
    <xf numFmtId="0" fontId="4" fillId="18" borderId="11" xfId="43" applyNumberFormat="1" applyFont="1" applyFill="1" applyBorder="1" applyAlignment="1">
      <alignment horizontal="center" vertical="center"/>
    </xf>
    <xf numFmtId="0" fontId="4" fillId="18" borderId="11" xfId="43" applyNumberFormat="1" applyFont="1" applyFill="1" applyBorder="1" applyAlignment="1" applyProtection="1">
      <alignment horizontal="center" vertical="center"/>
      <protection locked="0"/>
    </xf>
    <xf numFmtId="3" fontId="80" fillId="19" borderId="11" xfId="35" applyNumberFormat="1" applyFont="1" applyFill="1" applyBorder="1" applyAlignment="1">
      <alignment horizontal="center" vertical="center"/>
    </xf>
    <xf numFmtId="0" fontId="81" fillId="18" borderId="11" xfId="35" applyFont="1" applyFill="1" applyBorder="1" applyAlignment="1">
      <alignment horizontal="center"/>
    </xf>
    <xf numFmtId="3" fontId="4" fillId="18" borderId="11" xfId="35" applyNumberFormat="1" applyFont="1" applyFill="1" applyBorder="1" applyAlignment="1">
      <alignment horizontal="center" vertical="center"/>
    </xf>
    <xf numFmtId="3" fontId="4" fillId="18" borderId="11" xfId="35" applyNumberFormat="1" applyFont="1" applyFill="1" applyBorder="1" applyAlignment="1" applyProtection="1">
      <alignment horizontal="center" vertical="center"/>
      <protection locked="0"/>
    </xf>
    <xf numFmtId="3" fontId="4" fillId="18" borderId="39" xfId="35" applyNumberFormat="1" applyFont="1" applyFill="1" applyBorder="1" applyAlignment="1" applyProtection="1">
      <alignment horizontal="center" vertical="center"/>
      <protection locked="0"/>
    </xf>
    <xf numFmtId="3" fontId="5" fillId="0" borderId="40" xfId="43" applyNumberFormat="1" applyFont="1" applyBorder="1" applyAlignment="1">
      <alignment horizontal="center" vertical="center"/>
    </xf>
    <xf numFmtId="3" fontId="4" fillId="18" borderId="27" xfId="43" applyNumberFormat="1" applyFont="1" applyFill="1" applyBorder="1" applyAlignment="1">
      <alignment horizontal="center" vertical="center"/>
    </xf>
    <xf numFmtId="3" fontId="4" fillId="18" borderId="27" xfId="43" applyNumberFormat="1" applyFont="1" applyFill="1" applyBorder="1" applyAlignment="1" applyProtection="1">
      <alignment horizontal="center" vertical="center"/>
      <protection locked="0"/>
    </xf>
    <xf numFmtId="3" fontId="80" fillId="18" borderId="27" xfId="35" applyNumberFormat="1" applyFont="1" applyFill="1" applyBorder="1" applyAlignment="1">
      <alignment horizontal="center" vertical="center"/>
    </xf>
    <xf numFmtId="3" fontId="80" fillId="19" borderId="27" xfId="35" applyNumberFormat="1" applyFont="1" applyFill="1" applyBorder="1" applyAlignment="1">
      <alignment horizontal="center" vertical="center"/>
    </xf>
    <xf numFmtId="3" fontId="4" fillId="18" borderId="28" xfId="43" applyNumberFormat="1" applyFont="1" applyFill="1" applyBorder="1" applyAlignment="1" applyProtection="1">
      <alignment horizontal="center" vertical="center"/>
      <protection locked="0"/>
    </xf>
    <xf numFmtId="3" fontId="5" fillId="0" borderId="29" xfId="43" applyNumberFormat="1" applyFont="1" applyBorder="1" applyAlignment="1">
      <alignment horizontal="center" vertical="center"/>
    </xf>
    <xf numFmtId="0" fontId="5" fillId="18" borderId="30" xfId="43" applyNumberFormat="1" applyFont="1" applyFill="1" applyBorder="1" applyAlignment="1">
      <alignment horizontal="center" vertical="center"/>
    </xf>
    <xf numFmtId="3" fontId="83" fillId="24" borderId="30" xfId="35" applyNumberFormat="1" applyFont="1" applyFill="1" applyBorder="1" applyAlignment="1">
      <alignment horizontal="center" vertical="center"/>
    </xf>
    <xf numFmtId="0" fontId="5" fillId="0" borderId="30" xfId="43" applyNumberFormat="1" applyFont="1" applyBorder="1" applyAlignment="1">
      <alignment horizontal="center" vertical="center"/>
    </xf>
    <xf numFmtId="3" fontId="5" fillId="18" borderId="30" xfId="35" applyNumberFormat="1" applyFont="1" applyFill="1" applyBorder="1" applyAlignment="1">
      <alignment horizontal="center" vertical="center"/>
    </xf>
    <xf numFmtId="3" fontId="5" fillId="18" borderId="31" xfId="35" applyNumberFormat="1" applyFont="1" applyFill="1" applyBorder="1" applyAlignment="1">
      <alignment horizontal="center" vertical="center"/>
    </xf>
    <xf numFmtId="3" fontId="5" fillId="0" borderId="0" xfId="43" applyNumberFormat="1" applyFont="1" applyBorder="1" applyAlignment="1">
      <alignment horizontal="center" vertical="center"/>
    </xf>
    <xf numFmtId="3" fontId="83" fillId="24" borderId="41" xfId="43" applyNumberFormat="1" applyFont="1" applyFill="1" applyBorder="1" applyAlignment="1">
      <alignment horizontal="center" vertical="center"/>
    </xf>
    <xf numFmtId="3" fontId="83" fillId="24" borderId="22" xfId="43" applyNumberFormat="1" applyFont="1" applyFill="1" applyBorder="1" applyAlignment="1">
      <alignment horizontal="center" vertical="center"/>
    </xf>
    <xf numFmtId="3" fontId="83" fillId="0" borderId="0" xfId="43" applyNumberFormat="1" applyFont="1" applyFill="1" applyBorder="1" applyAlignment="1">
      <alignment horizontal="center" vertical="center"/>
    </xf>
    <xf numFmtId="3" fontId="5" fillId="18" borderId="30" xfId="43" applyNumberFormat="1" applyFont="1" applyFill="1" applyBorder="1" applyAlignment="1">
      <alignment horizontal="center" vertical="center"/>
    </xf>
    <xf numFmtId="3" fontId="5" fillId="0" borderId="30" xfId="43" applyNumberFormat="1" applyFont="1" applyBorder="1" applyAlignment="1">
      <alignment horizontal="center" vertical="center"/>
    </xf>
    <xf numFmtId="3" fontId="5" fillId="18" borderId="31" xfId="43" applyNumberFormat="1" applyFont="1" applyFill="1" applyBorder="1" applyAlignment="1">
      <alignment horizontal="center" vertical="center"/>
    </xf>
    <xf numFmtId="3" fontId="83" fillId="24" borderId="37" xfId="43" applyNumberFormat="1" applyFont="1" applyFill="1" applyBorder="1" applyAlignment="1">
      <alignment horizontal="center" vertical="center"/>
    </xf>
    <xf numFmtId="3" fontId="5" fillId="0" borderId="0" xfId="43" applyNumberFormat="1" applyFont="1"/>
    <xf numFmtId="3" fontId="20" fillId="0" borderId="0" xfId="35" applyNumberFormat="1" applyFont="1" applyFill="1" applyBorder="1"/>
    <xf numFmtId="3" fontId="20" fillId="0" borderId="0" xfId="35" applyNumberFormat="1" applyFont="1" applyFill="1" applyBorder="1" applyAlignment="1">
      <alignment horizontal="center" vertical="center"/>
    </xf>
    <xf numFmtId="0" fontId="20" fillId="0" borderId="0" xfId="35" quotePrefix="1" applyFont="1" applyFill="1" applyBorder="1" applyAlignment="1">
      <alignment horizontal="center" vertical="center"/>
    </xf>
    <xf numFmtId="0" fontId="20" fillId="0" borderId="0" xfId="35" applyFont="1" applyFill="1" applyBorder="1" applyAlignment="1">
      <alignment horizontal="center" vertical="center"/>
    </xf>
    <xf numFmtId="164" fontId="20" fillId="0" borderId="0" xfId="35" applyNumberFormat="1" applyFont="1" applyFill="1" applyAlignment="1">
      <alignment horizontal="center"/>
    </xf>
    <xf numFmtId="3" fontId="20" fillId="0" borderId="0" xfId="35" applyNumberFormat="1" applyFont="1" applyFill="1" applyAlignment="1">
      <alignment horizontal="center"/>
    </xf>
    <xf numFmtId="3" fontId="83" fillId="19" borderId="30" xfId="35" applyNumberFormat="1" applyFont="1" applyFill="1" applyBorder="1" applyAlignment="1">
      <alignment horizontal="center" vertical="center"/>
    </xf>
    <xf numFmtId="3" fontId="4" fillId="18" borderId="30" xfId="35" applyNumberFormat="1" applyFont="1" applyFill="1" applyBorder="1" applyAlignment="1">
      <alignment horizontal="center" vertical="center"/>
    </xf>
    <xf numFmtId="3" fontId="22" fillId="0" borderId="0" xfId="35" applyNumberFormat="1" applyFont="1" applyFill="1" applyBorder="1" applyAlignment="1">
      <alignment horizontal="center" vertical="center"/>
    </xf>
    <xf numFmtId="0" fontId="4" fillId="18" borderId="27" xfId="43" applyNumberFormat="1" applyFont="1" applyFill="1" applyBorder="1" applyAlignment="1">
      <alignment horizontal="center" vertical="center"/>
    </xf>
    <xf numFmtId="0" fontId="4" fillId="18" borderId="27" xfId="43" applyNumberFormat="1" applyFont="1" applyFill="1" applyBorder="1" applyAlignment="1" applyProtection="1">
      <alignment horizontal="center" vertical="center"/>
      <protection locked="0"/>
    </xf>
    <xf numFmtId="0" fontId="81" fillId="18" borderId="27" xfId="35" applyFont="1" applyFill="1" applyBorder="1" applyAlignment="1">
      <alignment horizontal="center"/>
    </xf>
    <xf numFmtId="3" fontId="4" fillId="18" borderId="27" xfId="35" applyNumberFormat="1" applyFont="1" applyFill="1" applyBorder="1" applyAlignment="1">
      <alignment horizontal="center" vertical="center"/>
    </xf>
    <xf numFmtId="3" fontId="4" fillId="18" borderId="27" xfId="35" applyNumberFormat="1" applyFont="1" applyFill="1" applyBorder="1" applyAlignment="1" applyProtection="1">
      <alignment horizontal="center" vertical="center"/>
      <protection locked="0"/>
    </xf>
    <xf numFmtId="3" fontId="4" fillId="18" borderId="28" xfId="35" applyNumberFormat="1" applyFont="1" applyFill="1" applyBorder="1" applyAlignment="1" applyProtection="1">
      <alignment horizontal="center" vertical="center"/>
      <protection locked="0"/>
    </xf>
    <xf numFmtId="3" fontId="22" fillId="0" borderId="0" xfId="35" applyNumberFormat="1" applyFont="1" applyFill="1" applyBorder="1"/>
    <xf numFmtId="3" fontId="7" fillId="0" borderId="0" xfId="35" applyNumberFormat="1" applyFont="1" applyFill="1" applyBorder="1"/>
    <xf numFmtId="3" fontId="5" fillId="0" borderId="0" xfId="35" applyNumberFormat="1" applyFont="1" applyFill="1" applyBorder="1"/>
    <xf numFmtId="0" fontId="24" fillId="0" borderId="25" xfId="35" applyFont="1" applyFill="1" applyBorder="1" applyAlignment="1">
      <alignment horizontal="center" vertical="center" wrapText="1"/>
    </xf>
    <xf numFmtId="0" fontId="24" fillId="0" borderId="26" xfId="35" applyFont="1" applyFill="1" applyBorder="1" applyAlignment="1">
      <alignment horizontal="center" vertical="center" wrapText="1"/>
    </xf>
    <xf numFmtId="0" fontId="24" fillId="0" borderId="32" xfId="35" applyFont="1" applyFill="1" applyBorder="1" applyAlignment="1">
      <alignment horizontal="center" vertical="center" wrapText="1"/>
    </xf>
    <xf numFmtId="3" fontId="20" fillId="0" borderId="0" xfId="35" applyNumberFormat="1" applyFont="1" applyFill="1" applyBorder="1" applyAlignment="1">
      <alignment horizontal="left" vertical="center"/>
    </xf>
    <xf numFmtId="3" fontId="9" fillId="0" borderId="0" xfId="35" applyNumberFormat="1" applyFont="1" applyFill="1" applyBorder="1"/>
    <xf numFmtId="3" fontId="4" fillId="0" borderId="0" xfId="35" applyNumberFormat="1" applyFont="1" applyFill="1" applyBorder="1"/>
    <xf numFmtId="0" fontId="24" fillId="0" borderId="42" xfId="35" applyFont="1" applyFill="1" applyBorder="1" applyAlignment="1">
      <alignment horizontal="center" vertical="center" wrapText="1"/>
    </xf>
    <xf numFmtId="0" fontId="24" fillId="0" borderId="43" xfId="35" applyFont="1" applyFill="1" applyBorder="1" applyAlignment="1">
      <alignment horizontal="center" vertical="center" wrapText="1"/>
    </xf>
    <xf numFmtId="0" fontId="24" fillId="0" borderId="44" xfId="35" applyFont="1" applyFill="1" applyBorder="1" applyAlignment="1">
      <alignment horizontal="center" vertical="center" wrapText="1"/>
    </xf>
    <xf numFmtId="0" fontId="24" fillId="0" borderId="45" xfId="35" applyFont="1" applyFill="1" applyBorder="1" applyAlignment="1">
      <alignment horizontal="center" vertical="center" wrapText="1"/>
    </xf>
    <xf numFmtId="0" fontId="24" fillId="0" borderId="21" xfId="35" applyFont="1" applyFill="1" applyBorder="1" applyAlignment="1">
      <alignment horizontal="center" vertical="center" wrapText="1"/>
    </xf>
    <xf numFmtId="0" fontId="24" fillId="0" borderId="27" xfId="35" applyFont="1" applyFill="1" applyBorder="1" applyAlignment="1">
      <alignment horizontal="center" vertical="center" wrapText="1"/>
    </xf>
    <xf numFmtId="3" fontId="26" fillId="0" borderId="30" xfId="35" applyNumberFormat="1" applyFont="1" applyFill="1" applyBorder="1" applyAlignment="1">
      <alignment horizontal="center" vertical="center" wrapText="1"/>
    </xf>
    <xf numFmtId="3" fontId="24" fillId="0" borderId="37" xfId="35" applyNumberFormat="1" applyFont="1" applyFill="1" applyBorder="1" applyAlignment="1">
      <alignment horizontal="center" vertical="center" wrapText="1"/>
    </xf>
    <xf numFmtId="0" fontId="24" fillId="0" borderId="22" xfId="35" applyFont="1" applyFill="1" applyBorder="1" applyAlignment="1">
      <alignment horizontal="center" vertical="center" wrapText="1"/>
    </xf>
    <xf numFmtId="3" fontId="24" fillId="0" borderId="22" xfId="35" applyNumberFormat="1" applyFont="1" applyFill="1" applyBorder="1" applyAlignment="1">
      <alignment horizontal="center" vertical="center" wrapText="1"/>
    </xf>
    <xf numFmtId="3" fontId="4" fillId="0" borderId="33" xfId="43" applyNumberFormat="1" applyFont="1" applyBorder="1" applyAlignment="1">
      <alignment horizontal="center" vertical="center" wrapText="1"/>
    </xf>
    <xf numFmtId="0" fontId="4" fillId="0" borderId="34" xfId="35" applyNumberFormat="1" applyFont="1" applyBorder="1" applyAlignment="1">
      <alignment horizontal="center" vertical="center" wrapText="1"/>
    </xf>
    <xf numFmtId="3" fontId="82" fillId="24" borderId="34" xfId="35" applyNumberFormat="1" applyFont="1" applyFill="1" applyBorder="1" applyAlignment="1">
      <alignment horizontal="center" vertical="center"/>
    </xf>
    <xf numFmtId="3" fontId="4" fillId="0" borderId="34" xfId="35" applyNumberFormat="1" applyFont="1" applyBorder="1" applyAlignment="1">
      <alignment horizontal="center" vertical="center" wrapText="1"/>
    </xf>
    <xf numFmtId="0" fontId="4" fillId="0" borderId="35" xfId="35" applyNumberFormat="1" applyFont="1" applyBorder="1" applyAlignment="1">
      <alignment horizontal="center" vertical="center" wrapText="1"/>
    </xf>
    <xf numFmtId="3" fontId="82" fillId="24" borderId="46" xfId="43" applyNumberFormat="1" applyFont="1" applyFill="1" applyBorder="1" applyAlignment="1">
      <alignment horizontal="center" vertical="center"/>
    </xf>
    <xf numFmtId="3" fontId="82" fillId="24" borderId="47" xfId="43" applyNumberFormat="1" applyFont="1" applyFill="1" applyBorder="1" applyAlignment="1">
      <alignment horizontal="center" vertical="center"/>
    </xf>
    <xf numFmtId="3" fontId="4" fillId="0" borderId="0" xfId="43" applyNumberFormat="1" applyFont="1" applyBorder="1"/>
    <xf numFmtId="3" fontId="4" fillId="0" borderId="40" xfId="43" applyNumberFormat="1" applyFont="1" applyBorder="1" applyAlignment="1">
      <alignment horizontal="center" vertical="center" wrapText="1"/>
    </xf>
    <xf numFmtId="0" fontId="4" fillId="0" borderId="27" xfId="35" applyNumberFormat="1" applyFont="1" applyBorder="1" applyAlignment="1">
      <alignment horizontal="center" vertical="center" wrapText="1"/>
    </xf>
    <xf numFmtId="3" fontId="82" fillId="24" borderId="27" xfId="35" applyNumberFormat="1" applyFont="1" applyFill="1" applyBorder="1" applyAlignment="1">
      <alignment horizontal="center" vertical="center"/>
    </xf>
    <xf numFmtId="3" fontId="4" fillId="0" borderId="27" xfId="35" applyNumberFormat="1" applyFont="1" applyBorder="1" applyAlignment="1">
      <alignment horizontal="center" vertical="center" wrapText="1"/>
    </xf>
    <xf numFmtId="0" fontId="4" fillId="0" borderId="28" xfId="35" applyNumberFormat="1" applyFont="1" applyBorder="1" applyAlignment="1">
      <alignment horizontal="center" vertical="center" wrapText="1"/>
    </xf>
    <xf numFmtId="3" fontId="82" fillId="24" borderId="48" xfId="43" applyNumberFormat="1" applyFont="1" applyFill="1" applyBorder="1" applyAlignment="1">
      <alignment horizontal="center" vertical="center"/>
    </xf>
    <xf numFmtId="3" fontId="82" fillId="24" borderId="49" xfId="43" applyNumberFormat="1" applyFont="1" applyFill="1" applyBorder="1" applyAlignment="1">
      <alignment horizontal="center" vertical="center"/>
    </xf>
    <xf numFmtId="3" fontId="5" fillId="0" borderId="29" xfId="43" applyNumberFormat="1" applyFont="1" applyBorder="1" applyAlignment="1">
      <alignment horizontal="center" vertical="center" wrapText="1"/>
    </xf>
    <xf numFmtId="0" fontId="5" fillId="0" borderId="30" xfId="35" applyNumberFormat="1" applyFont="1" applyBorder="1" applyAlignment="1">
      <alignment horizontal="center" vertical="center" wrapText="1"/>
    </xf>
    <xf numFmtId="0" fontId="5" fillId="0" borderId="30" xfId="35" applyNumberFormat="1" applyFont="1" applyBorder="1" applyAlignment="1">
      <alignment horizontal="center" vertical="center"/>
    </xf>
    <xf numFmtId="0" fontId="5" fillId="0" borderId="31" xfId="35" applyNumberFormat="1" applyFont="1" applyBorder="1" applyAlignment="1">
      <alignment horizontal="center" vertical="center"/>
    </xf>
    <xf numFmtId="3" fontId="83" fillId="24" borderId="50" xfId="43" applyNumberFormat="1" applyFont="1" applyFill="1" applyBorder="1" applyAlignment="1">
      <alignment horizontal="center" vertical="center"/>
    </xf>
    <xf numFmtId="3" fontId="5" fillId="0" borderId="0" xfId="43" applyNumberFormat="1" applyFont="1" applyBorder="1"/>
    <xf numFmtId="0" fontId="5" fillId="0" borderId="31" xfId="35" applyNumberFormat="1" applyFont="1" applyBorder="1" applyAlignment="1">
      <alignment horizontal="center" vertical="center" wrapText="1"/>
    </xf>
    <xf numFmtId="3" fontId="9" fillId="0" borderId="0" xfId="35" applyNumberFormat="1" applyFont="1" applyFill="1" applyAlignment="1">
      <alignment horizontal="center"/>
    </xf>
    <xf numFmtId="3" fontId="4" fillId="0" borderId="0" xfId="35" applyNumberFormat="1" applyFont="1" applyFill="1" applyAlignment="1">
      <alignment horizontal="center"/>
    </xf>
    <xf numFmtId="164" fontId="4" fillId="0" borderId="0" xfId="35" applyNumberFormat="1" applyFont="1" applyFill="1"/>
    <xf numFmtId="4" fontId="4" fillId="0" borderId="0" xfId="35" applyNumberFormat="1" applyFont="1" applyFill="1"/>
    <xf numFmtId="1" fontId="11" fillId="18" borderId="10" xfId="68" applyNumberFormat="1" applyFill="1" applyBorder="1" applyAlignment="1" applyProtection="1">
      <alignment horizontal="center" vertical="center" wrapText="1"/>
      <protection locked="0"/>
    </xf>
    <xf numFmtId="0" fontId="30" fillId="18" borderId="10" xfId="68" applyFont="1" applyFill="1" applyBorder="1" applyAlignment="1" applyProtection="1">
      <alignment horizontal="center" vertical="center" wrapText="1"/>
      <protection locked="0"/>
    </xf>
    <xf numFmtId="0" fontId="11" fillId="18" borderId="10" xfId="68" applyFill="1" applyBorder="1" applyAlignment="1" applyProtection="1">
      <alignment horizontal="center" vertical="center" wrapText="1"/>
      <protection locked="0"/>
    </xf>
    <xf numFmtId="0" fontId="2" fillId="18" borderId="10" xfId="68" applyFont="1" applyFill="1" applyBorder="1" applyAlignment="1" applyProtection="1">
      <alignment horizontal="center" vertical="center" wrapText="1"/>
      <protection locked="0"/>
    </xf>
    <xf numFmtId="0" fontId="0" fillId="18" borderId="10" xfId="68" applyFont="1" applyFill="1" applyBorder="1" applyAlignment="1" applyProtection="1">
      <alignment horizontal="center" vertical="center" wrapText="1"/>
      <protection locked="0"/>
    </xf>
    <xf numFmtId="0" fontId="2" fillId="18" borderId="10" xfId="65" applyFont="1" applyFill="1" applyBorder="1" applyAlignment="1" applyProtection="1">
      <alignment horizontal="center" vertical="center" wrapText="1"/>
      <protection locked="0"/>
    </xf>
    <xf numFmtId="0" fontId="84" fillId="18" borderId="10" xfId="68" applyFont="1" applyFill="1" applyBorder="1" applyAlignment="1" applyProtection="1">
      <alignment horizontal="center" vertical="center" wrapText="1"/>
      <protection locked="0"/>
    </xf>
    <xf numFmtId="0" fontId="2" fillId="18" borderId="10" xfId="35" applyFont="1" applyFill="1" applyBorder="1" applyAlignment="1">
      <alignment horizontal="center" vertical="center"/>
    </xf>
    <xf numFmtId="0" fontId="85" fillId="18" borderId="10" xfId="35" applyFont="1" applyFill="1" applyBorder="1" applyAlignment="1">
      <alignment horizontal="center" vertical="center"/>
    </xf>
    <xf numFmtId="0" fontId="86" fillId="18" borderId="10" xfId="68" applyFont="1" applyFill="1" applyBorder="1" applyAlignment="1" applyProtection="1">
      <alignment horizontal="center" vertical="center" wrapText="1"/>
      <protection locked="0"/>
    </xf>
    <xf numFmtId="49" fontId="2" fillId="18" borderId="10" xfId="68" applyNumberFormat="1" applyFont="1" applyFill="1" applyBorder="1" applyAlignment="1" applyProtection="1">
      <alignment horizontal="center" vertical="center" wrapText="1"/>
      <protection locked="0"/>
    </xf>
    <xf numFmtId="0" fontId="11" fillId="0" borderId="10" xfId="68" applyBorder="1" applyAlignment="1" applyProtection="1">
      <alignment horizontal="center" vertical="center" wrapText="1"/>
      <protection locked="0"/>
    </xf>
    <xf numFmtId="0" fontId="2" fillId="0" borderId="10" xfId="68" applyFont="1" applyFill="1" applyBorder="1" applyAlignment="1" applyProtection="1">
      <alignment horizontal="center" vertical="center" wrapText="1"/>
      <protection locked="0"/>
    </xf>
    <xf numFmtId="0" fontId="2" fillId="0" borderId="10" xfId="68" applyFont="1" applyBorder="1" applyAlignment="1" applyProtection="1">
      <alignment horizontal="center" vertical="center" wrapText="1"/>
      <protection locked="0"/>
    </xf>
    <xf numFmtId="0" fontId="2" fillId="0" borderId="10" xfId="65" applyFont="1" applyBorder="1" applyAlignment="1" applyProtection="1">
      <alignment horizontal="center" vertical="center" wrapText="1"/>
      <protection locked="0"/>
    </xf>
    <xf numFmtId="0" fontId="2" fillId="18" borderId="10" xfId="35" applyFont="1" applyFill="1" applyBorder="1" applyAlignment="1">
      <alignment horizontal="center" vertical="center" wrapText="1"/>
    </xf>
    <xf numFmtId="0" fontId="4" fillId="18" borderId="10" xfId="35" applyFont="1" applyFill="1" applyBorder="1" applyAlignment="1">
      <alignment horizontal="center" vertical="center"/>
    </xf>
    <xf numFmtId="0" fontId="4" fillId="18" borderId="10" xfId="35" applyFont="1" applyFill="1" applyBorder="1" applyAlignment="1">
      <alignment horizontal="center"/>
    </xf>
    <xf numFmtId="0" fontId="0" fillId="18" borderId="10" xfId="35" applyFont="1" applyFill="1" applyBorder="1" applyAlignment="1">
      <alignment horizontal="center" vertical="center" wrapText="1"/>
    </xf>
    <xf numFmtId="0" fontId="2" fillId="0" borderId="10" xfId="65" applyFont="1" applyFill="1" applyBorder="1" applyAlignment="1" applyProtection="1">
      <alignment horizontal="center" vertical="center" wrapText="1"/>
      <protection locked="0"/>
    </xf>
    <xf numFmtId="0" fontId="0" fillId="0" borderId="10" xfId="65" applyFont="1" applyFill="1" applyBorder="1" applyAlignment="1" applyProtection="1">
      <alignment horizontal="center" vertical="center" wrapText="1"/>
      <protection locked="0"/>
    </xf>
    <xf numFmtId="0" fontId="4" fillId="18" borderId="23" xfId="0" applyFont="1" applyFill="1" applyBorder="1" applyAlignment="1">
      <alignment horizontal="center" vertical="center" wrapText="1"/>
    </xf>
    <xf numFmtId="0" fontId="4" fillId="18" borderId="23" xfId="0" applyFont="1" applyFill="1" applyBorder="1" applyAlignment="1">
      <alignment horizontal="center" vertical="center"/>
    </xf>
    <xf numFmtId="0" fontId="4" fillId="18" borderId="10" xfId="0" applyFont="1" applyFill="1" applyBorder="1" applyAlignment="1">
      <alignment horizontal="center" vertical="center" wrapText="1"/>
    </xf>
    <xf numFmtId="0" fontId="4" fillId="18" borderId="11" xfId="0" applyFont="1" applyFill="1" applyBorder="1" applyAlignment="1">
      <alignment horizontal="center" vertical="center" wrapText="1"/>
    </xf>
    <xf numFmtId="0" fontId="87" fillId="18" borderId="10" xfId="75" applyFont="1" applyFill="1" applyBorder="1" applyAlignment="1" applyProtection="1">
      <alignment vertical="center" wrapText="1"/>
    </xf>
    <xf numFmtId="0" fontId="4" fillId="0" borderId="0" xfId="35" applyFont="1" applyAlignment="1">
      <alignment vertical="center" wrapText="1"/>
    </xf>
    <xf numFmtId="0" fontId="4" fillId="0" borderId="0" xfId="35" applyFont="1" applyAlignment="1">
      <alignment horizontal="center" vertical="center" wrapText="1"/>
    </xf>
    <xf numFmtId="2" fontId="20" fillId="0" borderId="10" xfId="35" applyNumberFormat="1" applyFont="1" applyFill="1" applyBorder="1" applyAlignment="1">
      <alignment horizontal="center" vertical="center" wrapText="1"/>
    </xf>
    <xf numFmtId="2" fontId="20" fillId="0" borderId="10" xfId="35" applyNumberFormat="1" applyFont="1" applyBorder="1" applyAlignment="1">
      <alignment horizontal="center" vertical="center" wrapText="1"/>
    </xf>
    <xf numFmtId="49" fontId="20" fillId="18" borderId="10" xfId="35" applyNumberFormat="1" applyFont="1" applyFill="1" applyBorder="1" applyAlignment="1">
      <alignment horizontal="center" vertical="center" wrapText="1"/>
    </xf>
    <xf numFmtId="0" fontId="20" fillId="18" borderId="10" xfId="35" applyFont="1" applyFill="1" applyBorder="1" applyAlignment="1">
      <alignment horizontal="center" vertical="center" wrapText="1"/>
    </xf>
    <xf numFmtId="0" fontId="20" fillId="18" borderId="10" xfId="35" applyFont="1" applyFill="1" applyBorder="1" applyAlignment="1">
      <alignment horizontal="center" vertical="center"/>
    </xf>
    <xf numFmtId="0" fontId="9" fillId="0" borderId="10" xfId="35" applyFont="1" applyBorder="1" applyAlignment="1">
      <alignment vertical="center" wrapText="1"/>
    </xf>
    <xf numFmtId="49" fontId="9" fillId="0" borderId="10" xfId="0" applyNumberFormat="1" applyFont="1" applyBorder="1" applyAlignment="1">
      <alignment horizontal="center"/>
    </xf>
    <xf numFmtId="49" fontId="9" fillId="0" borderId="10" xfId="0" applyNumberFormat="1" applyFont="1" applyBorder="1"/>
    <xf numFmtId="0" fontId="2" fillId="0" borderId="0" xfId="35" applyFont="1"/>
    <xf numFmtId="1" fontId="20" fillId="0" borderId="10" xfId="35"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top" wrapText="1"/>
    </xf>
    <xf numFmtId="0" fontId="2" fillId="0" borderId="0" xfId="35" applyFont="1" applyFill="1"/>
    <xf numFmtId="1" fontId="20" fillId="0" borderId="12" xfId="34"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0" fontId="20" fillId="0" borderId="0" xfId="35" applyFont="1"/>
    <xf numFmtId="2" fontId="62" fillId="0" borderId="23" xfId="47" applyNumberFormat="1" applyFont="1" applyFill="1" applyBorder="1" applyAlignment="1">
      <alignment horizontal="center" vertical="center"/>
    </xf>
    <xf numFmtId="1" fontId="61" fillId="0" borderId="23" xfId="47" applyNumberFormat="1" applyFont="1" applyFill="1" applyBorder="1" applyAlignment="1">
      <alignment horizontal="center" vertical="center"/>
    </xf>
    <xf numFmtId="0" fontId="22" fillId="0" borderId="23" xfId="50" applyFont="1" applyFill="1" applyBorder="1" applyAlignment="1">
      <alignment horizontal="left"/>
    </xf>
    <xf numFmtId="0" fontId="25" fillId="18" borderId="23" xfId="50" applyFont="1" applyFill="1" applyBorder="1" applyAlignment="1">
      <alignment horizontal="center" vertical="center" wrapText="1"/>
    </xf>
    <xf numFmtId="2" fontId="25" fillId="18" borderId="23" xfId="50" applyNumberFormat="1" applyFont="1" applyFill="1" applyBorder="1" applyAlignment="1">
      <alignment horizontal="center" vertical="center" wrapText="1"/>
    </xf>
    <xf numFmtId="0" fontId="9" fillId="18" borderId="23" xfId="50" applyFont="1" applyFill="1" applyBorder="1" applyAlignment="1">
      <alignment horizontal="center" vertical="center" wrapText="1"/>
    </xf>
    <xf numFmtId="4" fontId="62" fillId="0" borderId="23" xfId="81" applyNumberFormat="1" applyFont="1" applyFill="1" applyBorder="1" applyAlignment="1">
      <alignment horizontal="center" vertical="center" wrapText="1"/>
    </xf>
    <xf numFmtId="1" fontId="6" fillId="0" borderId="23" xfId="72" applyNumberFormat="1" applyFont="1" applyFill="1" applyBorder="1" applyAlignment="1">
      <alignment horizontal="center" vertical="center"/>
    </xf>
    <xf numFmtId="0" fontId="9" fillId="0" borderId="23" xfId="77" applyFont="1" applyFill="1" applyBorder="1" applyAlignment="1">
      <alignment horizontal="center" vertical="center" wrapText="1"/>
    </xf>
    <xf numFmtId="2" fontId="6" fillId="0" borderId="10" xfId="81" applyNumberFormat="1" applyFont="1" applyFill="1" applyBorder="1" applyAlignment="1">
      <alignment horizontal="center" vertical="center" wrapText="1"/>
    </xf>
    <xf numFmtId="0" fontId="20" fillId="21" borderId="10" xfId="35" applyFont="1" applyFill="1" applyBorder="1" applyAlignment="1">
      <alignment horizontal="center" vertical="center" wrapText="1"/>
    </xf>
    <xf numFmtId="49" fontId="20" fillId="21" borderId="10" xfId="35" applyNumberFormat="1" applyFont="1" applyFill="1" applyBorder="1" applyAlignment="1">
      <alignment horizontal="center" vertical="center" wrapText="1"/>
    </xf>
    <xf numFmtId="1" fontId="20" fillId="21" borderId="10" xfId="35" applyNumberFormat="1" applyFont="1" applyFill="1" applyBorder="1" applyAlignment="1" applyProtection="1">
      <alignment horizontal="center" vertical="center" wrapText="1"/>
      <protection locked="0"/>
    </xf>
    <xf numFmtId="0" fontId="20" fillId="21" borderId="10" xfId="35" applyFont="1" applyFill="1" applyBorder="1" applyAlignment="1">
      <alignment horizontal="center" vertical="top" wrapText="1"/>
    </xf>
    <xf numFmtId="0" fontId="0" fillId="21" borderId="0" xfId="34" applyFont="1" applyFill="1" applyProtection="1"/>
    <xf numFmtId="0" fontId="9" fillId="21" borderId="10" xfId="34" applyFont="1" applyFill="1" applyBorder="1" applyAlignment="1">
      <alignment horizontal="center"/>
    </xf>
    <xf numFmtId="0" fontId="9" fillId="21" borderId="10" xfId="34" applyFont="1" applyFill="1" applyBorder="1" applyAlignment="1">
      <alignment horizontal="center" vertical="center"/>
    </xf>
    <xf numFmtId="1" fontId="20" fillId="21" borderId="10" xfId="34" applyNumberFormat="1" applyFont="1" applyFill="1" applyBorder="1" applyAlignment="1" applyProtection="1">
      <alignment horizontal="center" vertical="center" wrapText="1"/>
    </xf>
    <xf numFmtId="0" fontId="12" fillId="21" borderId="10" xfId="34" applyFont="1" applyFill="1" applyBorder="1" applyAlignment="1" applyProtection="1">
      <alignment horizontal="center" vertical="center"/>
    </xf>
    <xf numFmtId="0" fontId="20" fillId="21" borderId="10" xfId="34" applyFont="1" applyFill="1" applyBorder="1" applyAlignment="1" applyProtection="1">
      <alignment horizontal="center" vertical="center" wrapText="1"/>
      <protection locked="0"/>
    </xf>
    <xf numFmtId="49" fontId="20" fillId="21" borderId="10" xfId="35" applyNumberFormat="1" applyFont="1" applyFill="1" applyBorder="1" applyAlignment="1">
      <alignment vertical="center" wrapText="1"/>
    </xf>
    <xf numFmtId="0" fontId="20" fillId="21" borderId="10" xfId="35" applyFont="1" applyFill="1" applyBorder="1" applyAlignment="1">
      <alignment horizontal="center"/>
    </xf>
    <xf numFmtId="0" fontId="20" fillId="21" borderId="10" xfId="35" applyFont="1" applyFill="1" applyBorder="1" applyAlignment="1">
      <alignment vertical="center" wrapText="1"/>
    </xf>
    <xf numFmtId="49" fontId="20" fillId="21" borderId="10" xfId="35" applyNumberFormat="1" applyFont="1" applyFill="1" applyBorder="1" applyAlignment="1">
      <alignment horizontal="left" vertical="center" wrapText="1"/>
    </xf>
    <xf numFmtId="49" fontId="9" fillId="21" borderId="10" xfId="35" applyNumberFormat="1" applyFont="1" applyFill="1" applyBorder="1" applyAlignment="1">
      <alignment vertical="center" wrapText="1"/>
    </xf>
    <xf numFmtId="0" fontId="20" fillId="21" borderId="10" xfId="44" applyFont="1" applyFill="1" applyBorder="1" applyAlignment="1">
      <alignment horizontal="center"/>
    </xf>
    <xf numFmtId="3" fontId="20" fillId="25" borderId="10" xfId="35" applyNumberFormat="1" applyFont="1" applyFill="1" applyBorder="1" applyAlignment="1">
      <alignment horizontal="center" wrapText="1"/>
    </xf>
    <xf numFmtId="0" fontId="20" fillId="25" borderId="10" xfId="35" applyFont="1" applyFill="1" applyBorder="1" applyAlignment="1">
      <alignment horizontal="center"/>
    </xf>
    <xf numFmtId="0" fontId="20" fillId="21" borderId="10" xfId="67" applyFont="1" applyFill="1" applyBorder="1" applyAlignment="1">
      <alignment horizontal="center"/>
    </xf>
    <xf numFmtId="3" fontId="20" fillId="25" borderId="10" xfId="67" applyNumberFormat="1" applyFont="1" applyFill="1" applyBorder="1" applyAlignment="1">
      <alignment horizontal="center" wrapText="1"/>
    </xf>
    <xf numFmtId="3" fontId="20" fillId="21" borderId="10" xfId="67" applyNumberFormat="1" applyFont="1" applyFill="1" applyBorder="1" applyAlignment="1">
      <alignment horizontal="center" wrapText="1"/>
    </xf>
    <xf numFmtId="0" fontId="20" fillId="25" borderId="10" xfId="67" applyFont="1" applyFill="1" applyBorder="1" applyAlignment="1">
      <alignment horizontal="center"/>
    </xf>
    <xf numFmtId="0" fontId="20" fillId="21" borderId="12" xfId="35" applyFont="1" applyFill="1" applyBorder="1" applyAlignment="1">
      <alignment horizontal="center" vertical="center" wrapText="1"/>
    </xf>
    <xf numFmtId="0" fontId="20" fillId="0" borderId="10" xfId="35" applyFont="1" applyBorder="1" applyAlignment="1">
      <alignment horizontal="center" vertical="center" wrapText="1"/>
    </xf>
    <xf numFmtId="2" fontId="20" fillId="0" borderId="11" xfId="45" applyNumberFormat="1" applyFont="1" applyBorder="1" applyAlignment="1">
      <alignment horizontal="center" vertical="center" wrapText="1"/>
    </xf>
    <xf numFmtId="2" fontId="20" fillId="0" borderId="10" xfId="45" applyNumberFormat="1" applyFont="1" applyBorder="1" applyAlignment="1">
      <alignment horizontal="center" vertical="center" wrapText="1"/>
    </xf>
    <xf numFmtId="0" fontId="20" fillId="0" borderId="10" xfId="77" applyFont="1" applyFill="1" applyBorder="1" applyAlignment="1">
      <alignment horizontal="center" vertical="center" wrapText="1"/>
    </xf>
    <xf numFmtId="2" fontId="22" fillId="0" borderId="10" xfId="0" applyNumberFormat="1" applyFont="1" applyFill="1" applyBorder="1" applyAlignment="1">
      <alignment horizontal="center" vertical="center"/>
    </xf>
    <xf numFmtId="3" fontId="20" fillId="0" borderId="10" xfId="34" applyNumberFormat="1" applyFont="1" applyFill="1" applyBorder="1" applyAlignment="1" applyProtection="1">
      <alignment horizontal="center" vertical="center"/>
    </xf>
    <xf numFmtId="2" fontId="69" fillId="0" borderId="10" xfId="34" applyNumberFormat="1" applyFont="1" applyFill="1" applyBorder="1" applyAlignment="1" applyProtection="1">
      <alignment horizontal="center" vertical="center" wrapText="1"/>
    </xf>
    <xf numFmtId="4" fontId="69" fillId="0" borderId="10" xfId="34" applyNumberFormat="1" applyFont="1" applyFill="1" applyBorder="1" applyAlignment="1" applyProtection="1">
      <alignment horizontal="center" vertical="center"/>
      <protection locked="0"/>
    </xf>
    <xf numFmtId="3" fontId="12" fillId="0" borderId="11" xfId="36" applyNumberFormat="1" applyFont="1" applyFill="1" applyBorder="1" applyAlignment="1" applyProtection="1">
      <alignment horizontal="center" vertical="center"/>
      <protection locked="0"/>
    </xf>
    <xf numFmtId="3" fontId="12" fillId="0" borderId="10" xfId="34" applyNumberFormat="1" applyFont="1" applyFill="1" applyBorder="1" applyAlignment="1" applyProtection="1">
      <alignment horizontal="center" vertical="center"/>
      <protection locked="0"/>
    </xf>
    <xf numFmtId="0" fontId="12" fillId="0" borderId="12" xfId="36" applyFont="1" applyFill="1" applyBorder="1" applyAlignment="1" applyProtection="1">
      <alignment vertical="center" wrapText="1"/>
    </xf>
    <xf numFmtId="49" fontId="20" fillId="0" borderId="10" xfId="35" applyNumberFormat="1" applyFont="1" applyFill="1" applyBorder="1" applyAlignment="1">
      <alignment horizontal="center" vertical="center" wrapText="1"/>
    </xf>
    <xf numFmtId="0" fontId="12" fillId="18" borderId="11" xfId="50" applyFont="1" applyFill="1" applyBorder="1" applyAlignment="1">
      <alignment horizontal="center" vertical="center" wrapText="1"/>
    </xf>
    <xf numFmtId="2" fontId="6" fillId="0" borderId="10" xfId="77" applyNumberFormat="1" applyFont="1" applyFill="1" applyBorder="1" applyAlignment="1">
      <alignment horizontal="center" vertical="center"/>
    </xf>
    <xf numFmtId="3" fontId="6" fillId="0" borderId="10" xfId="36" applyNumberFormat="1" applyFont="1" applyFill="1" applyBorder="1" applyAlignment="1">
      <alignment horizontal="center" vertical="center"/>
    </xf>
    <xf numFmtId="0" fontId="0" fillId="0" borderId="0" xfId="35" applyFont="1" applyProtection="1"/>
    <xf numFmtId="3" fontId="72" fillId="0" borderId="10"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wrapText="1"/>
    </xf>
    <xf numFmtId="3" fontId="59" fillId="19" borderId="10" xfId="35" applyNumberFormat="1" applyFont="1" applyFill="1" applyBorder="1" applyAlignment="1" applyProtection="1">
      <alignment horizontal="center" vertical="center"/>
    </xf>
    <xf numFmtId="0" fontId="22" fillId="19" borderId="10" xfId="35" applyFont="1" applyFill="1" applyBorder="1" applyAlignment="1" applyProtection="1">
      <alignment horizontal="left" vertical="center" wrapText="1"/>
    </xf>
    <xf numFmtId="4" fontId="59" fillId="19" borderId="10" xfId="35" applyNumberFormat="1" applyFont="1" applyFill="1" applyBorder="1" applyAlignment="1" applyProtection="1">
      <alignment horizontal="center" vertical="center"/>
    </xf>
    <xf numFmtId="4" fontId="72" fillId="0" borderId="10" xfId="35" applyNumberFormat="1" applyFont="1" applyFill="1" applyBorder="1" applyAlignment="1" applyProtection="1">
      <alignment horizontal="center" vertical="center"/>
      <protection locked="0"/>
    </xf>
    <xf numFmtId="0" fontId="20" fillId="0" borderId="10" xfId="35" applyFont="1" applyFill="1" applyBorder="1" applyProtection="1"/>
    <xf numFmtId="0" fontId="22" fillId="19" borderId="10" xfId="35" applyFont="1" applyFill="1" applyBorder="1" applyAlignment="1" applyProtection="1">
      <alignment wrapText="1"/>
    </xf>
    <xf numFmtId="0" fontId="0" fillId="0" borderId="0" xfId="35" applyFont="1" applyFill="1" applyProtection="1"/>
    <xf numFmtId="4" fontId="20" fillId="0" borderId="10" xfId="35" applyNumberFormat="1" applyFont="1" applyFill="1" applyBorder="1" applyAlignment="1" applyProtection="1">
      <alignment horizontal="center" vertical="center"/>
      <protection locked="0"/>
    </xf>
    <xf numFmtId="4" fontId="22" fillId="19" borderId="10" xfId="35" applyNumberFormat="1" applyFont="1" applyFill="1" applyBorder="1" applyAlignment="1" applyProtection="1">
      <alignment horizontal="center" vertical="center"/>
    </xf>
    <xf numFmtId="0" fontId="20" fillId="21" borderId="10" xfId="35" applyFont="1" applyFill="1" applyBorder="1" applyAlignment="1" applyProtection="1">
      <alignment horizontal="center" vertical="center" wrapText="1"/>
    </xf>
    <xf numFmtId="0" fontId="20" fillId="0" borderId="10" xfId="35"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xf>
    <xf numFmtId="0" fontId="0" fillId="0" borderId="0" xfId="35" applyFont="1" applyAlignment="1" applyProtection="1">
      <alignment horizontal="center"/>
    </xf>
    <xf numFmtId="3" fontId="20" fillId="0" borderId="10" xfId="35" applyNumberFormat="1" applyFont="1" applyFill="1" applyBorder="1" applyAlignment="1" applyProtection="1">
      <alignment horizontal="center" vertical="center"/>
      <protection locked="0"/>
    </xf>
    <xf numFmtId="0" fontId="2" fillId="0" borderId="0" xfId="35" applyFont="1" applyProtection="1"/>
    <xf numFmtId="0" fontId="9" fillId="0" borderId="0" xfId="35" applyFont="1" applyProtection="1"/>
    <xf numFmtId="0" fontId="20" fillId="0" borderId="10" xfId="35" applyFont="1" applyFill="1" applyBorder="1" applyAlignment="1" applyProtection="1">
      <alignment horizontal="center" vertical="center"/>
    </xf>
    <xf numFmtId="0" fontId="20" fillId="0" borderId="10" xfId="35" applyFont="1" applyFill="1" applyBorder="1" applyAlignment="1" applyProtection="1">
      <alignment horizontal="left" vertical="top" wrapText="1"/>
    </xf>
    <xf numFmtId="0" fontId="22" fillId="0" borderId="10" xfId="35" applyFont="1" applyFill="1" applyBorder="1" applyAlignment="1" applyProtection="1">
      <alignment horizontal="left" vertical="top" wrapText="1"/>
    </xf>
    <xf numFmtId="3" fontId="72" fillId="18" borderId="10" xfId="35" applyNumberFormat="1" applyFont="1" applyFill="1" applyBorder="1" applyAlignment="1" applyProtection="1">
      <alignment horizontal="center" vertical="center"/>
      <protection locked="0"/>
    </xf>
    <xf numFmtId="3" fontId="72" fillId="0" borderId="10" xfId="35" applyNumberFormat="1" applyFont="1" applyFill="1" applyBorder="1" applyAlignment="1" applyProtection="1">
      <alignment horizontal="center" vertical="center"/>
    </xf>
    <xf numFmtId="3" fontId="59" fillId="18" borderId="10" xfId="35" applyNumberFormat="1" applyFont="1" applyFill="1" applyBorder="1" applyAlignment="1" applyProtection="1">
      <alignment horizontal="center" vertical="center"/>
    </xf>
    <xf numFmtId="10" fontId="72" fillId="0" borderId="10" xfId="35" applyNumberFormat="1" applyFont="1" applyFill="1" applyBorder="1" applyAlignment="1" applyProtection="1">
      <alignment horizontal="center" vertical="center"/>
    </xf>
    <xf numFmtId="1" fontId="72" fillId="0" borderId="10"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1" fontId="72" fillId="0" borderId="10" xfId="35" applyNumberFormat="1" applyFont="1" applyFill="1" applyBorder="1" applyAlignment="1" applyProtection="1">
      <alignment horizontal="center" vertical="center"/>
    </xf>
    <xf numFmtId="10" fontId="72" fillId="0" borderId="10" xfId="35" applyNumberFormat="1" applyFont="1" applyBorder="1" applyAlignment="1" applyProtection="1">
      <alignment horizontal="center"/>
    </xf>
    <xf numFmtId="3" fontId="59" fillId="0" borderId="10" xfId="35" applyNumberFormat="1" applyFont="1" applyFill="1" applyBorder="1" applyAlignment="1" applyProtection="1">
      <alignment horizontal="center" vertical="center"/>
    </xf>
    <xf numFmtId="4" fontId="72" fillId="0" borderId="13" xfId="35" applyNumberFormat="1" applyFont="1" applyFill="1" applyBorder="1" applyAlignment="1" applyProtection="1">
      <alignment horizontal="center" vertical="center"/>
    </xf>
    <xf numFmtId="0" fontId="20" fillId="21" borderId="11" xfId="35" applyFont="1" applyFill="1" applyBorder="1" applyAlignment="1" applyProtection="1">
      <alignment horizontal="center" vertical="center" wrapText="1"/>
    </xf>
    <xf numFmtId="3" fontId="72" fillId="0" borderId="10" xfId="78" applyNumberFormat="1" applyFont="1" applyFill="1" applyBorder="1" applyAlignment="1" applyProtection="1">
      <alignment horizontal="center" vertical="center"/>
      <protection locked="0"/>
    </xf>
    <xf numFmtId="10" fontId="72" fillId="0" borderId="10" xfId="35" applyNumberFormat="1" applyFont="1" applyFill="1" applyBorder="1" applyAlignment="1" applyProtection="1">
      <alignment horizontal="center"/>
    </xf>
    <xf numFmtId="0" fontId="9" fillId="0" borderId="0" xfId="34" applyFont="1" applyAlignment="1">
      <alignment horizontal="center"/>
    </xf>
    <xf numFmtId="0" fontId="12" fillId="0" borderId="10" xfId="0" applyFont="1" applyBorder="1" applyAlignment="1">
      <alignment horizontal="center" vertical="center" wrapText="1"/>
    </xf>
    <xf numFmtId="49" fontId="12" fillId="0" borderId="11" xfId="34" applyNumberFormat="1" applyFont="1" applyFill="1" applyBorder="1" applyAlignment="1" applyProtection="1">
      <alignment horizontal="center" vertical="center" wrapText="1"/>
    </xf>
    <xf numFmtId="4" fontId="6" fillId="21" borderId="10" xfId="34" applyNumberFormat="1" applyFont="1" applyFill="1" applyBorder="1" applyAlignment="1" applyProtection="1">
      <alignment horizontal="center" vertical="center"/>
      <protection locked="0"/>
    </xf>
    <xf numFmtId="2" fontId="6" fillId="0" borderId="10" xfId="47" applyNumberFormat="1" applyFont="1" applyFill="1" applyBorder="1" applyAlignment="1">
      <alignment horizontal="center" vertical="center" wrapText="1"/>
    </xf>
    <xf numFmtId="0" fontId="61" fillId="0" borderId="10" xfId="0" applyFont="1" applyFill="1" applyBorder="1" applyAlignment="1">
      <alignment horizontal="left" vertical="center" wrapText="1"/>
    </xf>
    <xf numFmtId="0" fontId="0" fillId="0" borderId="0" xfId="0" applyAlignment="1">
      <alignment horizontal="left"/>
    </xf>
    <xf numFmtId="0" fontId="20" fillId="0" borderId="0" xfId="35" applyFont="1" applyFill="1" applyProtection="1"/>
    <xf numFmtId="1" fontId="12" fillId="0" borderId="10" xfId="35" applyNumberFormat="1" applyFont="1" applyFill="1" applyBorder="1" applyAlignment="1" applyProtection="1">
      <alignment horizontal="center" vertical="center" wrapText="1"/>
      <protection locked="0"/>
    </xf>
    <xf numFmtId="49" fontId="22" fillId="0" borderId="10" xfId="35" applyNumberFormat="1" applyFont="1" applyFill="1" applyBorder="1" applyAlignment="1" applyProtection="1">
      <alignment horizontal="center" vertical="center" wrapText="1"/>
    </xf>
    <xf numFmtId="0" fontId="22" fillId="0" borderId="10" xfId="35" applyFont="1" applyFill="1" applyBorder="1" applyAlignment="1" applyProtection="1">
      <alignment horizontal="center" vertical="center" wrapText="1"/>
    </xf>
    <xf numFmtId="4" fontId="24" fillId="0" borderId="10" xfId="35" applyNumberFormat="1" applyFont="1" applyFill="1" applyBorder="1" applyAlignment="1" applyProtection="1">
      <alignment horizontal="center" vertical="center" wrapText="1"/>
    </xf>
    <xf numFmtId="10" fontId="24" fillId="0" borderId="10" xfId="35" applyNumberFormat="1" applyFont="1" applyFill="1" applyBorder="1" applyAlignment="1" applyProtection="1">
      <alignment horizontal="center" vertical="center" wrapText="1"/>
    </xf>
    <xf numFmtId="49" fontId="24" fillId="0" borderId="10" xfId="35" applyNumberFormat="1" applyFont="1" applyFill="1" applyBorder="1" applyAlignment="1" applyProtection="1">
      <alignment horizontal="center" vertical="center" wrapText="1"/>
    </xf>
    <xf numFmtId="0" fontId="24" fillId="0" borderId="10" xfId="35" applyFont="1" applyFill="1" applyBorder="1" applyAlignment="1" applyProtection="1">
      <alignment horizontal="center" vertical="center" wrapText="1"/>
    </xf>
    <xf numFmtId="49" fontId="20" fillId="0" borderId="10" xfId="38" applyNumberFormat="1" applyFont="1" applyFill="1" applyBorder="1" applyAlignment="1" applyProtection="1">
      <alignment horizontal="center" vertical="center" wrapText="1"/>
    </xf>
    <xf numFmtId="0" fontId="20" fillId="0" borderId="0" xfId="0" applyFont="1"/>
    <xf numFmtId="4" fontId="20" fillId="0" borderId="12" xfId="38" applyNumberFormat="1" applyFont="1" applyFill="1" applyBorder="1" applyAlignment="1" applyProtection="1">
      <alignment horizontal="center" vertical="center" wrapText="1"/>
    </xf>
    <xf numFmtId="10" fontId="20" fillId="0" borderId="12"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xf>
    <xf numFmtId="10" fontId="20" fillId="0" borderId="10"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protection locked="0"/>
    </xf>
    <xf numFmtId="0" fontId="20" fillId="0" borderId="10" xfId="0" applyFont="1" applyBorder="1"/>
    <xf numFmtId="0" fontId="20" fillId="0" borderId="10" xfId="38" applyFont="1" applyFill="1" applyBorder="1" applyAlignment="1">
      <alignment vertical="center" wrapText="1"/>
    </xf>
    <xf numFmtId="10" fontId="20" fillId="0" borderId="12" xfId="38" applyNumberFormat="1" applyFont="1" applyFill="1" applyBorder="1" applyAlignment="1" applyProtection="1">
      <alignment horizontal="center" vertical="center" wrapText="1"/>
    </xf>
    <xf numFmtId="10" fontId="20" fillId="0" borderId="10" xfId="38" applyNumberFormat="1" applyFont="1" applyFill="1" applyBorder="1" applyAlignment="1" applyProtection="1">
      <alignment horizontal="center" vertical="center" wrapText="1"/>
    </xf>
    <xf numFmtId="4" fontId="20" fillId="0" borderId="10" xfId="38" applyNumberFormat="1" applyFont="1" applyFill="1" applyBorder="1" applyAlignment="1" applyProtection="1">
      <alignment horizontal="center" vertical="center" wrapText="1"/>
      <protection locked="0"/>
    </xf>
    <xf numFmtId="0" fontId="20" fillId="0" borderId="10" xfId="38" applyFont="1" applyFill="1" applyBorder="1" applyAlignment="1" applyProtection="1">
      <alignment horizontal="center" vertical="center" wrapText="1"/>
    </xf>
    <xf numFmtId="4" fontId="24" fillId="0" borderId="10" xfId="35" applyNumberFormat="1" applyFont="1" applyFill="1" applyBorder="1" applyAlignment="1" applyProtection="1">
      <alignment horizontal="center" vertical="center" wrapText="1"/>
      <protection locked="0"/>
    </xf>
    <xf numFmtId="4" fontId="20" fillId="0" borderId="10" xfId="38" applyNumberFormat="1" applyFont="1" applyFill="1" applyBorder="1" applyAlignment="1" applyProtection="1">
      <alignment horizontal="center" vertical="center" wrapText="1"/>
    </xf>
    <xf numFmtId="49" fontId="20" fillId="0" borderId="16" xfId="38" applyNumberFormat="1" applyFont="1" applyFill="1" applyBorder="1" applyAlignment="1" applyProtection="1">
      <alignment horizontal="center" vertical="center" wrapText="1"/>
    </xf>
    <xf numFmtId="4" fontId="22" fillId="19" borderId="10" xfId="35" applyNumberFormat="1" applyFont="1" applyFill="1" applyBorder="1" applyAlignment="1" applyProtection="1">
      <alignment horizontal="center" vertical="center" wrapText="1"/>
    </xf>
    <xf numFmtId="10" fontId="22" fillId="19" borderId="10" xfId="35" applyNumberFormat="1" applyFont="1" applyFill="1" applyBorder="1" applyAlignment="1" applyProtection="1">
      <alignment horizontal="center" vertical="center" wrapText="1"/>
    </xf>
    <xf numFmtId="0" fontId="20" fillId="0" borderId="0" xfId="35" applyFont="1" applyFill="1"/>
    <xf numFmtId="0" fontId="9" fillId="0" borderId="10" xfId="35" applyFont="1" applyFill="1" applyBorder="1" applyAlignment="1">
      <alignment horizontal="center" vertical="center" wrapText="1"/>
    </xf>
    <xf numFmtId="49" fontId="20" fillId="21" borderId="10" xfId="35" applyNumberFormat="1" applyFont="1" applyFill="1" applyBorder="1" applyAlignment="1">
      <alignment horizontal="center" vertical="center"/>
    </xf>
    <xf numFmtId="0" fontId="20" fillId="21" borderId="10" xfId="35" applyFont="1" applyFill="1" applyBorder="1" applyAlignment="1">
      <alignment horizontal="center" vertical="center"/>
    </xf>
    <xf numFmtId="0" fontId="20" fillId="0" borderId="10" xfId="35" applyNumberFormat="1" applyFont="1" applyFill="1" applyBorder="1" applyAlignment="1">
      <alignment horizontal="center" vertical="center"/>
    </xf>
    <xf numFmtId="0" fontId="12" fillId="0" borderId="10" xfId="38" applyFont="1" applyFill="1" applyBorder="1" applyAlignment="1">
      <alignment horizontal="center" vertical="center"/>
    </xf>
    <xf numFmtId="0" fontId="12" fillId="0" borderId="10" xfId="38" applyFont="1" applyFill="1" applyBorder="1" applyAlignment="1">
      <alignment vertical="center"/>
    </xf>
    <xf numFmtId="0" fontId="20" fillId="0" borderId="10" xfId="35" applyFont="1" applyFill="1" applyBorder="1" applyAlignment="1">
      <alignment horizontal="center" vertical="center"/>
    </xf>
    <xf numFmtId="0" fontId="20" fillId="0" borderId="10" xfId="38" applyFont="1" applyFill="1" applyBorder="1" applyAlignment="1" applyProtection="1">
      <alignment horizontal="left" vertical="center" wrapText="1"/>
    </xf>
    <xf numFmtId="0" fontId="13" fillId="19" borderId="10" xfId="35" applyFont="1" applyFill="1" applyBorder="1" applyAlignment="1">
      <alignment vertical="center"/>
    </xf>
    <xf numFmtId="4" fontId="13" fillId="19" borderId="10" xfId="35" applyNumberFormat="1" applyFont="1" applyFill="1" applyBorder="1" applyAlignment="1">
      <alignment horizontal="center" vertical="center"/>
    </xf>
    <xf numFmtId="0" fontId="13" fillId="19" borderId="10" xfId="35" applyFont="1" applyFill="1" applyBorder="1" applyAlignment="1">
      <alignment horizontal="center" vertical="center"/>
    </xf>
    <xf numFmtId="2" fontId="13" fillId="19" borderId="10" xfId="35" applyNumberFormat="1" applyFont="1" applyFill="1" applyBorder="1" applyAlignment="1">
      <alignment horizontal="center" vertical="center"/>
    </xf>
    <xf numFmtId="0" fontId="22" fillId="19" borderId="10" xfId="35" applyFont="1" applyFill="1" applyBorder="1" applyAlignment="1">
      <alignment vertical="center"/>
    </xf>
    <xf numFmtId="0" fontId="17" fillId="0" borderId="0" xfId="35" applyFont="1" applyFill="1"/>
    <xf numFmtId="0" fontId="20" fillId="0" borderId="0" xfId="38" applyFont="1" applyAlignment="1">
      <alignment horizontal="center" vertical="center" wrapText="1"/>
    </xf>
    <xf numFmtId="173" fontId="20" fillId="0" borderId="0" xfId="38" applyNumberFormat="1" applyFont="1" applyAlignment="1">
      <alignment horizontal="center" vertical="center" wrapText="1"/>
    </xf>
    <xf numFmtId="49" fontId="20" fillId="0" borderId="0" xfId="35" applyNumberFormat="1" applyFont="1" applyFill="1"/>
    <xf numFmtId="0" fontId="20" fillId="0" borderId="0" xfId="38" applyNumberFormat="1" applyFont="1" applyBorder="1" applyAlignment="1" applyProtection="1">
      <alignment horizontal="center" vertical="center"/>
    </xf>
    <xf numFmtId="0" fontId="20" fillId="0" borderId="0" xfId="38" applyFont="1" applyBorder="1" applyAlignment="1">
      <alignment horizontal="center" vertical="center" wrapText="1"/>
    </xf>
    <xf numFmtId="0" fontId="22" fillId="0" borderId="10" xfId="35" applyFont="1" applyFill="1" applyBorder="1" applyAlignment="1" applyProtection="1">
      <alignment horizontal="left" vertical="center" wrapText="1"/>
    </xf>
    <xf numFmtId="4" fontId="22" fillId="0" borderId="10" xfId="35" applyNumberFormat="1" applyFont="1" applyFill="1" applyBorder="1" applyAlignment="1" applyProtection="1">
      <alignment horizontal="center" vertical="center" wrapText="1"/>
    </xf>
    <xf numFmtId="10" fontId="22" fillId="0" borderId="10" xfId="35" applyNumberFormat="1" applyFont="1" applyFill="1" applyBorder="1" applyAlignment="1" applyProtection="1">
      <alignment horizontal="center" vertical="center" wrapText="1"/>
    </xf>
    <xf numFmtId="49" fontId="20" fillId="0" borderId="10" xfId="35" applyNumberFormat="1" applyFont="1" applyFill="1" applyBorder="1" applyAlignment="1" applyProtection="1">
      <alignment horizontal="center" vertical="center" wrapText="1"/>
    </xf>
    <xf numFmtId="0" fontId="20" fillId="18" borderId="10" xfId="38" applyFont="1" applyFill="1" applyBorder="1" applyAlignment="1">
      <alignment vertical="center" wrapText="1"/>
    </xf>
    <xf numFmtId="4" fontId="22" fillId="0" borderId="10" xfId="35" applyNumberFormat="1" applyFont="1" applyFill="1" applyBorder="1" applyAlignment="1" applyProtection="1">
      <alignment horizontal="center" vertical="center" wrapText="1"/>
      <protection locked="0"/>
    </xf>
    <xf numFmtId="49" fontId="20" fillId="18" borderId="10" xfId="38" applyNumberFormat="1" applyFont="1" applyFill="1" applyBorder="1" applyAlignment="1">
      <alignment horizontal="left" vertical="justify"/>
    </xf>
    <xf numFmtId="0" fontId="20" fillId="0" borderId="0" xfId="35" applyFont="1" applyFill="1" applyBorder="1" applyProtection="1"/>
    <xf numFmtId="0" fontId="20" fillId="0" borderId="0" xfId="35" applyFont="1" applyFill="1" applyBorder="1" applyAlignment="1" applyProtection="1">
      <alignment vertical="top"/>
    </xf>
    <xf numFmtId="0" fontId="12" fillId="0" borderId="10" xfId="35" applyFont="1" applyFill="1" applyBorder="1" applyAlignment="1" applyProtection="1">
      <alignment horizontal="center" vertical="center" wrapText="1"/>
    </xf>
    <xf numFmtId="0" fontId="12" fillId="21" borderId="10" xfId="35" applyFont="1" applyFill="1" applyBorder="1" applyAlignment="1" applyProtection="1">
      <alignment horizontal="center" vertical="center" wrapText="1"/>
    </xf>
    <xf numFmtId="1" fontId="22" fillId="0" borderId="10" xfId="35" applyNumberFormat="1" applyFont="1" applyFill="1" applyBorder="1" applyAlignment="1" applyProtection="1">
      <alignment horizontal="center" vertical="center" wrapText="1"/>
      <protection locked="0"/>
    </xf>
    <xf numFmtId="4" fontId="20" fillId="0" borderId="10" xfId="36" applyNumberFormat="1" applyFont="1" applyFill="1" applyBorder="1" applyAlignment="1" applyProtection="1">
      <alignment horizontal="center" vertical="center" wrapText="1"/>
      <protection locked="0"/>
    </xf>
    <xf numFmtId="1" fontId="22" fillId="0" borderId="10" xfId="35" applyNumberFormat="1" applyFont="1" applyFill="1" applyBorder="1" applyAlignment="1" applyProtection="1">
      <alignment horizontal="left" vertical="center" wrapText="1"/>
      <protection locked="0"/>
    </xf>
    <xf numFmtId="49" fontId="20" fillId="0" borderId="10" xfId="36" applyNumberFormat="1" applyFont="1" applyFill="1" applyBorder="1" applyAlignment="1" applyProtection="1">
      <alignment horizontal="center" vertical="center" wrapText="1"/>
    </xf>
    <xf numFmtId="4" fontId="20" fillId="0" borderId="10" xfId="36" applyNumberFormat="1" applyFont="1" applyFill="1" applyBorder="1" applyAlignment="1" applyProtection="1">
      <alignment horizontal="center" vertical="center" wrapText="1"/>
    </xf>
    <xf numFmtId="10" fontId="20" fillId="0" borderId="10" xfId="36" applyNumberFormat="1" applyFont="1" applyFill="1" applyBorder="1" applyAlignment="1" applyProtection="1">
      <alignment horizontal="center" vertical="center" wrapText="1"/>
    </xf>
    <xf numFmtId="1" fontId="20" fillId="0" borderId="10" xfId="36" applyNumberFormat="1" applyFont="1" applyFill="1" applyBorder="1" applyAlignment="1" applyProtection="1">
      <alignment horizontal="center" vertical="center" wrapText="1"/>
      <protection locked="0"/>
    </xf>
    <xf numFmtId="4" fontId="13" fillId="19" borderId="10" xfId="35" applyNumberFormat="1" applyFont="1" applyFill="1" applyBorder="1" applyAlignment="1" applyProtection="1">
      <alignment horizontal="center" vertical="center" wrapText="1"/>
    </xf>
    <xf numFmtId="10" fontId="13" fillId="19" borderId="10" xfId="35" applyNumberFormat="1" applyFont="1" applyFill="1" applyBorder="1" applyAlignment="1" applyProtection="1">
      <alignment horizontal="center" vertical="center" wrapText="1"/>
    </xf>
    <xf numFmtId="2" fontId="13" fillId="19" borderId="10" xfId="35" applyNumberFormat="1" applyFont="1" applyFill="1" applyBorder="1" applyAlignment="1" applyProtection="1">
      <alignment horizontal="center" vertical="center" wrapText="1"/>
      <protection locked="0"/>
    </xf>
    <xf numFmtId="49" fontId="12" fillId="21" borderId="10" xfId="35" applyNumberFormat="1" applyFont="1" applyFill="1" applyBorder="1" applyAlignment="1">
      <alignment horizontal="center" vertical="center"/>
    </xf>
    <xf numFmtId="0" fontId="12" fillId="21" borderId="10" xfId="35" applyFont="1" applyFill="1" applyBorder="1" applyAlignment="1">
      <alignment horizontal="center" vertical="center" wrapText="1"/>
    </xf>
    <xf numFmtId="0" fontId="12" fillId="21" borderId="10" xfId="35" applyFont="1" applyFill="1" applyBorder="1" applyAlignment="1">
      <alignment horizontal="center" vertical="center"/>
    </xf>
    <xf numFmtId="49" fontId="22"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wrapText="1"/>
    </xf>
    <xf numFmtId="2" fontId="22" fillId="0" borderId="10" xfId="35" applyNumberFormat="1" applyFont="1" applyFill="1" applyBorder="1" applyAlignment="1">
      <alignment horizontal="center" vertical="center" wrapText="1"/>
    </xf>
    <xf numFmtId="0" fontId="22" fillId="0" borderId="10" xfId="35" applyFont="1" applyFill="1" applyBorder="1"/>
    <xf numFmtId="169" fontId="20" fillId="0" borderId="10" xfId="35" applyNumberFormat="1" applyFont="1" applyFill="1" applyBorder="1" applyAlignment="1">
      <alignment horizontal="center" vertical="center"/>
    </xf>
    <xf numFmtId="0" fontId="20" fillId="0" borderId="10" xfId="35" applyFont="1" applyFill="1" applyBorder="1" applyAlignment="1">
      <alignment wrapText="1"/>
    </xf>
    <xf numFmtId="4" fontId="20" fillId="0" borderId="10" xfId="35" applyNumberFormat="1" applyFont="1" applyFill="1" applyBorder="1" applyAlignment="1">
      <alignment horizontal="center" vertical="center" wrapText="1"/>
    </xf>
    <xf numFmtId="0" fontId="20" fillId="0" borderId="10" xfId="35" applyFont="1" applyFill="1" applyBorder="1"/>
    <xf numFmtId="0" fontId="20" fillId="0" borderId="10" xfId="35" applyFont="1" applyFill="1" applyBorder="1" applyAlignment="1">
      <alignment vertical="center" wrapText="1"/>
    </xf>
    <xf numFmtId="0" fontId="20" fillId="0" borderId="10" xfId="35" applyFont="1" applyFill="1" applyBorder="1" applyAlignment="1">
      <alignment horizontal="center" wrapText="1"/>
    </xf>
    <xf numFmtId="2" fontId="20" fillId="0" borderId="10" xfId="35" applyNumberFormat="1" applyFont="1" applyFill="1" applyBorder="1" applyAlignment="1">
      <alignment horizontal="center" wrapText="1"/>
    </xf>
    <xf numFmtId="49" fontId="20"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xf>
    <xf numFmtId="0" fontId="22" fillId="0" borderId="10" xfId="35" applyFont="1" applyFill="1" applyBorder="1" applyAlignment="1"/>
    <xf numFmtId="0" fontId="22" fillId="0" borderId="10" xfId="35" applyFont="1" applyFill="1" applyBorder="1" applyAlignment="1">
      <alignment horizontal="center" wrapText="1"/>
    </xf>
    <xf numFmtId="2" fontId="22" fillId="0" borderId="10" xfId="35" applyNumberFormat="1" applyFont="1" applyFill="1" applyBorder="1" applyAlignment="1">
      <alignment horizontal="center" vertical="center"/>
    </xf>
    <xf numFmtId="0" fontId="20" fillId="0" borderId="10" xfId="35" applyFont="1" applyFill="1" applyBorder="1" applyAlignment="1">
      <alignment horizontal="left" vertical="center"/>
    </xf>
    <xf numFmtId="0" fontId="20" fillId="0" borderId="10" xfId="35" applyFont="1" applyFill="1" applyBorder="1" applyAlignment="1">
      <alignment horizontal="left"/>
    </xf>
    <xf numFmtId="0" fontId="22" fillId="19" borderId="10" xfId="35" applyFont="1" applyFill="1" applyBorder="1"/>
    <xf numFmtId="2" fontId="22" fillId="19" borderId="10" xfId="35" applyNumberFormat="1" applyFont="1" applyFill="1" applyBorder="1" applyAlignment="1">
      <alignment horizontal="center" wrapText="1"/>
    </xf>
    <xf numFmtId="49" fontId="20" fillId="0" borderId="0" xfId="35" applyNumberFormat="1" applyFont="1" applyFill="1" applyAlignment="1">
      <alignment horizontal="right"/>
    </xf>
    <xf numFmtId="0" fontId="20" fillId="0" borderId="19" xfId="35" applyFont="1" applyFill="1" applyBorder="1"/>
    <xf numFmtId="0" fontId="9" fillId="0" borderId="10" xfId="35" applyNumberFormat="1" applyFont="1" applyFill="1" applyBorder="1" applyAlignment="1">
      <alignment horizontal="center" vertical="center"/>
    </xf>
    <xf numFmtId="0" fontId="9" fillId="0" borderId="0" xfId="0" applyFont="1"/>
    <xf numFmtId="0" fontId="9" fillId="0" borderId="10" xfId="38" applyFont="1" applyFill="1" applyBorder="1" applyAlignment="1">
      <alignment horizontal="center" vertical="center"/>
    </xf>
    <xf numFmtId="4" fontId="9" fillId="0" borderId="12" xfId="38" applyNumberFormat="1" applyFont="1" applyFill="1" applyBorder="1" applyAlignment="1" applyProtection="1">
      <alignment horizontal="center" vertical="center" wrapText="1"/>
    </xf>
    <xf numFmtId="0" fontId="9" fillId="0" borderId="10" xfId="38" applyFont="1" applyFill="1" applyBorder="1" applyAlignment="1">
      <alignment vertical="center"/>
    </xf>
    <xf numFmtId="2" fontId="52" fillId="0" borderId="10" xfId="0" applyNumberFormat="1" applyFont="1" applyBorder="1" applyAlignment="1">
      <alignment horizontal="center" vertical="center"/>
    </xf>
    <xf numFmtId="0" fontId="9" fillId="0" borderId="10" xfId="35" applyFont="1" applyFill="1" applyBorder="1" applyAlignment="1">
      <alignment horizontal="center" vertical="center"/>
    </xf>
    <xf numFmtId="0" fontId="9" fillId="0" borderId="10" xfId="0" applyFont="1" applyBorder="1"/>
    <xf numFmtId="0" fontId="9" fillId="0" borderId="10" xfId="38" applyFont="1" applyFill="1" applyBorder="1" applyAlignment="1">
      <alignment vertical="center" wrapText="1"/>
    </xf>
    <xf numFmtId="0" fontId="9" fillId="0" borderId="10" xfId="38" applyFont="1" applyFill="1" applyBorder="1" applyAlignment="1" applyProtection="1">
      <alignment horizontal="left" vertical="center" wrapText="1"/>
    </xf>
    <xf numFmtId="0" fontId="9" fillId="0" borderId="10" xfId="38" applyFont="1" applyFill="1" applyBorder="1" applyAlignment="1">
      <alignment wrapText="1"/>
    </xf>
    <xf numFmtId="4" fontId="9" fillId="0" borderId="10" xfId="38" applyNumberFormat="1" applyFont="1" applyFill="1" applyBorder="1" applyAlignment="1" applyProtection="1">
      <alignment horizontal="center" vertical="center" wrapText="1"/>
    </xf>
    <xf numFmtId="0" fontId="20" fillId="0" borderId="10" xfId="50" applyFont="1" applyBorder="1" applyAlignment="1">
      <alignment horizontal="center" vertical="center" wrapText="1"/>
    </xf>
    <xf numFmtId="0" fontId="20" fillId="0" borderId="10" xfId="48" applyFont="1" applyFill="1" applyBorder="1" applyAlignment="1">
      <alignment horizontal="center" vertical="center" wrapText="1"/>
    </xf>
    <xf numFmtId="0" fontId="12" fillId="0" borderId="16" xfId="77" applyFont="1" applyFill="1" applyBorder="1" applyAlignment="1">
      <alignment horizontal="center" vertical="center" wrapText="1"/>
    </xf>
    <xf numFmtId="0" fontId="12" fillId="0" borderId="23" xfId="77" applyFont="1" applyFill="1" applyBorder="1" applyAlignment="1">
      <alignment horizontal="center" vertical="center" wrapText="1"/>
    </xf>
    <xf numFmtId="0" fontId="9" fillId="18" borderId="16" xfId="50" applyFont="1" applyFill="1" applyBorder="1" applyAlignment="1">
      <alignment horizontal="center" vertical="center" wrapText="1"/>
    </xf>
    <xf numFmtId="0" fontId="9" fillId="21" borderId="11" xfId="50" applyFont="1" applyFill="1" applyBorder="1" applyAlignment="1">
      <alignment horizontal="center" vertical="center" wrapText="1"/>
    </xf>
    <xf numFmtId="0" fontId="9" fillId="19" borderId="12" xfId="50" applyFont="1" applyFill="1" applyBorder="1" applyAlignment="1">
      <alignment horizontal="center" vertical="center" wrapText="1"/>
    </xf>
    <xf numFmtId="0" fontId="20" fillId="0" borderId="10" xfId="35" applyFont="1" applyFill="1" applyBorder="1" applyAlignment="1">
      <alignment horizontal="center" vertical="center" wrapText="1"/>
    </xf>
    <xf numFmtId="2" fontId="12" fillId="21" borderId="10" xfId="34" applyNumberFormat="1" applyFont="1" applyFill="1" applyBorder="1" applyAlignment="1" applyProtection="1">
      <alignment horizontal="center" vertical="center" wrapText="1"/>
    </xf>
    <xf numFmtId="0" fontId="20" fillId="0" borderId="0" xfId="34" applyFont="1" applyFill="1" applyProtection="1"/>
    <xf numFmtId="2" fontId="6" fillId="0" borderId="10" xfId="62" applyNumberFormat="1" applyFont="1" applyFill="1" applyBorder="1" applyAlignment="1">
      <alignment horizontal="center" vertical="center"/>
    </xf>
    <xf numFmtId="0" fontId="22" fillId="0" borderId="17" xfId="50" applyFont="1" applyFill="1" applyBorder="1" applyAlignment="1">
      <alignment horizontal="left"/>
    </xf>
    <xf numFmtId="173" fontId="6" fillId="0" borderId="10" xfId="36" applyNumberFormat="1" applyFont="1" applyFill="1" applyBorder="1" applyAlignment="1">
      <alignment horizontal="center" vertical="center"/>
    </xf>
    <xf numFmtId="0" fontId="61" fillId="0" borderId="10" xfId="61" applyFont="1" applyFill="1" applyBorder="1" applyAlignment="1">
      <alignment horizontal="center" vertical="center"/>
    </xf>
    <xf numFmtId="2" fontId="6" fillId="0" borderId="10" xfId="61" applyNumberFormat="1" applyFont="1" applyFill="1" applyBorder="1" applyAlignment="1">
      <alignment horizontal="center" vertical="center"/>
    </xf>
    <xf numFmtId="2" fontId="6" fillId="0" borderId="10" xfId="37" applyNumberFormat="1" applyFont="1" applyFill="1" applyBorder="1" applyAlignment="1">
      <alignment horizontal="center" vertical="center"/>
    </xf>
    <xf numFmtId="1" fontId="6" fillId="0" borderId="10" xfId="50" applyNumberFormat="1" applyFont="1" applyFill="1" applyBorder="1" applyAlignment="1">
      <alignment horizontal="center" vertical="center"/>
    </xf>
    <xf numFmtId="2" fontId="6" fillId="0" borderId="10" xfId="70" applyNumberFormat="1" applyFont="1" applyFill="1" applyBorder="1" applyAlignment="1" applyProtection="1">
      <alignment horizontal="center" vertical="center" wrapText="1"/>
    </xf>
    <xf numFmtId="1" fontId="6" fillId="0" borderId="10" xfId="77" applyNumberFormat="1" applyFont="1" applyFill="1" applyBorder="1" applyAlignment="1">
      <alignment horizontal="center" vertical="center" wrapText="1"/>
    </xf>
    <xf numFmtId="2" fontId="6" fillId="0" borderId="10" xfId="77" applyNumberFormat="1" applyFont="1" applyFill="1" applyBorder="1" applyAlignment="1">
      <alignment horizontal="center" vertical="center" wrapText="1"/>
    </xf>
    <xf numFmtId="4" fontId="6" fillId="0" borderId="10" xfId="69" applyNumberFormat="1" applyFont="1" applyFill="1" applyBorder="1" applyAlignment="1">
      <alignment horizontal="center" vertical="center"/>
    </xf>
    <xf numFmtId="1" fontId="61" fillId="0" borderId="10" xfId="72" applyNumberFormat="1" applyFont="1" applyFill="1" applyBorder="1" applyAlignment="1">
      <alignment horizontal="center" vertical="center"/>
    </xf>
    <xf numFmtId="4" fontId="62" fillId="0" borderId="10" xfId="81" applyNumberFormat="1" applyFont="1" applyFill="1" applyBorder="1" applyAlignment="1">
      <alignment horizontal="center" vertical="center" wrapText="1"/>
    </xf>
    <xf numFmtId="1" fontId="61" fillId="0" borderId="23" xfId="72" applyNumberFormat="1" applyFont="1" applyFill="1" applyBorder="1" applyAlignment="1">
      <alignment horizontal="center" vertical="center"/>
    </xf>
    <xf numFmtId="2" fontId="6" fillId="0" borderId="10" xfId="48" applyNumberFormat="1" applyFont="1" applyFill="1" applyBorder="1" applyAlignment="1">
      <alignment horizontal="center" vertical="center"/>
    </xf>
    <xf numFmtId="2" fontId="62" fillId="0" borderId="10" xfId="50" applyNumberFormat="1" applyFont="1" applyFill="1" applyBorder="1" applyAlignment="1">
      <alignment horizontal="center" vertical="center"/>
    </xf>
    <xf numFmtId="4" fontId="63" fillId="0" borderId="16" xfId="70"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0" fontId="20" fillId="0" borderId="0" xfId="34" applyFont="1" applyFill="1" applyProtection="1"/>
    <xf numFmtId="0" fontId="12" fillId="0" borderId="10" xfId="0" applyFont="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0" fontId="12" fillId="0" borderId="11" xfId="47" applyFont="1" applyFill="1" applyBorder="1" applyAlignment="1">
      <alignment horizontal="center" vertical="center" wrapText="1"/>
    </xf>
    <xf numFmtId="0" fontId="20" fillId="0" borderId="10" xfId="35" applyFont="1" applyFill="1" applyBorder="1" applyAlignment="1" applyProtection="1">
      <alignment horizontal="left" vertical="center" wrapText="1"/>
    </xf>
    <xf numFmtId="2" fontId="22" fillId="0" borderId="10" xfId="35" applyNumberFormat="1" applyFont="1" applyFill="1" applyBorder="1" applyAlignment="1" applyProtection="1">
      <alignment horizontal="center" vertical="center" wrapText="1"/>
      <protection locked="0"/>
    </xf>
    <xf numFmtId="4" fontId="22" fillId="0" borderId="10" xfId="36" applyNumberFormat="1" applyFont="1" applyFill="1" applyBorder="1" applyAlignment="1" applyProtection="1">
      <alignment horizontal="center" vertical="center" wrapText="1"/>
    </xf>
    <xf numFmtId="49" fontId="6" fillId="27" borderId="10" xfId="36" applyNumberFormat="1" applyFont="1" applyFill="1" applyBorder="1" applyAlignment="1" applyProtection="1">
      <alignment horizontal="center" vertical="center" wrapText="1"/>
      <protection locked="0"/>
    </xf>
    <xf numFmtId="168" fontId="12" fillId="0" borderId="10" xfId="36" applyNumberFormat="1" applyFont="1" applyFill="1" applyBorder="1" applyAlignment="1" applyProtection="1">
      <alignment horizontal="center" vertical="center"/>
      <protection locked="0"/>
    </xf>
    <xf numFmtId="168" fontId="12" fillId="0" borderId="10" xfId="36" applyNumberFormat="1" applyFont="1" applyFill="1" applyBorder="1" applyAlignment="1" applyProtection="1">
      <alignment horizontal="center" vertical="center" wrapText="1" readingOrder="1"/>
      <protection locked="0"/>
    </xf>
    <xf numFmtId="168" fontId="94" fillId="0" borderId="10" xfId="82" applyNumberFormat="1" applyFont="1" applyFill="1" applyBorder="1" applyAlignment="1">
      <alignment horizontal="center" vertical="center"/>
    </xf>
    <xf numFmtId="0" fontId="12" fillId="0" borderId="10" xfId="35" applyNumberFormat="1" applyFont="1" applyFill="1" applyBorder="1" applyAlignment="1" applyProtection="1">
      <alignment horizontal="center" vertical="center"/>
      <protection locked="0"/>
    </xf>
    <xf numFmtId="0" fontId="12" fillId="0" borderId="10" xfId="36" applyFont="1" applyFill="1" applyBorder="1" applyAlignment="1" applyProtection="1">
      <alignment vertical="center" wrapText="1"/>
    </xf>
    <xf numFmtId="49" fontId="12" fillId="0" borderId="10" xfId="36" applyNumberFormat="1" applyFont="1" applyFill="1" applyBorder="1" applyAlignment="1" applyProtection="1">
      <alignment horizontal="left" vertical="center" wrapText="1" readingOrder="1"/>
    </xf>
    <xf numFmtId="49" fontId="12" fillId="0" borderId="10" xfId="50" applyNumberFormat="1" applyFont="1" applyFill="1" applyBorder="1" applyAlignment="1">
      <alignment horizontal="left" vertical="center" wrapText="1" readingOrder="1"/>
    </xf>
    <xf numFmtId="0" fontId="12" fillId="0" borderId="10" xfId="35" applyFont="1" applyFill="1" applyBorder="1" applyAlignment="1" applyProtection="1">
      <alignment wrapText="1"/>
    </xf>
    <xf numFmtId="0" fontId="12" fillId="0" borderId="12" xfId="36" applyFont="1" applyFill="1" applyBorder="1" applyAlignment="1" applyProtection="1">
      <alignment vertical="center" wrapText="1"/>
    </xf>
    <xf numFmtId="168" fontId="12" fillId="0" borderId="10" xfId="35" applyNumberFormat="1" applyFont="1" applyFill="1" applyBorder="1" applyAlignment="1" applyProtection="1">
      <alignment horizontal="center" vertical="center"/>
    </xf>
    <xf numFmtId="168" fontId="9" fillId="19" borderId="10" xfId="34" applyNumberFormat="1" applyFont="1" applyFill="1" applyBorder="1" applyAlignment="1">
      <alignment horizontal="center" vertical="center"/>
    </xf>
    <xf numFmtId="0" fontId="9" fillId="0" borderId="10" xfId="34" applyFont="1" applyFill="1" applyBorder="1" applyAlignment="1">
      <alignment horizontal="center" vertical="center"/>
    </xf>
    <xf numFmtId="0" fontId="12" fillId="0" borderId="10" xfId="77" applyFont="1" applyFill="1" applyBorder="1" applyAlignment="1">
      <alignment horizontal="center" vertical="center" wrapText="1"/>
    </xf>
    <xf numFmtId="1" fontId="12" fillId="0" borderId="10" xfId="35" applyNumberFormat="1" applyFont="1" applyFill="1" applyBorder="1" applyAlignment="1" applyProtection="1">
      <alignment horizontal="center" vertical="center"/>
    </xf>
    <xf numFmtId="2" fontId="12" fillId="0" borderId="10" xfId="35" applyNumberFormat="1" applyFont="1" applyFill="1" applyBorder="1" applyAlignment="1">
      <alignment horizontal="center" vertical="center"/>
    </xf>
    <xf numFmtId="168" fontId="12" fillId="0" borderId="10" xfId="35" applyNumberFormat="1" applyFont="1" applyFill="1" applyBorder="1" applyAlignment="1">
      <alignment horizontal="center" vertical="center"/>
    </xf>
    <xf numFmtId="0" fontId="19" fillId="0" borderId="10" xfId="35" applyFont="1" applyFill="1" applyBorder="1" applyAlignment="1">
      <alignment horizontal="center" vertical="center"/>
    </xf>
    <xf numFmtId="0" fontId="95" fillId="0" borderId="10" xfId="35" applyFont="1" applyFill="1" applyBorder="1" applyAlignment="1">
      <alignment horizontal="center" vertical="center"/>
    </xf>
    <xf numFmtId="0" fontId="95" fillId="0" borderId="10" xfId="35" applyFont="1" applyFill="1" applyBorder="1" applyAlignment="1">
      <alignment horizontal="center" vertical="center" wrapText="1"/>
    </xf>
    <xf numFmtId="4" fontId="13" fillId="27" borderId="10" xfId="34" applyNumberFormat="1" applyFont="1" applyFill="1" applyBorder="1" applyAlignment="1" applyProtection="1">
      <alignment horizontal="center" vertical="center"/>
    </xf>
    <xf numFmtId="173" fontId="12" fillId="0" borderId="0" xfId="50" applyNumberFormat="1" applyFont="1" applyAlignment="1">
      <alignment horizontal="center" vertical="center" wrapText="1"/>
    </xf>
    <xf numFmtId="10" fontId="96" fillId="0" borderId="0" xfId="50" applyNumberFormat="1" applyFont="1" applyAlignment="1">
      <alignment horizontal="center" vertical="center" wrapText="1"/>
    </xf>
    <xf numFmtId="2" fontId="2" fillId="0" borderId="0" xfId="77" applyNumberFormat="1" applyFont="1" applyFill="1" applyAlignment="1">
      <alignment horizontal="center" vertical="center" wrapText="1"/>
    </xf>
    <xf numFmtId="4" fontId="2" fillId="0" borderId="0" xfId="77" applyNumberFormat="1" applyFont="1" applyFill="1" applyAlignment="1">
      <alignment horizontal="center" vertical="center" wrapText="1"/>
    </xf>
    <xf numFmtId="4" fontId="13" fillId="0" borderId="10" xfId="36" applyNumberFormat="1" applyFont="1" applyFill="1" applyBorder="1" applyAlignment="1" applyProtection="1">
      <alignment horizontal="center" vertical="center"/>
      <protection locked="0"/>
    </xf>
    <xf numFmtId="171" fontId="25" fillId="0" borderId="0" xfId="35" applyNumberFormat="1" applyFont="1" applyFill="1" applyBorder="1" applyAlignment="1">
      <alignment vertical="center"/>
    </xf>
    <xf numFmtId="0" fontId="8" fillId="0" borderId="0" xfId="34" applyFont="1" applyFill="1" applyAlignment="1">
      <alignment vertical="center" wrapText="1"/>
    </xf>
    <xf numFmtId="0" fontId="20" fillId="0" borderId="0" xfId="34" applyFont="1" applyFill="1" applyProtection="1"/>
    <xf numFmtId="0" fontId="20" fillId="0" borderId="0" xfId="34" applyFont="1" applyFill="1" applyProtection="1"/>
    <xf numFmtId="172" fontId="13" fillId="0" borderId="10" xfId="34" applyNumberFormat="1" applyFont="1" applyFill="1" applyBorder="1" applyAlignment="1" applyProtection="1">
      <alignment horizontal="center" vertical="center"/>
    </xf>
    <xf numFmtId="4" fontId="12" fillId="0" borderId="0" xfId="49" applyNumberFormat="1" applyFont="1" applyFill="1"/>
    <xf numFmtId="173" fontId="9" fillId="0" borderId="0" xfId="50" applyNumberFormat="1" applyFont="1" applyAlignment="1">
      <alignment horizontal="center" vertical="center" wrapText="1"/>
    </xf>
    <xf numFmtId="49" fontId="6" fillId="0" borderId="10" xfId="50" applyNumberFormat="1" applyFont="1" applyFill="1" applyBorder="1" applyAlignment="1">
      <alignment horizontal="center" vertical="center"/>
    </xf>
    <xf numFmtId="4" fontId="12" fillId="0" borderId="10" xfId="36" applyNumberFormat="1" applyFont="1" applyFill="1" applyBorder="1" applyAlignment="1" applyProtection="1">
      <alignment horizontal="center" vertical="center" wrapText="1" readingOrder="1"/>
      <protection locked="0"/>
    </xf>
    <xf numFmtId="1" fontId="20" fillId="0" borderId="19" xfId="49" applyNumberFormat="1" applyFont="1" applyFill="1" applyBorder="1" applyProtection="1"/>
    <xf numFmtId="0" fontId="12" fillId="0" borderId="23" xfId="61" applyFont="1" applyBorder="1" applyAlignment="1">
      <alignment horizontal="left" vertical="center" wrapText="1"/>
    </xf>
    <xf numFmtId="0" fontId="97" fillId="0" borderId="10" xfId="88" applyFont="1" applyFill="1" applyBorder="1" applyAlignment="1">
      <alignment horizontal="left" vertical="center" wrapText="1"/>
    </xf>
    <xf numFmtId="172" fontId="12" fillId="0" borderId="10" xfId="34" applyNumberFormat="1" applyFont="1" applyFill="1" applyBorder="1" applyAlignment="1" applyProtection="1">
      <alignment horizontal="center" vertical="center"/>
    </xf>
    <xf numFmtId="0" fontId="13" fillId="0" borderId="12" xfId="36" applyFont="1" applyFill="1" applyBorder="1" applyAlignment="1" applyProtection="1">
      <alignment horizontal="left" vertical="center" wrapText="1"/>
    </xf>
    <xf numFmtId="168" fontId="13" fillId="0" borderId="12" xfId="36" applyNumberFormat="1" applyFont="1" applyFill="1" applyBorder="1" applyAlignment="1" applyProtection="1">
      <alignment horizontal="center" vertical="center" wrapText="1"/>
    </xf>
    <xf numFmtId="168" fontId="12" fillId="0" borderId="12" xfId="37" applyNumberFormat="1" applyFont="1" applyFill="1" applyBorder="1" applyAlignment="1" applyProtection="1">
      <alignment horizontal="center" vertical="center" wrapText="1"/>
    </xf>
    <xf numFmtId="168" fontId="12" fillId="0" borderId="12" xfId="36" applyNumberFormat="1" applyFont="1" applyFill="1" applyBorder="1" applyAlignment="1" applyProtection="1">
      <alignment horizontal="center" vertical="center" wrapText="1"/>
    </xf>
    <xf numFmtId="0" fontId="12" fillId="0" borderId="10" xfId="36" applyFont="1" applyFill="1" applyBorder="1" applyAlignment="1" applyProtection="1">
      <alignment horizontal="left" vertical="center" wrapText="1"/>
    </xf>
    <xf numFmtId="1" fontId="12" fillId="0" borderId="12" xfId="36" applyNumberFormat="1" applyFont="1" applyFill="1" applyBorder="1" applyAlignment="1" applyProtection="1">
      <alignment horizontal="center" vertical="center" wrapText="1"/>
    </xf>
    <xf numFmtId="168" fontId="12" fillId="0" borderId="10" xfId="77" applyNumberFormat="1" applyFont="1" applyFill="1" applyBorder="1" applyAlignment="1">
      <alignment horizontal="center" vertical="center"/>
    </xf>
    <xf numFmtId="49" fontId="13" fillId="0" borderId="10" xfId="50" applyNumberFormat="1" applyFont="1" applyFill="1" applyBorder="1" applyAlignment="1">
      <alignment horizontal="left" vertical="center" wrapText="1" readingOrder="1"/>
    </xf>
    <xf numFmtId="2" fontId="12" fillId="0" borderId="23" xfId="36" applyNumberFormat="1" applyFont="1" applyFill="1" applyBorder="1" applyAlignment="1" applyProtection="1">
      <alignment horizontal="center" vertical="center" wrapText="1" readingOrder="1"/>
    </xf>
    <xf numFmtId="49" fontId="13" fillId="0" borderId="10" xfId="36" applyNumberFormat="1" applyFont="1" applyFill="1" applyBorder="1" applyAlignment="1" applyProtection="1">
      <alignment horizontal="left" vertical="center" wrapText="1" readingOrder="1"/>
    </xf>
    <xf numFmtId="0" fontId="12" fillId="0" borderId="10" xfId="34" applyFont="1" applyFill="1" applyBorder="1" applyAlignment="1" applyProtection="1">
      <alignment horizontal="left" vertical="center" wrapText="1"/>
    </xf>
    <xf numFmtId="0" fontId="13" fillId="0" borderId="10" xfId="36" applyFont="1" applyFill="1" applyBorder="1" applyAlignment="1" applyProtection="1">
      <alignment vertical="center" wrapText="1"/>
    </xf>
    <xf numFmtId="1" fontId="13" fillId="0" borderId="23" xfId="36" applyNumberFormat="1" applyFont="1" applyFill="1" applyBorder="1" applyAlignment="1" applyProtection="1">
      <alignment horizontal="center" vertical="center" wrapText="1"/>
    </xf>
    <xf numFmtId="168" fontId="12" fillId="0" borderId="10" xfId="36" applyNumberFormat="1" applyFont="1" applyFill="1" applyBorder="1" applyAlignment="1" applyProtection="1">
      <alignment horizontal="center" vertical="center" wrapText="1"/>
    </xf>
    <xf numFmtId="0" fontId="12" fillId="0" borderId="10" xfId="50" applyFont="1" applyFill="1" applyBorder="1" applyAlignment="1">
      <alignment horizontal="left" vertical="center" wrapText="1"/>
    </xf>
    <xf numFmtId="172" fontId="12" fillId="0" borderId="11" xfId="36" applyNumberFormat="1" applyFont="1" applyFill="1" applyBorder="1" applyAlignment="1" applyProtection="1">
      <alignment horizontal="center" vertical="center"/>
      <protection locked="0"/>
    </xf>
    <xf numFmtId="0" fontId="12" fillId="0" borderId="0" xfId="34" applyFont="1" applyFill="1" applyAlignment="1">
      <alignment horizontal="left"/>
    </xf>
    <xf numFmtId="0" fontId="13" fillId="19" borderId="41" xfId="34" applyNumberFormat="1" applyFont="1" applyFill="1" applyBorder="1" applyAlignment="1" applyProtection="1">
      <alignment horizontal="center" vertical="center"/>
    </xf>
    <xf numFmtId="0" fontId="13" fillId="19" borderId="50" xfId="34" applyNumberFormat="1" applyFont="1" applyFill="1" applyBorder="1" applyAlignment="1" applyProtection="1">
      <alignment horizontal="center" vertical="center"/>
    </xf>
    <xf numFmtId="0" fontId="13" fillId="19" borderId="37" xfId="34" applyNumberFormat="1" applyFont="1" applyFill="1" applyBorder="1" applyAlignment="1" applyProtection="1">
      <alignment horizontal="center" vertical="center"/>
    </xf>
    <xf numFmtId="14" fontId="13" fillId="19" borderId="41" xfId="34" applyNumberFormat="1" applyFont="1" applyFill="1" applyBorder="1" applyAlignment="1" applyProtection="1">
      <alignment horizontal="center" vertical="center"/>
    </xf>
    <xf numFmtId="14" fontId="13" fillId="19" borderId="37" xfId="34" applyNumberFormat="1" applyFont="1" applyFill="1" applyBorder="1" applyAlignment="1" applyProtection="1">
      <alignment horizontal="center" vertical="center"/>
    </xf>
    <xf numFmtId="0" fontId="12" fillId="0" borderId="0" xfId="34" applyFont="1" applyAlignment="1"/>
    <xf numFmtId="0" fontId="23" fillId="21" borderId="10" xfId="34" applyFont="1" applyFill="1" applyBorder="1" applyAlignment="1" applyProtection="1">
      <alignment horizontal="center" vertical="center"/>
    </xf>
    <xf numFmtId="0" fontId="21" fillId="0" borderId="16" xfId="34" applyFont="1" applyFill="1" applyBorder="1" applyAlignment="1">
      <alignment horizontal="center" vertical="center"/>
    </xf>
    <xf numFmtId="0" fontId="21" fillId="0" borderId="17" xfId="34" applyFont="1" applyFill="1" applyBorder="1" applyAlignment="1">
      <alignment horizontal="center" vertical="center"/>
    </xf>
    <xf numFmtId="0" fontId="21" fillId="0" borderId="23" xfId="34" applyFont="1" applyFill="1" applyBorder="1" applyAlignment="1">
      <alignment horizontal="center" vertical="center"/>
    </xf>
    <xf numFmtId="0" fontId="12" fillId="0" borderId="0" xfId="34" applyFont="1" applyFill="1" applyAlignment="1">
      <alignment horizontal="right"/>
    </xf>
    <xf numFmtId="0" fontId="21" fillId="21" borderId="10" xfId="34" applyFont="1" applyFill="1" applyBorder="1" applyAlignment="1">
      <alignment horizontal="center" vertical="center"/>
    </xf>
    <xf numFmtId="0" fontId="9" fillId="0" borderId="0" xfId="73" applyFont="1" applyFill="1" applyAlignment="1" applyProtection="1">
      <alignment horizontal="left"/>
      <protection hidden="1"/>
    </xf>
    <xf numFmtId="0" fontId="7" fillId="19" borderId="16" xfId="34" applyFont="1" applyFill="1" applyBorder="1" applyAlignment="1">
      <alignment horizontal="center" vertical="center" wrapText="1"/>
    </xf>
    <xf numFmtId="0" fontId="7" fillId="19" borderId="23" xfId="34" applyFont="1" applyFill="1" applyBorder="1" applyAlignment="1">
      <alignment horizontal="center" vertical="center" wrapText="1"/>
    </xf>
    <xf numFmtId="0" fontId="9" fillId="0" borderId="0" xfId="34" applyFont="1" applyFill="1" applyAlignment="1">
      <alignment horizontal="center" wrapText="1"/>
    </xf>
    <xf numFmtId="0" fontId="54" fillId="0" borderId="0" xfId="36" applyFont="1" applyAlignment="1">
      <alignment horizontal="left"/>
    </xf>
    <xf numFmtId="0" fontId="12" fillId="0" borderId="0" xfId="73" applyFont="1" applyAlignment="1" applyProtection="1">
      <alignment horizontal="center"/>
      <protection hidden="1"/>
    </xf>
    <xf numFmtId="0" fontId="54" fillId="0" borderId="0" xfId="36" applyFont="1" applyAlignment="1">
      <alignment horizontal="center"/>
    </xf>
    <xf numFmtId="0" fontId="21" fillId="21" borderId="16" xfId="34" applyFont="1" applyFill="1" applyBorder="1" applyAlignment="1" applyProtection="1">
      <alignment horizontal="center" vertical="center" wrapText="1"/>
    </xf>
    <xf numFmtId="0" fontId="21" fillId="21" borderId="17" xfId="34" applyFont="1" applyFill="1" applyBorder="1" applyAlignment="1" applyProtection="1">
      <alignment horizontal="center" vertical="center" wrapText="1"/>
    </xf>
    <xf numFmtId="0" fontId="21" fillId="21" borderId="23" xfId="34" applyFont="1" applyFill="1" applyBorder="1" applyAlignment="1" applyProtection="1">
      <alignment horizontal="center" vertical="center" wrapText="1"/>
    </xf>
    <xf numFmtId="0" fontId="20" fillId="0" borderId="10" xfId="34" applyFont="1" applyBorder="1" applyAlignment="1" applyProtection="1">
      <alignment horizontal="center" vertical="center" wrapText="1"/>
    </xf>
    <xf numFmtId="0" fontId="21" fillId="21" borderId="10" xfId="35" applyFont="1" applyFill="1" applyBorder="1" applyAlignment="1" applyProtection="1">
      <alignment horizontal="center" vertical="center"/>
    </xf>
    <xf numFmtId="0" fontId="20" fillId="0" borderId="10" xfId="35" applyFont="1" applyFill="1" applyBorder="1" applyAlignment="1" applyProtection="1">
      <alignment horizontal="center" vertical="center" wrapText="1"/>
    </xf>
    <xf numFmtId="0" fontId="20" fillId="0" borderId="19" xfId="35" applyFont="1" applyFill="1" applyBorder="1" applyProtection="1"/>
    <xf numFmtId="0" fontId="20" fillId="0" borderId="11" xfId="35" applyFont="1" applyFill="1" applyBorder="1" applyAlignment="1" applyProtection="1">
      <alignment horizontal="center" vertical="center" wrapText="1"/>
    </xf>
    <xf numFmtId="0" fontId="20" fillId="0" borderId="53" xfId="35" applyFont="1" applyFill="1" applyBorder="1" applyAlignment="1" applyProtection="1">
      <alignment horizontal="center" vertical="center" wrapText="1"/>
    </xf>
    <xf numFmtId="0" fontId="20" fillId="0" borderId="12" xfId="35" applyFont="1" applyFill="1" applyBorder="1" applyAlignment="1" applyProtection="1">
      <alignment horizontal="center" vertical="center" wrapText="1"/>
    </xf>
    <xf numFmtId="0" fontId="20" fillId="0" borderId="0" xfId="35" applyFont="1" applyAlignment="1" applyProtection="1">
      <alignment horizontal="justify" vertical="top" wrapText="1"/>
    </xf>
    <xf numFmtId="10" fontId="72" fillId="0" borderId="16" xfId="35" applyNumberFormat="1" applyFont="1" applyFill="1" applyBorder="1" applyAlignment="1" applyProtection="1">
      <alignment horizontal="center" vertical="center"/>
    </xf>
    <xf numFmtId="10" fontId="72" fillId="0" borderId="23" xfId="35" applyNumberFormat="1" applyFont="1" applyFill="1" applyBorder="1" applyAlignment="1" applyProtection="1">
      <alignment horizontal="center" vertical="center"/>
    </xf>
    <xf numFmtId="3" fontId="59" fillId="0" borderId="16" xfId="35" applyNumberFormat="1" applyFont="1" applyFill="1" applyBorder="1" applyAlignment="1" applyProtection="1">
      <alignment horizontal="center" vertical="center"/>
      <protection locked="0"/>
    </xf>
    <xf numFmtId="3" fontId="59" fillId="0" borderId="17" xfId="35" applyNumberFormat="1" applyFont="1" applyFill="1" applyBorder="1" applyAlignment="1" applyProtection="1">
      <alignment horizontal="center" vertical="center"/>
      <protection locked="0"/>
    </xf>
    <xf numFmtId="3" fontId="59" fillId="0" borderId="23"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0" fontId="20" fillId="0" borderId="12" xfId="35" applyFont="1" applyFill="1" applyBorder="1" applyAlignment="1" applyProtection="1">
      <alignment horizontal="center" vertical="center"/>
    </xf>
    <xf numFmtId="3" fontId="59" fillId="0" borderId="51" xfId="35" applyNumberFormat="1" applyFont="1" applyFill="1" applyBorder="1" applyAlignment="1" applyProtection="1">
      <alignment horizontal="center" vertical="center"/>
    </xf>
    <xf numFmtId="3" fontId="59" fillId="0" borderId="19" xfId="35" applyNumberFormat="1" applyFont="1" applyFill="1" applyBorder="1" applyAlignment="1" applyProtection="1">
      <alignment horizontal="center" vertical="center"/>
    </xf>
    <xf numFmtId="3" fontId="59" fillId="0" borderId="52" xfId="35" applyNumberFormat="1" applyFont="1" applyFill="1" applyBorder="1" applyAlignment="1" applyProtection="1">
      <alignment horizontal="center" vertical="center"/>
    </xf>
    <xf numFmtId="3" fontId="59" fillId="0" borderId="13" xfId="35" applyNumberFormat="1" applyFont="1" applyFill="1" applyBorder="1" applyAlignment="1" applyProtection="1">
      <alignment horizontal="center" vertical="center"/>
    </xf>
    <xf numFmtId="3" fontId="59" fillId="0" borderId="14" xfId="35" applyNumberFormat="1" applyFont="1" applyFill="1" applyBorder="1" applyAlignment="1" applyProtection="1">
      <alignment horizontal="center" vertical="center"/>
    </xf>
    <xf numFmtId="3" fontId="59" fillId="0" borderId="15" xfId="35" applyNumberFormat="1" applyFont="1" applyFill="1" applyBorder="1" applyAlignment="1" applyProtection="1">
      <alignment horizontal="center" vertical="center"/>
    </xf>
    <xf numFmtId="4" fontId="72" fillId="0" borderId="11" xfId="35" applyNumberFormat="1" applyFont="1" applyFill="1" applyBorder="1" applyAlignment="1" applyProtection="1">
      <alignment horizontal="center" vertical="center"/>
      <protection locked="0"/>
    </xf>
    <xf numFmtId="4" fontId="72" fillId="0" borderId="12" xfId="35" applyNumberFormat="1" applyFont="1" applyFill="1" applyBorder="1" applyAlignment="1" applyProtection="1">
      <alignment horizontal="center" vertical="center"/>
      <protection locked="0"/>
    </xf>
    <xf numFmtId="3" fontId="72" fillId="0" borderId="16" xfId="78" applyNumberFormat="1" applyFont="1" applyFill="1" applyBorder="1" applyAlignment="1" applyProtection="1">
      <alignment horizontal="center" vertical="center"/>
      <protection locked="0"/>
    </xf>
    <xf numFmtId="3" fontId="72" fillId="0" borderId="17" xfId="78" applyNumberFormat="1" applyFont="1" applyFill="1" applyBorder="1" applyAlignment="1" applyProtection="1">
      <alignment horizontal="center" vertical="center"/>
      <protection locked="0"/>
    </xf>
    <xf numFmtId="3" fontId="72" fillId="0" borderId="23" xfId="78" applyNumberFormat="1" applyFont="1" applyFill="1" applyBorder="1" applyAlignment="1" applyProtection="1">
      <alignment horizontal="center" vertical="center"/>
      <protection locked="0"/>
    </xf>
    <xf numFmtId="3" fontId="72" fillId="0" borderId="16" xfId="35" applyNumberFormat="1" applyFont="1" applyFill="1" applyBorder="1" applyAlignment="1" applyProtection="1">
      <alignment horizontal="center" vertical="center"/>
      <protection locked="0"/>
    </xf>
    <xf numFmtId="3" fontId="72" fillId="0" borderId="17" xfId="35" applyNumberFormat="1" applyFont="1" applyFill="1" applyBorder="1" applyAlignment="1" applyProtection="1">
      <alignment horizontal="center" vertical="center"/>
      <protection locked="0"/>
    </xf>
    <xf numFmtId="3" fontId="72" fillId="0" borderId="23" xfId="35" applyNumberFormat="1" applyFont="1" applyFill="1" applyBorder="1" applyAlignment="1" applyProtection="1">
      <alignment horizontal="center" vertical="center"/>
      <protection locked="0"/>
    </xf>
    <xf numFmtId="10" fontId="72" fillId="0" borderId="11" xfId="35" applyNumberFormat="1" applyFont="1" applyFill="1" applyBorder="1" applyAlignment="1" applyProtection="1">
      <alignment horizontal="center" vertical="center"/>
    </xf>
    <xf numFmtId="10" fontId="72" fillId="0" borderId="12" xfId="35" applyNumberFormat="1" applyFont="1" applyFill="1" applyBorder="1" applyAlignment="1" applyProtection="1">
      <alignment horizontal="center" vertical="center"/>
    </xf>
    <xf numFmtId="3" fontId="72" fillId="0" borderId="11" xfId="35" applyNumberFormat="1" applyFont="1" applyFill="1" applyBorder="1" applyAlignment="1" applyProtection="1">
      <alignment horizontal="center" vertical="center"/>
      <protection locked="0"/>
    </xf>
    <xf numFmtId="3" fontId="72" fillId="0" borderId="12" xfId="35" applyNumberFormat="1" applyFont="1" applyFill="1" applyBorder="1" applyAlignment="1" applyProtection="1">
      <alignment horizontal="center" vertical="center"/>
      <protection locked="0"/>
    </xf>
    <xf numFmtId="4" fontId="59" fillId="0" borderId="16" xfId="35" applyNumberFormat="1" applyFont="1" applyFill="1" applyBorder="1" applyAlignment="1" applyProtection="1">
      <alignment horizontal="center" vertical="center"/>
      <protection locked="0"/>
    </xf>
    <xf numFmtId="4" fontId="59" fillId="0" borderId="23" xfId="35" applyNumberFormat="1" applyFont="1" applyFill="1" applyBorder="1" applyAlignment="1" applyProtection="1">
      <alignment horizontal="center" vertical="center"/>
      <protection locked="0"/>
    </xf>
    <xf numFmtId="3" fontId="59" fillId="0" borderId="11" xfId="35" applyNumberFormat="1" applyFont="1" applyFill="1" applyBorder="1" applyAlignment="1" applyProtection="1">
      <alignment horizontal="center" vertical="center"/>
    </xf>
    <xf numFmtId="3" fontId="59" fillId="0" borderId="12" xfId="35" applyNumberFormat="1" applyFont="1" applyFill="1" applyBorder="1" applyAlignment="1" applyProtection="1">
      <alignment horizontal="center" vertical="center"/>
    </xf>
    <xf numFmtId="0" fontId="74" fillId="0" borderId="17" xfId="0" applyFont="1" applyBorder="1" applyAlignment="1">
      <alignment horizontal="center" vertical="center"/>
    </xf>
    <xf numFmtId="0" fontId="74" fillId="0" borderId="23" xfId="0" applyFont="1" applyBorder="1" applyAlignment="1">
      <alignment horizontal="center" vertical="center"/>
    </xf>
    <xf numFmtId="3" fontId="72" fillId="0" borderId="16" xfId="35" applyNumberFormat="1" applyFont="1" applyFill="1" applyBorder="1" applyAlignment="1" applyProtection="1">
      <alignment horizontal="center" vertical="center"/>
    </xf>
    <xf numFmtId="3" fontId="72" fillId="0" borderId="17" xfId="35" applyNumberFormat="1" applyFont="1" applyFill="1" applyBorder="1" applyAlignment="1" applyProtection="1">
      <alignment horizontal="center" vertical="center"/>
    </xf>
    <xf numFmtId="3" fontId="72" fillId="0" borderId="23" xfId="35" applyNumberFormat="1" applyFont="1" applyFill="1" applyBorder="1" applyAlignment="1" applyProtection="1">
      <alignment horizontal="center" vertical="center"/>
    </xf>
    <xf numFmtId="3" fontId="72" fillId="0" borderId="11" xfId="35" applyNumberFormat="1" applyFont="1" applyFill="1" applyBorder="1" applyAlignment="1" applyProtection="1">
      <alignment horizontal="center" vertical="center"/>
    </xf>
    <xf numFmtId="3" fontId="72" fillId="0" borderId="12" xfId="35" applyNumberFormat="1" applyFont="1" applyFill="1" applyBorder="1" applyAlignment="1" applyProtection="1">
      <alignment horizontal="center" vertical="center"/>
    </xf>
    <xf numFmtId="4" fontId="59" fillId="0" borderId="16" xfId="35" applyNumberFormat="1" applyFont="1" applyFill="1" applyBorder="1" applyAlignment="1" applyProtection="1">
      <alignment horizontal="center" vertical="center"/>
    </xf>
    <xf numFmtId="4" fontId="59" fillId="0" borderId="23" xfId="35" applyNumberFormat="1" applyFont="1" applyFill="1" applyBorder="1" applyAlignment="1" applyProtection="1">
      <alignment horizontal="center" vertical="center"/>
    </xf>
    <xf numFmtId="3" fontId="72" fillId="0" borderId="10" xfId="35" applyNumberFormat="1" applyFont="1" applyFill="1" applyBorder="1" applyAlignment="1" applyProtection="1">
      <alignment horizontal="center" vertical="center"/>
    </xf>
    <xf numFmtId="170" fontId="59" fillId="0" borderId="11" xfId="35" applyNumberFormat="1" applyFont="1" applyFill="1" applyBorder="1" applyAlignment="1" applyProtection="1">
      <alignment horizontal="center" vertical="center"/>
    </xf>
    <xf numFmtId="170" fontId="59" fillId="0" borderId="12" xfId="35" applyNumberFormat="1" applyFont="1" applyFill="1" applyBorder="1" applyAlignment="1" applyProtection="1">
      <alignment horizontal="center" vertical="center"/>
    </xf>
    <xf numFmtId="3" fontId="72" fillId="0" borderId="10" xfId="35" applyNumberFormat="1" applyFont="1" applyFill="1" applyBorder="1" applyAlignment="1" applyProtection="1">
      <alignment horizontal="center" vertical="center"/>
      <protection locked="0"/>
    </xf>
    <xf numFmtId="10" fontId="72" fillId="18" borderId="16" xfId="35" applyNumberFormat="1" applyFont="1" applyFill="1" applyBorder="1" applyAlignment="1" applyProtection="1">
      <alignment horizontal="center" vertical="center"/>
    </xf>
    <xf numFmtId="10" fontId="72" fillId="18" borderId="23" xfId="35" applyNumberFormat="1" applyFont="1" applyFill="1" applyBorder="1" applyAlignment="1" applyProtection="1">
      <alignment horizontal="center" vertical="center"/>
    </xf>
    <xf numFmtId="4" fontId="59" fillId="0" borderId="17" xfId="35" applyNumberFormat="1" applyFont="1" applyFill="1" applyBorder="1" applyAlignment="1" applyProtection="1">
      <alignment horizontal="center" vertical="center"/>
    </xf>
    <xf numFmtId="3" fontId="59" fillId="18" borderId="16" xfId="35" applyNumberFormat="1" applyFont="1" applyFill="1" applyBorder="1" applyAlignment="1" applyProtection="1">
      <alignment horizontal="center" vertical="center"/>
      <protection locked="0"/>
    </xf>
    <xf numFmtId="3" fontId="59" fillId="18" borderId="17" xfId="35" applyNumberFormat="1" applyFont="1" applyFill="1" applyBorder="1" applyAlignment="1" applyProtection="1">
      <alignment horizontal="center" vertical="center"/>
      <protection locked="0"/>
    </xf>
    <xf numFmtId="3" fontId="59" fillId="18" borderId="23"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horizontal="center" vertical="center"/>
    </xf>
    <xf numFmtId="10" fontId="72" fillId="0" borderId="10" xfId="35" applyNumberFormat="1" applyFont="1" applyFill="1" applyBorder="1" applyAlignment="1" applyProtection="1">
      <alignment horizontal="center" vertical="center"/>
    </xf>
    <xf numFmtId="4" fontId="72" fillId="0" borderId="16" xfId="35" applyNumberFormat="1" applyFont="1" applyFill="1" applyBorder="1" applyAlignment="1" applyProtection="1">
      <alignment horizontal="center" vertical="center"/>
      <protection locked="0"/>
    </xf>
    <xf numFmtId="4" fontId="72" fillId="0" borderId="23" xfId="35" applyNumberFormat="1" applyFont="1" applyFill="1" applyBorder="1" applyAlignment="1" applyProtection="1">
      <alignment horizontal="center" vertical="center"/>
      <protection locked="0"/>
    </xf>
    <xf numFmtId="3" fontId="59" fillId="0" borderId="10" xfId="35" applyNumberFormat="1" applyFont="1" applyFill="1" applyBorder="1" applyAlignment="1" applyProtection="1">
      <alignment horizontal="center" vertical="center"/>
      <protection locked="0"/>
    </xf>
    <xf numFmtId="10" fontId="72" fillId="0" borderId="16" xfId="78" applyNumberFormat="1" applyFont="1" applyFill="1" applyBorder="1" applyAlignment="1" applyProtection="1">
      <alignment horizontal="center" vertical="center"/>
    </xf>
    <xf numFmtId="10" fontId="72" fillId="0" borderId="23" xfId="78" applyNumberFormat="1" applyFont="1" applyFill="1" applyBorder="1" applyAlignment="1" applyProtection="1">
      <alignment horizontal="center" vertical="center"/>
    </xf>
    <xf numFmtId="1" fontId="72" fillId="0" borderId="11" xfId="35" applyNumberFormat="1" applyFont="1" applyFill="1" applyBorder="1" applyAlignment="1" applyProtection="1">
      <alignment horizontal="center" vertical="center"/>
    </xf>
    <xf numFmtId="1" fontId="72" fillId="0" borderId="12" xfId="35" applyNumberFormat="1" applyFont="1" applyFill="1" applyBorder="1" applyAlignment="1" applyProtection="1">
      <alignment horizontal="center" vertical="center"/>
    </xf>
    <xf numFmtId="4" fontId="72" fillId="0" borderId="17" xfId="35" applyNumberFormat="1" applyFont="1" applyFill="1" applyBorder="1" applyAlignment="1" applyProtection="1">
      <alignment horizontal="center" vertical="center"/>
      <protection locked="0"/>
    </xf>
    <xf numFmtId="0" fontId="21" fillId="21" borderId="10" xfId="35" applyFont="1" applyFill="1" applyBorder="1" applyAlignment="1" applyProtection="1">
      <alignment horizontal="center" vertical="center" wrapText="1"/>
    </xf>
    <xf numFmtId="0" fontId="19" fillId="21" borderId="10" xfId="35" applyFont="1" applyFill="1" applyBorder="1" applyAlignment="1" applyProtection="1">
      <alignment horizontal="center" vertical="center" wrapText="1"/>
    </xf>
    <xf numFmtId="0" fontId="20" fillId="0" borderId="51" xfId="35" applyFont="1" applyFill="1" applyBorder="1" applyAlignment="1" applyProtection="1">
      <alignment horizontal="center" vertical="center" wrapText="1"/>
      <protection locked="0"/>
    </xf>
    <xf numFmtId="0" fontId="20" fillId="0" borderId="19" xfId="35"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protection locked="0"/>
    </xf>
    <xf numFmtId="4" fontId="22" fillId="0" borderId="51" xfId="35" applyNumberFormat="1" applyFont="1" applyFill="1" applyBorder="1" applyAlignment="1" applyProtection="1">
      <alignment horizontal="center" vertical="center"/>
    </xf>
    <xf numFmtId="4" fontId="22" fillId="0" borderId="19" xfId="35" applyNumberFormat="1" applyFont="1" applyFill="1" applyBorder="1" applyAlignment="1" applyProtection="1">
      <alignment horizontal="center" vertical="center"/>
    </xf>
    <xf numFmtId="4" fontId="22" fillId="0" borderId="52" xfId="35" applyNumberFormat="1" applyFont="1" applyFill="1" applyBorder="1" applyAlignment="1" applyProtection="1">
      <alignment horizontal="center" vertical="center"/>
    </xf>
    <xf numFmtId="4" fontId="22" fillId="0" borderId="13" xfId="35" applyNumberFormat="1" applyFont="1" applyFill="1" applyBorder="1" applyAlignment="1" applyProtection="1">
      <alignment horizontal="center" vertical="center"/>
    </xf>
    <xf numFmtId="4" fontId="22" fillId="0" borderId="14" xfId="35" applyNumberFormat="1" applyFont="1" applyFill="1" applyBorder="1" applyAlignment="1" applyProtection="1">
      <alignment horizontal="center" vertical="center"/>
    </xf>
    <xf numFmtId="4" fontId="22" fillId="0" borderId="15" xfId="35" applyNumberFormat="1" applyFont="1" applyFill="1" applyBorder="1" applyAlignment="1" applyProtection="1">
      <alignment horizontal="center" vertical="center"/>
    </xf>
    <xf numFmtId="0" fontId="20" fillId="21" borderId="16" xfId="35" applyFont="1" applyFill="1" applyBorder="1" applyAlignment="1" applyProtection="1">
      <alignment horizontal="center" vertical="center" wrapText="1"/>
    </xf>
    <xf numFmtId="0" fontId="20" fillId="21" borderId="17" xfId="35" applyFont="1" applyFill="1" applyBorder="1" applyAlignment="1" applyProtection="1">
      <alignment horizontal="center" vertical="center" wrapText="1"/>
    </xf>
    <xf numFmtId="0" fontId="20" fillId="21" borderId="23" xfId="35" applyFont="1" applyFill="1" applyBorder="1" applyAlignment="1" applyProtection="1">
      <alignment horizontal="center" vertical="center" wrapText="1"/>
    </xf>
    <xf numFmtId="4" fontId="59" fillId="0" borderId="51" xfId="35" applyNumberFormat="1" applyFont="1" applyFill="1" applyBorder="1" applyAlignment="1" applyProtection="1">
      <alignment horizontal="center" vertical="center"/>
    </xf>
    <xf numFmtId="4" fontId="59" fillId="0" borderId="19" xfId="35" applyNumberFormat="1" applyFont="1" applyFill="1" applyBorder="1" applyAlignment="1" applyProtection="1">
      <alignment horizontal="center" vertical="center"/>
    </xf>
    <xf numFmtId="4" fontId="59" fillId="0" borderId="52" xfId="35" applyNumberFormat="1" applyFont="1" applyFill="1" applyBorder="1" applyAlignment="1" applyProtection="1">
      <alignment horizontal="center" vertical="center"/>
    </xf>
    <xf numFmtId="4" fontId="59" fillId="0" borderId="13" xfId="35" applyNumberFormat="1" applyFont="1" applyFill="1" applyBorder="1" applyAlignment="1" applyProtection="1">
      <alignment horizontal="center" vertical="center"/>
    </xf>
    <xf numFmtId="4" fontId="59" fillId="0" borderId="14" xfId="35" applyNumberFormat="1" applyFont="1" applyFill="1" applyBorder="1" applyAlignment="1" applyProtection="1">
      <alignment horizontal="center" vertical="center"/>
    </xf>
    <xf numFmtId="4" fontId="59" fillId="0" borderId="15" xfId="35" applyNumberFormat="1" applyFont="1" applyFill="1" applyBorder="1" applyAlignment="1" applyProtection="1">
      <alignment horizontal="center" vertical="center"/>
    </xf>
    <xf numFmtId="4" fontId="72" fillId="0" borderId="10" xfId="35" applyNumberFormat="1" applyFont="1" applyFill="1" applyBorder="1" applyAlignment="1" applyProtection="1">
      <alignment horizontal="center" vertical="center"/>
      <protection locked="0"/>
    </xf>
    <xf numFmtId="3" fontId="73" fillId="0" borderId="51" xfId="78" applyNumberFormat="1" applyFont="1" applyFill="1" applyBorder="1" applyAlignment="1" applyProtection="1">
      <alignment horizontal="center" vertical="center"/>
      <protection locked="0"/>
    </xf>
    <xf numFmtId="3" fontId="73" fillId="0" borderId="19" xfId="78" applyNumberFormat="1" applyFont="1" applyFill="1" applyBorder="1" applyAlignment="1" applyProtection="1">
      <alignment horizontal="center" vertical="center"/>
      <protection locked="0"/>
    </xf>
    <xf numFmtId="3" fontId="73" fillId="0" borderId="52" xfId="78" applyNumberFormat="1" applyFont="1" applyFill="1" applyBorder="1" applyAlignment="1" applyProtection="1">
      <alignment horizontal="center" vertical="center"/>
      <protection locked="0"/>
    </xf>
    <xf numFmtId="3" fontId="59" fillId="0" borderId="10" xfId="35" applyNumberFormat="1" applyFont="1" applyFill="1" applyBorder="1" applyAlignment="1" applyProtection="1">
      <alignment horizontal="center" vertical="center"/>
    </xf>
    <xf numFmtId="4" fontId="59" fillId="0" borderId="10" xfId="35" applyNumberFormat="1" applyFont="1" applyFill="1" applyBorder="1" applyAlignment="1" applyProtection="1">
      <alignment horizontal="center" vertical="center"/>
    </xf>
    <xf numFmtId="3" fontId="59" fillId="0" borderId="16" xfId="35" applyNumberFormat="1" applyFont="1" applyFill="1" applyBorder="1" applyAlignment="1" applyProtection="1">
      <alignment horizontal="center" vertical="center"/>
    </xf>
    <xf numFmtId="3" fontId="59" fillId="0" borderId="17" xfId="35" applyNumberFormat="1" applyFont="1" applyFill="1" applyBorder="1" applyAlignment="1" applyProtection="1">
      <alignment horizontal="center" vertical="center"/>
    </xf>
    <xf numFmtId="3" fontId="59" fillId="0" borderId="23" xfId="35" applyNumberFormat="1" applyFont="1" applyFill="1" applyBorder="1" applyAlignment="1" applyProtection="1">
      <alignment horizontal="center" vertical="center"/>
    </xf>
    <xf numFmtId="3" fontId="22" fillId="0" borderId="10" xfId="35" applyNumberFormat="1" applyFont="1" applyFill="1" applyBorder="1" applyAlignment="1">
      <alignment horizontal="center" vertical="center" wrapText="1"/>
    </xf>
    <xf numFmtId="3" fontId="22" fillId="0" borderId="27" xfId="35" applyNumberFormat="1" applyFont="1" applyFill="1" applyBorder="1" applyAlignment="1">
      <alignment horizontal="center" vertical="center" wrapText="1"/>
    </xf>
    <xf numFmtId="3" fontId="21" fillId="21" borderId="10" xfId="35" applyNumberFormat="1" applyFont="1" applyFill="1" applyBorder="1" applyAlignment="1">
      <alignment horizontal="center" vertical="center"/>
    </xf>
    <xf numFmtId="3" fontId="22" fillId="0" borderId="0" xfId="35" applyNumberFormat="1" applyFont="1" applyFill="1" applyBorder="1" applyAlignment="1">
      <alignment horizontal="left" vertical="center"/>
    </xf>
    <xf numFmtId="3" fontId="22" fillId="0" borderId="33" xfId="35" applyNumberFormat="1" applyFont="1" applyFill="1" applyBorder="1" applyAlignment="1">
      <alignment horizontal="center" vertical="center" wrapText="1"/>
    </xf>
    <xf numFmtId="0" fontId="20" fillId="0" borderId="24" xfId="35" applyFont="1" applyFill="1" applyBorder="1" applyAlignment="1">
      <alignment horizontal="center" vertical="center" wrapText="1"/>
    </xf>
    <xf numFmtId="0" fontId="20" fillId="0" borderId="40" xfId="35" applyFont="1" applyFill="1" applyBorder="1" applyAlignment="1">
      <alignment horizontal="center" vertical="center" wrapText="1"/>
    </xf>
    <xf numFmtId="3" fontId="22" fillId="0" borderId="34" xfId="35" applyNumberFormat="1" applyFont="1" applyFill="1" applyBorder="1" applyAlignment="1">
      <alignment horizontal="center" vertical="center" wrapText="1"/>
    </xf>
    <xf numFmtId="0" fontId="20" fillId="0" borderId="10" xfId="35" applyFont="1" applyFill="1" applyBorder="1" applyAlignment="1">
      <alignment horizontal="center" vertical="center" wrapText="1"/>
    </xf>
    <xf numFmtId="0" fontId="20" fillId="0" borderId="27" xfId="35" applyFont="1" applyFill="1" applyBorder="1" applyAlignment="1">
      <alignment horizontal="center" vertical="center" wrapText="1"/>
    </xf>
    <xf numFmtId="3" fontId="22" fillId="0" borderId="35" xfId="35" applyNumberFormat="1" applyFont="1" applyFill="1" applyBorder="1" applyAlignment="1">
      <alignment horizontal="center" vertical="center" wrapText="1"/>
    </xf>
    <xf numFmtId="3" fontId="22" fillId="0" borderId="54" xfId="35" applyNumberFormat="1" applyFont="1" applyFill="1" applyBorder="1" applyAlignment="1">
      <alignment horizontal="center" vertical="center" wrapText="1"/>
    </xf>
    <xf numFmtId="0" fontId="24" fillId="0" borderId="55" xfId="35" applyFont="1" applyFill="1" applyBorder="1" applyAlignment="1">
      <alignment horizontal="center" vertical="center" wrapText="1"/>
    </xf>
    <xf numFmtId="0" fontId="24" fillId="0" borderId="26" xfId="35" applyFont="1" applyFill="1" applyBorder="1" applyAlignment="1">
      <alignment horizontal="center" vertical="center" wrapText="1"/>
    </xf>
    <xf numFmtId="0" fontId="24" fillId="0" borderId="56" xfId="35" applyFont="1" applyFill="1" applyBorder="1" applyAlignment="1">
      <alignment horizontal="center" vertical="center" wrapText="1"/>
    </xf>
    <xf numFmtId="0" fontId="24" fillId="0" borderId="42" xfId="35" applyFont="1" applyFill="1" applyBorder="1" applyAlignment="1">
      <alignment horizontal="center" vertical="center" wrapText="1"/>
    </xf>
    <xf numFmtId="0" fontId="24" fillId="0" borderId="57" xfId="35" applyFont="1" applyFill="1" applyBorder="1" applyAlignment="1">
      <alignment horizontal="center" vertical="center" wrapText="1"/>
    </xf>
    <xf numFmtId="0" fontId="24" fillId="0" borderId="45" xfId="35" applyFont="1" applyFill="1" applyBorder="1" applyAlignment="1">
      <alignment horizontal="center" vertical="center" wrapText="1"/>
    </xf>
    <xf numFmtId="0" fontId="24" fillId="0" borderId="10" xfId="35" applyFont="1" applyFill="1" applyBorder="1" applyAlignment="1">
      <alignment horizontal="center" vertical="center" wrapText="1"/>
    </xf>
    <xf numFmtId="0" fontId="24" fillId="0" borderId="27" xfId="35" applyFont="1" applyFill="1" applyBorder="1" applyAlignment="1">
      <alignment horizontal="center" vertical="center" wrapText="1"/>
    </xf>
    <xf numFmtId="0" fontId="24" fillId="0" borderId="0" xfId="35" applyFont="1" applyFill="1" applyBorder="1" applyAlignment="1">
      <alignment horizontal="center" vertical="center" wrapText="1"/>
    </xf>
    <xf numFmtId="0" fontId="24" fillId="0" borderId="44" xfId="35" applyFont="1" applyFill="1" applyBorder="1" applyAlignment="1">
      <alignment horizontal="center" vertical="center" wrapText="1"/>
    </xf>
    <xf numFmtId="0" fontId="20" fillId="0" borderId="54" xfId="35" applyFont="1" applyFill="1" applyBorder="1" applyAlignment="1">
      <alignment horizontal="center" vertical="center" wrapText="1"/>
    </xf>
    <xf numFmtId="3" fontId="22" fillId="0" borderId="24" xfId="35" applyNumberFormat="1" applyFont="1" applyFill="1" applyBorder="1" applyAlignment="1">
      <alignment horizontal="center" vertical="center" wrapText="1"/>
    </xf>
    <xf numFmtId="3" fontId="22" fillId="0" borderId="40" xfId="35" applyNumberFormat="1" applyFont="1" applyFill="1" applyBorder="1" applyAlignment="1">
      <alignment horizontal="center" vertical="center" wrapText="1"/>
    </xf>
    <xf numFmtId="3" fontId="20" fillId="0" borderId="10" xfId="35" applyNumberFormat="1" applyFont="1" applyFill="1" applyBorder="1" applyAlignment="1">
      <alignment horizontal="center" vertical="center" wrapText="1"/>
    </xf>
    <xf numFmtId="3" fontId="20" fillId="0" borderId="27" xfId="35" applyNumberFormat="1" applyFont="1" applyFill="1" applyBorder="1" applyAlignment="1">
      <alignment horizontal="center" vertical="center" wrapText="1"/>
    </xf>
    <xf numFmtId="3" fontId="22" fillId="0" borderId="10" xfId="35" applyNumberFormat="1" applyFont="1" applyFill="1" applyBorder="1" applyAlignment="1">
      <alignment horizontal="center" vertical="center"/>
    </xf>
    <xf numFmtId="3" fontId="22" fillId="0" borderId="54" xfId="35" applyNumberFormat="1" applyFont="1" applyFill="1" applyBorder="1" applyAlignment="1">
      <alignment horizontal="center" vertical="center"/>
    </xf>
    <xf numFmtId="3" fontId="20" fillId="0" borderId="0" xfId="35" applyNumberFormat="1" applyFont="1" applyFill="1" applyAlignment="1">
      <alignment horizontal="left"/>
    </xf>
    <xf numFmtId="0" fontId="21" fillId="21" borderId="10" xfId="34" applyFont="1" applyFill="1" applyBorder="1" applyAlignment="1" applyProtection="1">
      <alignment horizontal="center" vertical="center" wrapText="1"/>
    </xf>
    <xf numFmtId="0" fontId="21" fillId="21" borderId="10" xfId="34" applyFont="1" applyFill="1" applyBorder="1" applyAlignment="1" applyProtection="1">
      <alignment horizontal="center" vertical="center"/>
    </xf>
    <xf numFmtId="0" fontId="19" fillId="21" borderId="10" xfId="34" applyFont="1" applyFill="1" applyBorder="1" applyAlignment="1" applyProtection="1">
      <alignment horizontal="center" vertical="center"/>
    </xf>
    <xf numFmtId="0" fontId="20" fillId="0" borderId="10" xfId="34" applyFont="1" applyFill="1" applyBorder="1" applyAlignment="1" applyProtection="1">
      <alignment horizontal="center" vertical="center" wrapText="1"/>
      <protection locked="0"/>
    </xf>
    <xf numFmtId="0" fontId="20" fillId="0" borderId="10" xfId="34" applyFont="1" applyFill="1" applyBorder="1" applyAlignment="1" applyProtection="1">
      <alignment horizontal="center" vertical="center" wrapText="1"/>
    </xf>
    <xf numFmtId="0" fontId="21" fillId="21" borderId="10" xfId="34" applyNumberFormat="1" applyFont="1" applyFill="1" applyBorder="1" applyAlignment="1" applyProtection="1">
      <alignment horizontal="center" vertical="center" wrapText="1"/>
    </xf>
    <xf numFmtId="0" fontId="20" fillId="0" borderId="10" xfId="34" applyNumberFormat="1" applyFont="1" applyFill="1" applyBorder="1" applyAlignment="1" applyProtection="1">
      <alignment horizontal="center" vertical="center" wrapText="1"/>
    </xf>
    <xf numFmtId="0" fontId="19" fillId="21"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protection locked="0"/>
    </xf>
    <xf numFmtId="1" fontId="20" fillId="0" borderId="10" xfId="65" applyNumberFormat="1" applyFont="1" applyBorder="1" applyAlignment="1" applyProtection="1">
      <alignment horizontal="center" vertical="center" wrapText="1"/>
      <protection locked="0"/>
    </xf>
    <xf numFmtId="1" fontId="20" fillId="0" borderId="0" xfId="34" applyNumberFormat="1" applyFont="1" applyFill="1" applyAlignment="1" applyProtection="1">
      <alignment horizontal="left" vertical="center" wrapText="1"/>
      <protection locked="0"/>
    </xf>
    <xf numFmtId="0" fontId="20" fillId="0" borderId="16" xfId="34" applyFont="1" applyFill="1" applyBorder="1" applyAlignment="1" applyProtection="1">
      <alignment horizontal="left" vertical="center" wrapText="1"/>
      <protection locked="0"/>
    </xf>
    <xf numFmtId="0" fontId="20" fillId="0" borderId="23" xfId="34" applyFont="1" applyFill="1" applyBorder="1" applyAlignment="1" applyProtection="1">
      <alignment horizontal="left" vertical="center" wrapText="1"/>
      <protection locked="0"/>
    </xf>
    <xf numFmtId="0" fontId="20" fillId="0" borderId="11" xfId="34" applyFont="1" applyFill="1" applyBorder="1" applyAlignment="1" applyProtection="1">
      <alignment horizontal="center" vertical="center" wrapText="1"/>
      <protection locked="0"/>
    </xf>
    <xf numFmtId="0" fontId="20" fillId="0" borderId="12" xfId="34" applyFont="1" applyFill="1" applyBorder="1" applyAlignment="1" applyProtection="1">
      <alignment horizontal="center" vertical="center" wrapText="1"/>
      <protection locked="0"/>
    </xf>
    <xf numFmtId="0" fontId="20" fillId="0" borderId="16" xfId="34" applyFont="1" applyFill="1" applyBorder="1" applyAlignment="1" applyProtection="1">
      <alignment horizontal="center" vertical="center" wrapText="1"/>
    </xf>
    <xf numFmtId="0" fontId="20" fillId="0" borderId="23" xfId="34" applyFont="1" applyFill="1" applyBorder="1" applyAlignment="1">
      <alignment horizontal="center" vertical="center" wrapText="1"/>
    </xf>
    <xf numFmtId="0" fontId="20" fillId="21" borderId="16" xfId="34" applyFont="1" applyFill="1" applyBorder="1" applyAlignment="1" applyProtection="1">
      <alignment horizontal="center" vertical="center" wrapText="1"/>
    </xf>
    <xf numFmtId="0" fontId="20" fillId="21" borderId="23" xfId="34" applyFont="1" applyFill="1" applyBorder="1" applyAlignment="1" applyProtection="1">
      <alignment horizontal="center" vertical="center" wrapText="1"/>
    </xf>
    <xf numFmtId="1" fontId="22" fillId="19" borderId="10" xfId="68" applyNumberFormat="1" applyFont="1" applyFill="1" applyBorder="1" applyAlignment="1" applyProtection="1">
      <alignment horizontal="center" vertical="center" wrapText="1"/>
      <protection locked="0"/>
    </xf>
    <xf numFmtId="1" fontId="9" fillId="19" borderId="10" xfId="68" applyNumberFormat="1" applyFont="1" applyFill="1" applyBorder="1" applyAlignment="1" applyProtection="1">
      <alignment horizontal="center" vertical="center" wrapText="1"/>
      <protection locked="0"/>
    </xf>
    <xf numFmtId="0" fontId="22" fillId="19" borderId="10" xfId="34" applyFont="1" applyFill="1" applyBorder="1" applyAlignment="1">
      <alignment horizontal="left" wrapText="1"/>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wrapText="1"/>
    </xf>
    <xf numFmtId="49" fontId="20" fillId="0" borderId="11" xfId="35" applyNumberFormat="1" applyFont="1" applyFill="1" applyBorder="1" applyAlignment="1">
      <alignment vertical="center" wrapText="1" shrinkToFit="1"/>
    </xf>
    <xf numFmtId="49" fontId="20" fillId="0" borderId="12" xfId="35" applyNumberFormat="1" applyFont="1" applyFill="1" applyBorder="1" applyAlignment="1">
      <alignment vertical="center" wrapText="1" shrinkToFit="1"/>
    </xf>
    <xf numFmtId="49" fontId="20" fillId="0" borderId="10" xfId="35" applyNumberFormat="1" applyFont="1" applyFill="1" applyBorder="1" applyAlignment="1">
      <alignment horizontal="center" vertical="top"/>
    </xf>
    <xf numFmtId="49" fontId="9" fillId="0" borderId="11" xfId="35" applyNumberFormat="1" applyFont="1" applyFill="1" applyBorder="1" applyAlignment="1">
      <alignment vertical="center" wrapText="1" shrinkToFit="1"/>
    </xf>
    <xf numFmtId="49" fontId="9" fillId="0" borderId="12" xfId="35" applyNumberFormat="1" applyFont="1" applyFill="1" applyBorder="1" applyAlignment="1">
      <alignment vertical="center" wrapText="1" shrinkToFit="1"/>
    </xf>
    <xf numFmtId="0" fontId="20" fillId="0" borderId="0" xfId="35" applyFont="1" applyAlignment="1">
      <alignment horizontal="left"/>
    </xf>
    <xf numFmtId="0" fontId="20" fillId="0" borderId="0" xfId="35" applyFont="1"/>
    <xf numFmtId="49" fontId="9" fillId="0" borderId="11" xfId="35" applyNumberFormat="1" applyFont="1" applyFill="1" applyBorder="1" applyAlignment="1">
      <alignment horizontal="center" vertical="top"/>
    </xf>
    <xf numFmtId="49" fontId="9" fillId="0" borderId="53" xfId="35" applyNumberFormat="1" applyFont="1" applyFill="1" applyBorder="1" applyAlignment="1">
      <alignment horizontal="center" vertical="top"/>
    </xf>
    <xf numFmtId="49" fontId="9" fillId="0" borderId="12" xfId="35" applyNumberFormat="1" applyFont="1" applyFill="1" applyBorder="1" applyAlignment="1">
      <alignment horizontal="center" vertical="top"/>
    </xf>
    <xf numFmtId="0" fontId="21" fillId="21" borderId="10" xfId="66" applyFont="1" applyFill="1" applyBorder="1" applyAlignment="1" applyProtection="1">
      <alignment horizontal="center" vertical="center" wrapText="1"/>
    </xf>
    <xf numFmtId="49" fontId="20" fillId="0" borderId="10" xfId="35" applyNumberFormat="1" applyFont="1" applyFill="1" applyBorder="1" applyAlignment="1">
      <alignment horizontal="center" vertical="center" wrapText="1"/>
    </xf>
    <xf numFmtId="1" fontId="20" fillId="0" borderId="16" xfId="35" applyNumberFormat="1" applyFont="1" applyFill="1" applyBorder="1" applyAlignment="1">
      <alignment horizontal="center" vertical="center" wrapText="1"/>
    </xf>
    <xf numFmtId="1" fontId="20" fillId="0" borderId="17" xfId="35" applyNumberFormat="1" applyFont="1" applyFill="1" applyBorder="1" applyAlignment="1">
      <alignment horizontal="center" vertical="center" wrapText="1"/>
    </xf>
    <xf numFmtId="1" fontId="20" fillId="0" borderId="23" xfId="35" applyNumberFormat="1" applyFont="1" applyFill="1" applyBorder="1" applyAlignment="1">
      <alignment horizontal="center" vertical="center" wrapText="1"/>
    </xf>
    <xf numFmtId="0" fontId="21" fillId="21" borderId="16" xfId="35" applyFont="1" applyFill="1" applyBorder="1" applyAlignment="1">
      <alignment horizontal="center" vertical="center" wrapText="1"/>
    </xf>
    <xf numFmtId="0" fontId="21" fillId="21" borderId="17" xfId="35" applyFont="1" applyFill="1" applyBorder="1" applyAlignment="1">
      <alignment horizontal="center" vertical="center" wrapText="1"/>
    </xf>
    <xf numFmtId="0" fontId="21" fillId="21" borderId="23" xfId="35" applyFont="1" applyFill="1" applyBorder="1" applyAlignment="1">
      <alignment horizontal="center" vertical="center" wrapText="1"/>
    </xf>
    <xf numFmtId="0" fontId="20" fillId="0" borderId="11" xfId="35" applyFont="1" applyFill="1" applyBorder="1" applyAlignment="1">
      <alignment horizontal="center" vertical="center" wrapText="1"/>
    </xf>
    <xf numFmtId="0" fontId="20" fillId="0" borderId="12" xfId="35" applyFont="1" applyFill="1" applyBorder="1" applyAlignment="1">
      <alignment horizontal="center" vertical="center" wrapText="1"/>
    </xf>
    <xf numFmtId="0" fontId="21" fillId="21" borderId="10" xfId="35" applyFont="1" applyFill="1" applyBorder="1" applyAlignment="1">
      <alignment horizontal="center" vertical="center" wrapText="1"/>
    </xf>
    <xf numFmtId="0" fontId="20" fillId="0" borderId="16" xfId="35" applyFont="1" applyFill="1" applyBorder="1" applyAlignment="1">
      <alignment horizontal="center" vertical="center" wrapText="1"/>
    </xf>
    <xf numFmtId="0" fontId="20" fillId="0" borderId="17" xfId="35" applyFont="1" applyFill="1" applyBorder="1" applyAlignment="1">
      <alignment horizontal="center" vertical="center" wrapText="1"/>
    </xf>
    <xf numFmtId="0" fontId="20" fillId="0" borderId="23" xfId="35" applyFont="1" applyFill="1" applyBorder="1" applyAlignment="1">
      <alignment horizontal="center" vertical="center" wrapText="1"/>
    </xf>
    <xf numFmtId="0" fontId="20" fillId="0" borderId="0" xfId="34" applyFont="1" applyAlignment="1">
      <alignment horizontal="justify" vertical="top" wrapText="1"/>
    </xf>
    <xf numFmtId="0" fontId="20" fillId="0" borderId="10" xfId="34" applyFont="1" applyFill="1" applyBorder="1" applyAlignment="1">
      <alignment horizontal="center" vertical="center" wrapText="1"/>
    </xf>
    <xf numFmtId="0" fontId="20" fillId="0" borderId="10" xfId="34" applyFont="1" applyFill="1" applyBorder="1" applyAlignment="1">
      <alignment horizontal="center" vertical="center"/>
    </xf>
    <xf numFmtId="0" fontId="21" fillId="21" borderId="11" xfId="34" applyFont="1" applyFill="1" applyBorder="1" applyAlignment="1">
      <alignment horizontal="center" vertical="center"/>
    </xf>
    <xf numFmtId="0" fontId="20" fillId="0" borderId="11" xfId="34" applyFont="1" applyFill="1" applyBorder="1" applyAlignment="1" applyProtection="1">
      <alignment horizontal="center" vertical="center" wrapText="1"/>
    </xf>
    <xf numFmtId="0" fontId="20" fillId="0" borderId="53" xfId="34" applyFont="1" applyFill="1" applyBorder="1" applyAlignment="1" applyProtection="1">
      <alignment horizontal="center" vertical="center" wrapText="1"/>
    </xf>
    <xf numFmtId="0" fontId="20" fillId="0" borderId="12" xfId="34" applyFont="1" applyFill="1" applyBorder="1" applyAlignment="1" applyProtection="1">
      <alignment horizontal="center" vertical="center" wrapText="1"/>
    </xf>
    <xf numFmtId="0" fontId="29" fillId="0" borderId="0" xfId="34" applyFont="1" applyFill="1" applyAlignment="1">
      <alignment horizontal="right"/>
    </xf>
    <xf numFmtId="0" fontId="20" fillId="0" borderId="0" xfId="34" applyFont="1" applyFill="1" applyAlignment="1" applyProtection="1">
      <alignment horizontal="left"/>
    </xf>
    <xf numFmtId="0" fontId="12" fillId="0" borderId="0" xfId="73" applyFont="1" applyFill="1" applyAlignment="1" applyProtection="1">
      <alignment horizontal="left"/>
      <protection hidden="1"/>
    </xf>
    <xf numFmtId="0" fontId="20" fillId="19" borderId="16" xfId="49" applyNumberFormat="1" applyFont="1" applyFill="1" applyBorder="1" applyAlignment="1" applyProtection="1">
      <alignment horizontal="center" vertical="center" wrapText="1"/>
    </xf>
    <xf numFmtId="0" fontId="20" fillId="19" borderId="23" xfId="49" applyNumberFormat="1" applyFont="1" applyFill="1" applyBorder="1" applyAlignment="1" applyProtection="1">
      <alignment horizontal="center" vertical="center" wrapText="1"/>
    </xf>
    <xf numFmtId="0" fontId="21" fillId="23" borderId="10" xfId="49"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xf>
    <xf numFmtId="0" fontId="12" fillId="0" borderId="10" xfId="49" applyFont="1" applyFill="1" applyBorder="1" applyAlignment="1" applyProtection="1">
      <alignment horizontal="center" vertical="center" wrapText="1"/>
      <protection locked="0"/>
    </xf>
    <xf numFmtId="0" fontId="20" fillId="0" borderId="11" xfId="49" applyFont="1" applyFill="1" applyBorder="1" applyAlignment="1" applyProtection="1">
      <alignment horizontal="center" vertical="center" wrapText="1"/>
    </xf>
    <xf numFmtId="0" fontId="20" fillId="0" borderId="53" xfId="49" applyFont="1" applyFill="1" applyBorder="1" applyAlignment="1" applyProtection="1">
      <alignment horizontal="center" vertical="center" wrapText="1"/>
    </xf>
    <xf numFmtId="0" fontId="20" fillId="0" borderId="12" xfId="49" applyFont="1" applyFill="1" applyBorder="1" applyAlignment="1" applyProtection="1">
      <alignment horizontal="center" vertical="center" wrapText="1"/>
    </xf>
    <xf numFmtId="0" fontId="12" fillId="0" borderId="16" xfId="49" applyFont="1" applyFill="1" applyBorder="1" applyAlignment="1" applyProtection="1">
      <alignment horizontal="center" vertical="center"/>
      <protection locked="0"/>
    </xf>
    <xf numFmtId="0" fontId="12" fillId="0" borderId="23" xfId="49" applyFont="1" applyFill="1" applyBorder="1" applyAlignment="1" applyProtection="1">
      <alignment horizontal="center" vertical="center"/>
      <protection locked="0"/>
    </xf>
    <xf numFmtId="0" fontId="12" fillId="0" borderId="0" xfId="49" applyFont="1" applyFill="1" applyAlignment="1">
      <alignment horizontal="center" wrapText="1"/>
    </xf>
    <xf numFmtId="0" fontId="68" fillId="0" borderId="0" xfId="36" applyFont="1" applyAlignment="1">
      <alignment horizontal="left"/>
    </xf>
    <xf numFmtId="0" fontId="20" fillId="0" borderId="51" xfId="34" applyFont="1" applyFill="1" applyBorder="1" applyAlignment="1" applyProtection="1">
      <alignment horizontal="center" vertical="center" wrapText="1"/>
    </xf>
    <xf numFmtId="0" fontId="20" fillId="0" borderId="52" xfId="34" applyFont="1" applyFill="1" applyBorder="1" applyAlignment="1" applyProtection="1">
      <alignment horizontal="center" vertical="center" wrapText="1"/>
    </xf>
    <xf numFmtId="0" fontId="20" fillId="0" borderId="18" xfId="34" applyFont="1" applyFill="1" applyBorder="1" applyAlignment="1" applyProtection="1">
      <alignment horizontal="center" vertical="center" wrapText="1"/>
    </xf>
    <xf numFmtId="0" fontId="20" fillId="0" borderId="58" xfId="34" applyFont="1" applyFill="1" applyBorder="1" applyAlignment="1" applyProtection="1">
      <alignment horizontal="center" vertical="center" wrapText="1"/>
    </xf>
    <xf numFmtId="0" fontId="20" fillId="0" borderId="13" xfId="34" applyFont="1" applyFill="1" applyBorder="1" applyAlignment="1" applyProtection="1">
      <alignment horizontal="center" vertical="center" wrapText="1"/>
    </xf>
    <xf numFmtId="0" fontId="20" fillId="0" borderId="15" xfId="34" applyFont="1" applyFill="1" applyBorder="1" applyAlignment="1" applyProtection="1">
      <alignment horizontal="center" vertical="center" wrapText="1"/>
    </xf>
    <xf numFmtId="0" fontId="12" fillId="0" borderId="51" xfId="34" applyFont="1" applyFill="1" applyBorder="1" applyAlignment="1" applyProtection="1">
      <alignment horizontal="center" vertical="center" wrapText="1"/>
      <protection locked="0"/>
    </xf>
    <xf numFmtId="0" fontId="12" fillId="0" borderId="52" xfId="34" applyFont="1" applyFill="1" applyBorder="1" applyAlignment="1" applyProtection="1">
      <alignment horizontal="center" vertical="center" wrapText="1"/>
      <protection locked="0"/>
    </xf>
    <xf numFmtId="0" fontId="12" fillId="0" borderId="13" xfId="34" applyFont="1" applyFill="1" applyBorder="1" applyAlignment="1" applyProtection="1">
      <alignment horizontal="center" vertical="center" wrapText="1"/>
      <protection locked="0"/>
    </xf>
    <xf numFmtId="0" fontId="12" fillId="0" borderId="15" xfId="34"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wrapText="1"/>
      <protection locked="0"/>
    </xf>
    <xf numFmtId="0" fontId="20" fillId="0" borderId="23" xfId="34"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49" fontId="22" fillId="0" borderId="10" xfId="34" applyNumberFormat="1" applyFont="1" applyFill="1" applyBorder="1" applyAlignment="1" applyProtection="1">
      <alignment horizontal="center" vertical="center" wrapText="1"/>
    </xf>
    <xf numFmtId="49" fontId="22" fillId="0" borderId="51" xfId="34" applyNumberFormat="1" applyFont="1" applyFill="1" applyBorder="1" applyAlignment="1" applyProtection="1">
      <alignment horizontal="center" vertical="center" wrapText="1"/>
    </xf>
    <xf numFmtId="49" fontId="22" fillId="0" borderId="52" xfId="34" applyNumberFormat="1" applyFont="1" applyFill="1" applyBorder="1" applyAlignment="1" applyProtection="1">
      <alignment horizontal="center" vertical="center" wrapText="1"/>
    </xf>
    <xf numFmtId="49" fontId="22" fillId="19" borderId="16" xfId="34" applyNumberFormat="1" applyFont="1" applyFill="1" applyBorder="1" applyAlignment="1" applyProtection="1">
      <alignment horizontal="center" vertical="center" wrapText="1"/>
    </xf>
    <xf numFmtId="49" fontId="22" fillId="19" borderId="17" xfId="34" applyNumberFormat="1" applyFont="1" applyFill="1" applyBorder="1" applyAlignment="1" applyProtection="1">
      <alignment horizontal="center" vertical="center" wrapText="1"/>
    </xf>
    <xf numFmtId="49" fontId="22" fillId="19" borderId="23" xfId="34" applyNumberFormat="1" applyFont="1" applyFill="1" applyBorder="1" applyAlignment="1" applyProtection="1">
      <alignment horizontal="center" vertical="center" wrapText="1"/>
    </xf>
    <xf numFmtId="49" fontId="20" fillId="0" borderId="11" xfId="34" applyNumberFormat="1" applyFont="1" applyFill="1" applyBorder="1" applyAlignment="1" applyProtection="1">
      <alignment horizontal="center" vertical="center" wrapText="1"/>
    </xf>
    <xf numFmtId="49" fontId="20" fillId="0" borderId="53" xfId="34" applyNumberFormat="1" applyFont="1" applyFill="1" applyBorder="1" applyAlignment="1" applyProtection="1">
      <alignment horizontal="center" vertical="center" wrapText="1"/>
    </xf>
    <xf numFmtId="49" fontId="20" fillId="0" borderId="12" xfId="34" applyNumberFormat="1" applyFont="1" applyFill="1" applyBorder="1" applyAlignment="1" applyProtection="1">
      <alignment horizontal="center" vertical="center" wrapText="1"/>
    </xf>
    <xf numFmtId="49" fontId="22" fillId="0" borderId="16" xfId="34" applyNumberFormat="1" applyFont="1" applyFill="1" applyBorder="1" applyAlignment="1" applyProtection="1">
      <alignment horizontal="center" vertical="center" wrapText="1"/>
    </xf>
    <xf numFmtId="49" fontId="22" fillId="0" borderId="23" xfId="34" applyNumberFormat="1"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xf>
    <xf numFmtId="0" fontId="20" fillId="0" borderId="0" xfId="34" applyFont="1" applyFill="1" applyProtection="1"/>
    <xf numFmtId="49" fontId="21" fillId="19" borderId="10" xfId="34" applyNumberFormat="1" applyFont="1" applyFill="1" applyBorder="1" applyAlignment="1" applyProtection="1">
      <alignment horizontal="center" vertical="center" wrapText="1"/>
    </xf>
    <xf numFmtId="0" fontId="20" fillId="0" borderId="16" xfId="34" applyFont="1" applyFill="1" applyBorder="1" applyAlignment="1" applyProtection="1">
      <alignment horizontal="left" vertical="center" wrapText="1"/>
    </xf>
    <xf numFmtId="0" fontId="20" fillId="0" borderId="23" xfId="34" applyFont="1" applyFill="1" applyBorder="1" applyAlignment="1" applyProtection="1">
      <alignment horizontal="left" vertical="center" wrapText="1"/>
    </xf>
    <xf numFmtId="0" fontId="22" fillId="19" borderId="10" xfId="34" applyFont="1" applyFill="1" applyBorder="1" applyAlignment="1" applyProtection="1">
      <alignment horizontal="center" vertical="center" wrapText="1"/>
    </xf>
    <xf numFmtId="0" fontId="22" fillId="0" borderId="10" xfId="34" applyFont="1" applyFill="1" applyBorder="1" applyAlignment="1" applyProtection="1">
      <alignment horizontal="center" vertical="center" wrapText="1"/>
    </xf>
    <xf numFmtId="0" fontId="12" fillId="0" borderId="16" xfId="34" applyFont="1" applyFill="1" applyBorder="1" applyAlignment="1" applyProtection="1">
      <alignment horizontal="center" vertical="center" wrapText="1"/>
      <protection locked="0"/>
    </xf>
    <xf numFmtId="0" fontId="12" fillId="0" borderId="17" xfId="34" applyFont="1" applyFill="1" applyBorder="1" applyAlignment="1" applyProtection="1">
      <alignment horizontal="center" vertical="center" wrapText="1"/>
      <protection locked="0"/>
    </xf>
    <xf numFmtId="0" fontId="12" fillId="0" borderId="23" xfId="34" applyFont="1" applyFill="1" applyBorder="1" applyAlignment="1" applyProtection="1">
      <alignment horizontal="center" vertical="center" wrapText="1"/>
      <protection locked="0"/>
    </xf>
    <xf numFmtId="0" fontId="22" fillId="19" borderId="16" xfId="35" applyFont="1" applyFill="1" applyBorder="1" applyAlignment="1" applyProtection="1">
      <alignment horizontal="center" vertical="center" wrapText="1"/>
    </xf>
    <xf numFmtId="0" fontId="22" fillId="19" borderId="23" xfId="35" applyFont="1" applyFill="1" applyBorder="1" applyAlignment="1" applyProtection="1">
      <alignment horizontal="center" vertical="center" wrapText="1"/>
    </xf>
    <xf numFmtId="0" fontId="21" fillId="21" borderId="16" xfId="35" applyFont="1" applyFill="1" applyBorder="1" applyAlignment="1" applyProtection="1">
      <alignment horizontal="center" vertical="center" wrapText="1"/>
    </xf>
    <xf numFmtId="0" fontId="21" fillId="21" borderId="17" xfId="35" applyFont="1" applyFill="1" applyBorder="1" applyAlignment="1" applyProtection="1">
      <alignment horizontal="center" vertical="center" wrapText="1"/>
    </xf>
    <xf numFmtId="0" fontId="21" fillId="21" borderId="23"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xf>
    <xf numFmtId="1" fontId="12" fillId="0" borderId="16" xfId="35" applyNumberFormat="1" applyFont="1" applyFill="1" applyBorder="1" applyAlignment="1" applyProtection="1">
      <alignment horizontal="center" vertical="center" wrapText="1"/>
      <protection locked="0"/>
    </xf>
    <xf numFmtId="1" fontId="12" fillId="0" borderId="23" xfId="35" applyNumberFormat="1" applyFont="1" applyFill="1" applyBorder="1" applyAlignment="1" applyProtection="1">
      <alignment horizontal="center" vertical="center" wrapText="1"/>
      <protection locked="0"/>
    </xf>
    <xf numFmtId="0" fontId="21" fillId="21" borderId="16" xfId="35" applyFont="1" applyFill="1" applyBorder="1" applyAlignment="1">
      <alignment horizontal="center" vertical="center"/>
    </xf>
    <xf numFmtId="0" fontId="21" fillId="21" borderId="17" xfId="35" applyFont="1" applyFill="1" applyBorder="1" applyAlignment="1">
      <alignment horizontal="center" vertical="center"/>
    </xf>
    <xf numFmtId="0" fontId="21" fillId="21" borderId="23" xfId="35" applyFont="1" applyFill="1" applyBorder="1" applyAlignment="1">
      <alignment horizontal="center" vertical="center"/>
    </xf>
    <xf numFmtId="0" fontId="22" fillId="19" borderId="10" xfId="35" applyFont="1" applyFill="1" applyBorder="1" applyAlignment="1">
      <alignment horizontal="center" vertical="center"/>
    </xf>
    <xf numFmtId="0" fontId="54" fillId="0" borderId="0" xfId="38" applyFont="1" applyAlignment="1">
      <alignment horizontal="left"/>
    </xf>
    <xf numFmtId="0" fontId="20" fillId="0" borderId="0" xfId="38" applyFont="1" applyAlignment="1">
      <alignment horizontal="left"/>
    </xf>
    <xf numFmtId="0" fontId="22" fillId="19" borderId="10"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protection locked="0"/>
    </xf>
    <xf numFmtId="0" fontId="22" fillId="0" borderId="16" xfId="35" applyFont="1" applyFill="1" applyBorder="1" applyAlignment="1" applyProtection="1">
      <alignment horizontal="center" vertical="center" wrapText="1"/>
    </xf>
    <xf numFmtId="0" fontId="22" fillId="0" borderId="23" xfId="35" applyFont="1" applyFill="1" applyBorder="1" applyAlignment="1" applyProtection="1">
      <alignment horizontal="center" vertical="center" wrapText="1"/>
    </xf>
    <xf numFmtId="0" fontId="13" fillId="19" borderId="10" xfId="35" applyFont="1" applyFill="1" applyBorder="1" applyAlignment="1" applyProtection="1">
      <alignment horizontal="center" vertical="center" wrapText="1"/>
    </xf>
    <xf numFmtId="0" fontId="20" fillId="0" borderId="16" xfId="36" applyFont="1" applyFill="1" applyBorder="1" applyAlignment="1" applyProtection="1">
      <alignment horizontal="left" vertical="center" wrapText="1"/>
    </xf>
    <xf numFmtId="0" fontId="50" fillId="0" borderId="23" xfId="0" applyFont="1" applyBorder="1"/>
    <xf numFmtId="0" fontId="22" fillId="0" borderId="16" xfId="35" applyFont="1" applyFill="1" applyBorder="1" applyAlignment="1" applyProtection="1">
      <alignment horizontal="left" vertical="center" wrapText="1"/>
    </xf>
    <xf numFmtId="0" fontId="22" fillId="0" borderId="23" xfId="35" applyFont="1" applyFill="1" applyBorder="1" applyAlignment="1" applyProtection="1">
      <alignment horizontal="left" vertical="center" wrapText="1"/>
    </xf>
    <xf numFmtId="0" fontId="12" fillId="21" borderId="10" xfId="35" applyFont="1" applyFill="1" applyBorder="1" applyAlignment="1" applyProtection="1">
      <alignment horizontal="center" vertical="center" wrapText="1"/>
    </xf>
    <xf numFmtId="0" fontId="13" fillId="21" borderId="10" xfId="35" applyFont="1" applyFill="1" applyBorder="1" applyAlignment="1" applyProtection="1">
      <alignment horizontal="center" vertical="center" wrapText="1"/>
    </xf>
    <xf numFmtId="1" fontId="12" fillId="0" borderId="10" xfId="35" applyNumberFormat="1" applyFont="1" applyFill="1" applyBorder="1" applyAlignment="1" applyProtection="1">
      <alignment horizontal="center" vertical="center" wrapText="1"/>
      <protection locked="0"/>
    </xf>
    <xf numFmtId="0" fontId="20" fillId="0" borderId="0" xfId="36" applyFont="1" applyAlignment="1">
      <alignment horizontal="left"/>
    </xf>
    <xf numFmtId="0" fontId="12" fillId="0" borderId="0" xfId="35" applyFont="1" applyFill="1" applyAlignment="1">
      <alignment horizontal="right"/>
    </xf>
    <xf numFmtId="0" fontId="21" fillId="21" borderId="10" xfId="35" applyFont="1" applyFill="1" applyBorder="1" applyAlignment="1">
      <alignment horizontal="center" vertical="center"/>
    </xf>
    <xf numFmtId="0" fontId="22" fillId="19" borderId="10" xfId="35" applyFont="1" applyFill="1" applyBorder="1" applyAlignment="1">
      <alignment horizontal="center"/>
    </xf>
    <xf numFmtId="0" fontId="21" fillId="21" borderId="16" xfId="44" applyFont="1" applyFill="1" applyBorder="1" applyAlignment="1" applyProtection="1">
      <alignment horizontal="center" vertical="center" wrapText="1"/>
    </xf>
    <xf numFmtId="0" fontId="21" fillId="21" borderId="17" xfId="44" applyFont="1" applyFill="1" applyBorder="1" applyAlignment="1" applyProtection="1">
      <alignment horizontal="center" vertical="center" wrapText="1"/>
    </xf>
    <xf numFmtId="0" fontId="21" fillId="21" borderId="23" xfId="44" applyFont="1" applyFill="1" applyBorder="1" applyAlignment="1" applyProtection="1">
      <alignment horizontal="center" vertical="center" wrapText="1"/>
    </xf>
    <xf numFmtId="0" fontId="20" fillId="0" borderId="10" xfId="44" applyFont="1" applyBorder="1" applyAlignment="1" applyProtection="1">
      <alignment horizontal="center" vertical="center" wrapText="1"/>
    </xf>
    <xf numFmtId="0" fontId="12" fillId="0" borderId="11" xfId="44" applyFont="1" applyBorder="1" applyAlignment="1" applyProtection="1">
      <alignment horizontal="center" vertical="center" wrapText="1"/>
    </xf>
    <xf numFmtId="0" fontId="12" fillId="0" borderId="53" xfId="44" applyFont="1" applyBorder="1" applyAlignment="1" applyProtection="1">
      <alignment horizontal="center" vertical="center" wrapText="1"/>
    </xf>
    <xf numFmtId="0" fontId="12" fillId="0" borderId="12" xfId="44" applyFont="1" applyBorder="1" applyAlignment="1" applyProtection="1">
      <alignment horizontal="center" vertical="center" wrapText="1"/>
    </xf>
    <xf numFmtId="0" fontId="12" fillId="0" borderId="10" xfId="44"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23" fillId="21" borderId="10" xfId="34" applyFont="1" applyFill="1" applyBorder="1" applyAlignment="1" applyProtection="1">
      <alignment horizontal="center" vertical="center" wrapText="1"/>
    </xf>
    <xf numFmtId="1" fontId="12" fillId="0" borderId="16" xfId="34" applyNumberFormat="1" applyFont="1" applyFill="1" applyBorder="1" applyAlignment="1" applyProtection="1">
      <alignment horizontal="center" vertical="center" wrapText="1"/>
      <protection locked="0"/>
    </xf>
    <xf numFmtId="1" fontId="12" fillId="0" borderId="17" xfId="34" applyNumberFormat="1" applyFont="1" applyFill="1" applyBorder="1" applyAlignment="1" applyProtection="1">
      <alignment horizontal="center" vertical="center" wrapText="1"/>
      <protection locked="0"/>
    </xf>
    <xf numFmtId="1" fontId="12" fillId="0" borderId="23" xfId="34" applyNumberFormat="1" applyFont="1" applyFill="1" applyBorder="1" applyAlignment="1" applyProtection="1">
      <alignment horizontal="center" vertical="center" wrapText="1"/>
      <protection locked="0"/>
    </xf>
    <xf numFmtId="0" fontId="13" fillId="19" borderId="16" xfId="36" applyFont="1" applyFill="1" applyBorder="1" applyAlignment="1" applyProtection="1">
      <alignment horizontal="center" vertical="center" wrapText="1"/>
      <protection locked="0"/>
    </xf>
    <xf numFmtId="0" fontId="13" fillId="19" borderId="23" xfId="36" applyFont="1" applyFill="1" applyBorder="1" applyAlignment="1" applyProtection="1">
      <alignment horizontal="center" vertical="center" wrapText="1"/>
      <protection locked="0"/>
    </xf>
    <xf numFmtId="0" fontId="53" fillId="19" borderId="10" xfId="50" applyFont="1" applyFill="1" applyBorder="1" applyAlignment="1">
      <alignment vertical="center"/>
    </xf>
    <xf numFmtId="0" fontId="21" fillId="21" borderId="10" xfId="50" applyFont="1" applyFill="1" applyBorder="1" applyAlignment="1">
      <alignment horizontal="left"/>
    </xf>
    <xf numFmtId="0" fontId="22" fillId="20" borderId="10" xfId="74" applyFont="1" applyFill="1" applyBorder="1" applyAlignment="1">
      <alignment vertical="center" wrapText="1"/>
    </xf>
    <xf numFmtId="0" fontId="20" fillId="0" borderId="10" xfId="50" applyFont="1" applyBorder="1" applyAlignment="1">
      <alignment horizontal="center" vertical="center" wrapText="1"/>
    </xf>
    <xf numFmtId="0" fontId="20" fillId="0" borderId="10" xfId="48" applyFont="1" applyFill="1" applyBorder="1" applyAlignment="1">
      <alignment horizontal="center" vertical="center" wrapText="1"/>
    </xf>
    <xf numFmtId="0" fontId="21" fillId="21" borderId="16" xfId="50" applyFont="1" applyFill="1" applyBorder="1" applyAlignment="1">
      <alignment horizontal="left"/>
    </xf>
    <xf numFmtId="0" fontId="21" fillId="21" borderId="17" xfId="50" applyFont="1" applyFill="1" applyBorder="1" applyAlignment="1">
      <alignment horizontal="left"/>
    </xf>
    <xf numFmtId="0" fontId="21" fillId="21" borderId="23" xfId="50" applyFont="1" applyFill="1" applyBorder="1" applyAlignment="1">
      <alignment horizontal="left"/>
    </xf>
    <xf numFmtId="0" fontId="21" fillId="21" borderId="16" xfId="50" applyFont="1" applyFill="1" applyBorder="1" applyAlignment="1">
      <alignment horizontal="left" vertical="center"/>
    </xf>
    <xf numFmtId="0" fontId="21" fillId="21" borderId="17" xfId="50" applyFont="1" applyFill="1" applyBorder="1" applyAlignment="1">
      <alignment horizontal="left" vertical="center"/>
    </xf>
    <xf numFmtId="0" fontId="21" fillId="21" borderId="23" xfId="50" applyFont="1" applyFill="1" applyBorder="1" applyAlignment="1">
      <alignment horizontal="left" vertical="center"/>
    </xf>
    <xf numFmtId="0" fontId="13" fillId="26" borderId="16" xfId="50" applyFont="1" applyFill="1" applyBorder="1" applyAlignment="1">
      <alignment horizontal="left" vertical="center" wrapText="1"/>
    </xf>
    <xf numFmtId="0" fontId="12" fillId="0" borderId="23" xfId="61" applyFont="1" applyBorder="1" applyAlignment="1">
      <alignment horizontal="left" vertical="center" wrapText="1"/>
    </xf>
    <xf numFmtId="0" fontId="13" fillId="20" borderId="10" xfId="74" applyFont="1" applyFill="1" applyBorder="1" applyAlignment="1">
      <alignment vertical="center" wrapText="1"/>
    </xf>
    <xf numFmtId="0" fontId="20" fillId="0" borderId="11" xfId="48" applyFont="1" applyFill="1" applyBorder="1" applyAlignment="1">
      <alignment horizontal="center" vertical="center" wrapText="1"/>
    </xf>
    <xf numFmtId="0" fontId="20" fillId="0" borderId="53" xfId="48" applyFont="1" applyFill="1" applyBorder="1" applyAlignment="1">
      <alignment horizontal="center" vertical="center" wrapText="1"/>
    </xf>
    <xf numFmtId="0" fontId="20" fillId="0" borderId="12" xfId="48" applyFont="1" applyFill="1" applyBorder="1" applyAlignment="1">
      <alignment horizontal="center" vertical="center" wrapText="1"/>
    </xf>
    <xf numFmtId="0" fontId="19" fillId="0" borderId="0" xfId="36" applyFont="1" applyAlignment="1">
      <alignment horizontal="left"/>
    </xf>
    <xf numFmtId="0" fontId="20" fillId="0" borderId="0" xfId="77" applyFont="1" applyAlignment="1">
      <alignment horizontal="left" vertical="center" wrapText="1"/>
    </xf>
    <xf numFmtId="0" fontId="77" fillId="0" borderId="0" xfId="36" applyFont="1" applyAlignment="1">
      <alignment horizontal="left"/>
    </xf>
    <xf numFmtId="0" fontId="53" fillId="19" borderId="16" xfId="50" applyFont="1" applyFill="1" applyBorder="1" applyAlignment="1">
      <alignment vertical="center"/>
    </xf>
    <xf numFmtId="0" fontId="12" fillId="19" borderId="17" xfId="0" applyFont="1" applyFill="1" applyBorder="1" applyAlignment="1">
      <alignment vertical="center"/>
    </xf>
    <xf numFmtId="0" fontId="12" fillId="19" borderId="23" xfId="0" applyFont="1" applyFill="1" applyBorder="1" applyAlignment="1">
      <alignment vertical="center"/>
    </xf>
    <xf numFmtId="0" fontId="13" fillId="19" borderId="10" xfId="50" applyFont="1" applyFill="1" applyBorder="1" applyAlignment="1">
      <alignment vertical="center"/>
    </xf>
    <xf numFmtId="0" fontId="19" fillId="0" borderId="17" xfId="0" applyFont="1" applyBorder="1" applyAlignment="1">
      <alignment vertical="center"/>
    </xf>
    <xf numFmtId="0" fontId="19" fillId="0" borderId="19" xfId="0" applyFont="1" applyBorder="1" applyAlignment="1">
      <alignment vertical="center"/>
    </xf>
    <xf numFmtId="0" fontId="19" fillId="0" borderId="23" xfId="0" applyFont="1" applyBorder="1" applyAlignment="1">
      <alignment vertical="center"/>
    </xf>
    <xf numFmtId="0" fontId="23" fillId="23" borderId="13" xfId="50" applyFont="1" applyFill="1" applyBorder="1" applyAlignment="1" applyProtection="1">
      <alignment horizontal="center" vertical="center" wrapText="1"/>
    </xf>
    <xf numFmtId="0" fontId="23" fillId="23" borderId="14" xfId="50" applyFont="1" applyFill="1" applyBorder="1" applyAlignment="1" applyProtection="1">
      <alignment horizontal="center" vertical="center" wrapText="1"/>
    </xf>
    <xf numFmtId="0" fontId="75" fillId="0" borderId="14" xfId="0" applyFont="1" applyBorder="1" applyAlignment="1">
      <alignment horizontal="center" vertical="center" wrapText="1"/>
    </xf>
    <xf numFmtId="0" fontId="63" fillId="26" borderId="16" xfId="36" applyFont="1" applyFill="1" applyBorder="1" applyAlignment="1">
      <alignment horizontal="left" vertical="center"/>
    </xf>
    <xf numFmtId="0" fontId="63" fillId="26" borderId="17" xfId="36" applyFont="1" applyFill="1" applyBorder="1" applyAlignment="1">
      <alignment horizontal="left" vertical="center"/>
    </xf>
    <xf numFmtId="0" fontId="20" fillId="0" borderId="10" xfId="50" applyFont="1" applyFill="1" applyBorder="1" applyAlignment="1">
      <alignment horizontal="center" vertical="center" wrapText="1"/>
    </xf>
    <xf numFmtId="0" fontId="20" fillId="0" borderId="16" xfId="51" applyFont="1" applyFill="1" applyBorder="1" applyAlignment="1">
      <alignment horizontal="center" vertical="center" wrapText="1"/>
    </xf>
    <xf numFmtId="0" fontId="20" fillId="0" borderId="17" xfId="51" applyFont="1" applyFill="1" applyBorder="1" applyAlignment="1">
      <alignment horizontal="center" vertical="center" wrapText="1"/>
    </xf>
    <xf numFmtId="0" fontId="20" fillId="0" borderId="23" xfId="51" applyFont="1" applyFill="1" applyBorder="1" applyAlignment="1">
      <alignment horizontal="center" vertical="center" wrapText="1"/>
    </xf>
    <xf numFmtId="0" fontId="20" fillId="0" borderId="16" xfId="50" applyFont="1" applyBorder="1" applyAlignment="1">
      <alignment horizontal="center" vertical="center" wrapText="1"/>
    </xf>
    <xf numFmtId="0" fontId="20" fillId="0" borderId="23" xfId="50" applyFont="1" applyBorder="1" applyAlignment="1">
      <alignment horizontal="center" vertical="center" wrapText="1"/>
    </xf>
    <xf numFmtId="0" fontId="20" fillId="0" borderId="10" xfId="51" applyFont="1" applyFill="1" applyBorder="1" applyAlignment="1">
      <alignment horizontal="center" vertical="center" wrapText="1"/>
    </xf>
    <xf numFmtId="0" fontId="13" fillId="26" borderId="16" xfId="77" applyFont="1" applyFill="1" applyBorder="1" applyAlignment="1" applyProtection="1">
      <alignment horizontal="left" vertical="center" wrapText="1"/>
    </xf>
    <xf numFmtId="0" fontId="13" fillId="26" borderId="17" xfId="77" applyFont="1" applyFill="1" applyBorder="1" applyAlignment="1" applyProtection="1">
      <alignment horizontal="left" vertical="center" wrapText="1"/>
    </xf>
    <xf numFmtId="0" fontId="13" fillId="26" borderId="23" xfId="77" applyFont="1" applyFill="1" applyBorder="1" applyAlignment="1" applyProtection="1">
      <alignment horizontal="left" vertical="center" wrapText="1"/>
    </xf>
    <xf numFmtId="0" fontId="22" fillId="26" borderId="16" xfId="77" applyFont="1" applyFill="1" applyBorder="1" applyAlignment="1" applyProtection="1">
      <alignment horizontal="left" vertical="center" wrapText="1"/>
    </xf>
    <xf numFmtId="0" fontId="22" fillId="26" borderId="23" xfId="77" applyFont="1" applyFill="1" applyBorder="1" applyAlignment="1" applyProtection="1">
      <alignment horizontal="left" vertical="center" wrapText="1"/>
    </xf>
    <xf numFmtId="0" fontId="22" fillId="0" borderId="16" xfId="34" applyFont="1" applyFill="1" applyBorder="1" applyAlignment="1">
      <alignment horizontal="left"/>
    </xf>
    <xf numFmtId="0" fontId="22" fillId="0" borderId="17" xfId="34" applyFont="1" applyFill="1" applyBorder="1" applyAlignment="1">
      <alignment horizontal="left"/>
    </xf>
    <xf numFmtId="0" fontId="22" fillId="0" borderId="23" xfId="34" applyFont="1" applyFill="1" applyBorder="1" applyAlignment="1">
      <alignment horizontal="left"/>
    </xf>
    <xf numFmtId="0" fontId="22" fillId="0" borderId="16" xfId="34" applyFont="1" applyFill="1" applyBorder="1" applyAlignment="1">
      <alignment horizontal="left" vertical="center"/>
    </xf>
    <xf numFmtId="0" fontId="22" fillId="0" borderId="17" xfId="34" applyFont="1" applyFill="1" applyBorder="1" applyAlignment="1">
      <alignment horizontal="left" vertical="center"/>
    </xf>
    <xf numFmtId="0" fontId="22" fillId="0" borderId="23" xfId="34" applyFont="1" applyFill="1" applyBorder="1" applyAlignment="1">
      <alignment horizontal="left" vertical="center"/>
    </xf>
    <xf numFmtId="0" fontId="22" fillId="0" borderId="16" xfId="34" applyFont="1" applyFill="1" applyBorder="1" applyAlignment="1">
      <alignment vertical="center"/>
    </xf>
    <xf numFmtId="0" fontId="22" fillId="0" borderId="17" xfId="34" applyFont="1" applyFill="1" applyBorder="1" applyAlignment="1">
      <alignment vertical="center"/>
    </xf>
    <xf numFmtId="0" fontId="22" fillId="0" borderId="23" xfId="34" applyFont="1" applyFill="1" applyBorder="1" applyAlignment="1">
      <alignment vertical="center"/>
    </xf>
    <xf numFmtId="0" fontId="21" fillId="0" borderId="16" xfId="34" applyFont="1" applyFill="1" applyBorder="1" applyAlignment="1" applyProtection="1">
      <alignment horizontal="center" vertical="center" wrapText="1"/>
    </xf>
    <xf numFmtId="0" fontId="21" fillId="0" borderId="17" xfId="34" applyFont="1" applyFill="1" applyBorder="1" applyAlignment="1" applyProtection="1">
      <alignment horizontal="center" vertical="center" wrapText="1"/>
    </xf>
    <xf numFmtId="0" fontId="21" fillId="0" borderId="23" xfId="34" applyFont="1" applyFill="1" applyBorder="1" applyAlignment="1" applyProtection="1">
      <alignment horizontal="center" vertical="center" wrapText="1"/>
    </xf>
    <xf numFmtId="0" fontId="20" fillId="0" borderId="11" xfId="34" applyFont="1" applyFill="1" applyBorder="1" applyAlignment="1">
      <alignment horizontal="center" vertical="center" wrapText="1"/>
    </xf>
    <xf numFmtId="0" fontId="20" fillId="0" borderId="53" xfId="34" applyFont="1" applyFill="1" applyBorder="1" applyAlignment="1">
      <alignment horizontal="center" vertical="center" wrapText="1"/>
    </xf>
    <xf numFmtId="0" fontId="20" fillId="0" borderId="12" xfId="34" applyFont="1" applyFill="1" applyBorder="1" applyAlignment="1">
      <alignment horizontal="center" vertical="center" wrapText="1"/>
    </xf>
    <xf numFmtId="0" fontId="22" fillId="0" borderId="10" xfId="34" applyFont="1" applyFill="1" applyBorder="1" applyAlignment="1">
      <alignment vertical="center"/>
    </xf>
    <xf numFmtId="0" fontId="20" fillId="0" borderId="16" xfId="34" applyFont="1" applyFill="1" applyBorder="1" applyAlignment="1">
      <alignment horizontal="center" vertical="center" wrapText="1"/>
    </xf>
    <xf numFmtId="0" fontId="20" fillId="0" borderId="17" xfId="34" applyFont="1" applyFill="1" applyBorder="1" applyAlignment="1">
      <alignment horizontal="center" vertical="center" wrapText="1"/>
    </xf>
  </cellXfs>
  <cellStyles count="8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au?iue" xfId="34"/>
    <cellStyle name="Iau?iue 2" xfId="35"/>
    <cellStyle name="Iau?iue 2 2" xfId="36"/>
    <cellStyle name="Iau?iue 2 2 2" xfId="37"/>
    <cellStyle name="Iau?iue 2 2 2 2" xfId="38"/>
    <cellStyle name="Iau?iue 2 3" xfId="39"/>
    <cellStyle name="Iau?iue 2 3 2" xfId="84"/>
    <cellStyle name="Iau?iue 3" xfId="40"/>
    <cellStyle name="Iau?iue 4" xfId="41"/>
    <cellStyle name="Iau?iue_dodatok1K" xfId="42"/>
    <cellStyle name="Iau?iue_dodatok1K 2" xfId="43"/>
    <cellStyle name="Iau?iue_Інвест-2015рік" xfId="44"/>
    <cellStyle name="Iau?iue_Інвест-2015рік 2 2" xfId="45"/>
    <cellStyle name="Iau?iue_ІП_2013 60567 300712" xfId="46"/>
    <cellStyle name="Iau?iue_ІП-2015 20.06.14" xfId="47"/>
    <cellStyle name="Iau?iue_ІП-2015 28.07.14" xfId="48"/>
    <cellStyle name="Iau?iue_ІР2014 підрядники" xfId="88"/>
    <cellStyle name="Iau?iue_Книга1" xfId="49"/>
    <cellStyle name="Iau?iue_Пропозиції до ІП_2013 7 розділ" xfId="50"/>
    <cellStyle name="Iau?iue_табл 6  ІП_2015 І розділ по кв NKRЕ" xfId="51"/>
    <cellStyle name="Input" xfId="52"/>
    <cellStyle name="Linked Cell" xfId="53"/>
    <cellStyle name="Neutral" xfId="54"/>
    <cellStyle name="Note" xfId="55"/>
    <cellStyle name="Output" xfId="56"/>
    <cellStyle name="Title" xfId="57"/>
    <cellStyle name="Total" xfId="58"/>
    <cellStyle name="Warning Text" xfId="59"/>
    <cellStyle name="Звичайний_Аркуш2" xfId="60"/>
    <cellStyle name="Обычный" xfId="0" builtinId="0"/>
    <cellStyle name="Обычный 2" xfId="61"/>
    <cellStyle name="Обычный 2 4" xfId="62"/>
    <cellStyle name="Обычный 2 4 2" xfId="85"/>
    <cellStyle name="Обычный 3" xfId="63"/>
    <cellStyle name="Обычный 4" xfId="83"/>
    <cellStyle name="Обычный 5" xfId="82"/>
    <cellStyle name="Обычный 6" xfId="64"/>
    <cellStyle name="Обычный 6 2" xfId="86"/>
    <cellStyle name="Обычный_dodatok 1" xfId="65"/>
    <cellStyle name="Обычный_dodatok_ 1" xfId="66"/>
    <cellStyle name="Обычный_dodatok1" xfId="67"/>
    <cellStyle name="Обычный_IP_2008_Нова_форма_Оригинал" xfId="68"/>
    <cellStyle name="Обычный_IP_2008_Оригинал" xfId="69"/>
    <cellStyle name="Обычный_IP_2008_Оригинал_31199" xfId="70"/>
    <cellStyle name="Обычный_IP_2008_Оригинал_31199(2)" xfId="71"/>
    <cellStyle name="Обычный_IP_2008_Оригинал_new" xfId="72"/>
    <cellStyle name="Обычный_nkre1" xfId="73"/>
    <cellStyle name="Обычный_Report_2010_32606_Січень" xfId="74"/>
    <cellStyle name="Обычный_Лист1" xfId="75"/>
    <cellStyle name="Обычный_новий шаблон ф.132" xfId="76"/>
    <cellStyle name="Обычный_Проект_IP_2009_260608" xfId="77"/>
    <cellStyle name="Обычный_Проект_IP_2010_Rivneenergo" xfId="78"/>
    <cellStyle name="Процентный" xfId="79" builtinId="5"/>
    <cellStyle name="Процентный 2" xfId="80"/>
    <cellStyle name="Процентный 3" xfId="87"/>
    <cellStyle name="Стиль 1" xfId="81"/>
  </cellStyles>
  <dxfs count="14">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933450</xdr:colOff>
      <xdr:row>0</xdr:row>
      <xdr:rowOff>190500</xdr:rowOff>
    </xdr:from>
    <xdr:to>
      <xdr:col>4</xdr:col>
      <xdr:colOff>847725</xdr:colOff>
      <xdr:row>5</xdr:row>
      <xdr:rowOff>714375</xdr:rowOff>
    </xdr:to>
    <xdr:pic>
      <xdr:nvPicPr>
        <xdr:cNvPr id="9217" name="Рисунок 1" descr="D:\Символіка\logo vector3.jpg"/>
        <xdr:cNvPicPr>
          <a:picLocks noChangeAspect="1" noChangeArrowheads="1"/>
        </xdr:cNvPicPr>
      </xdr:nvPicPr>
      <xdr:blipFill>
        <a:blip xmlns:r="http://schemas.openxmlformats.org/officeDocument/2006/relationships" r:embed="rId1" cstate="print"/>
        <a:srcRect l="4333" t="3436" r="50241" b="61168"/>
        <a:stretch>
          <a:fillRect/>
        </a:stretch>
      </xdr:blipFill>
      <xdr:spPr bwMode="auto">
        <a:xfrm>
          <a:off x="933450" y="190500"/>
          <a:ext cx="3695700" cy="1524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FFFF00"/>
  </sheetPr>
  <dimension ref="A1:H11"/>
  <sheetViews>
    <sheetView view="pageBreakPreview" zoomScaleNormal="100" zoomScaleSheetLayoutView="100" workbookViewId="0">
      <selection activeCell="C38" sqref="C38"/>
    </sheetView>
  </sheetViews>
  <sheetFormatPr defaultRowHeight="12.75"/>
  <cols>
    <col min="1" max="1" width="29.5703125" style="1" customWidth="1"/>
    <col min="2" max="2" width="3.5703125" style="1" customWidth="1"/>
    <col min="3" max="3" width="19.42578125" style="1" customWidth="1"/>
    <col min="4" max="4" width="4.140625" style="1" customWidth="1"/>
    <col min="5" max="5" width="16.5703125" style="1" customWidth="1"/>
    <col min="6" max="6" width="5.140625" style="1" customWidth="1"/>
    <col min="7" max="16384" width="9.140625" style="1"/>
  </cols>
  <sheetData>
    <row r="1" spans="1:8" s="31" customFormat="1" ht="15.75">
      <c r="A1" s="129"/>
      <c r="B1" s="129"/>
      <c r="C1" s="109"/>
      <c r="D1" s="109"/>
      <c r="E1" s="109"/>
      <c r="F1" s="130"/>
      <c r="G1" s="129"/>
    </row>
    <row r="2" spans="1:8" s="31" customFormat="1" ht="15.75" customHeight="1">
      <c r="A2" s="129"/>
      <c r="B2" s="129"/>
      <c r="C2" s="1000"/>
      <c r="D2" s="1000"/>
      <c r="E2" s="1000"/>
      <c r="F2" s="1000"/>
      <c r="G2" s="1000"/>
    </row>
    <row r="3" spans="1:8" s="31" customFormat="1" ht="15.75" customHeight="1">
      <c r="A3" s="129"/>
      <c r="B3" s="129"/>
      <c r="C3" s="32"/>
      <c r="D3" s="34"/>
      <c r="E3" s="34"/>
      <c r="F3" s="34"/>
      <c r="G3" s="129"/>
    </row>
    <row r="4" spans="1:8" s="31" customFormat="1" ht="15.75" customHeight="1">
      <c r="A4" s="129"/>
      <c r="B4" s="129"/>
      <c r="C4" s="1006"/>
      <c r="D4" s="1006"/>
      <c r="E4" s="1006"/>
      <c r="F4" s="1006"/>
      <c r="G4" s="129"/>
    </row>
    <row r="5" spans="1:8" s="31" customFormat="1" ht="15.75" customHeight="1">
      <c r="A5" s="129"/>
      <c r="B5" s="129"/>
      <c r="C5" s="32"/>
      <c r="D5" s="32"/>
      <c r="E5" s="32"/>
      <c r="F5" s="129"/>
      <c r="G5" s="129"/>
    </row>
    <row r="6" spans="1:8" s="31" customFormat="1" ht="99.75" customHeight="1">
      <c r="A6" s="129"/>
      <c r="B6" s="129"/>
      <c r="C6" s="13"/>
      <c r="D6" s="13"/>
      <c r="E6" s="129"/>
      <c r="F6" s="129"/>
      <c r="G6" s="129"/>
    </row>
    <row r="7" spans="1:8" ht="30.75" customHeight="1" thickBot="1">
      <c r="A7" s="1007" t="s">
        <v>397</v>
      </c>
      <c r="B7" s="1007"/>
      <c r="C7" s="1007"/>
      <c r="D7" s="1007"/>
      <c r="E7" s="1007"/>
      <c r="F7" s="1007"/>
      <c r="G7" s="129"/>
    </row>
    <row r="8" spans="1:8" ht="22.5" customHeight="1" thickBot="1">
      <c r="A8" s="112" t="s">
        <v>468</v>
      </c>
      <c r="B8" s="1001" t="s">
        <v>737</v>
      </c>
      <c r="C8" s="1002"/>
      <c r="D8" s="1002"/>
      <c r="E8" s="1002"/>
      <c r="F8" s="1003"/>
      <c r="G8" s="129"/>
    </row>
    <row r="9" spans="1:8" ht="22.5" customHeight="1" thickBot="1">
      <c r="A9" s="111" t="s">
        <v>469</v>
      </c>
      <c r="B9" s="116" t="s">
        <v>398</v>
      </c>
      <c r="C9" s="210" t="s">
        <v>1595</v>
      </c>
      <c r="D9" s="117" t="s">
        <v>471</v>
      </c>
      <c r="E9" s="1004" t="s">
        <v>1596</v>
      </c>
      <c r="F9" s="1005"/>
      <c r="G9" s="129"/>
    </row>
    <row r="10" spans="1:8" ht="24" customHeight="1" thickBot="1">
      <c r="A10" s="111" t="s">
        <v>470</v>
      </c>
      <c r="B10" s="113" t="s">
        <v>398</v>
      </c>
      <c r="C10" s="211" t="s">
        <v>1597</v>
      </c>
      <c r="D10" s="114" t="s">
        <v>471</v>
      </c>
      <c r="E10" s="212" t="s">
        <v>1598</v>
      </c>
      <c r="F10" s="115"/>
      <c r="G10" s="129"/>
    </row>
    <row r="11" spans="1:8">
      <c r="H11" s="5"/>
    </row>
  </sheetData>
  <mergeCells count="5">
    <mergeCell ref="C2:G2"/>
    <mergeCell ref="B8:F8"/>
    <mergeCell ref="E9:F9"/>
    <mergeCell ref="C4:F4"/>
    <mergeCell ref="A7:F7"/>
  </mergeCells>
  <phoneticPr fontId="3" type="noConversion"/>
  <pageMargins left="1.05" right="0.4" top="0.72" bottom="1" header="0.5" footer="0.5"/>
  <pageSetup paperSize="9"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tabColor rgb="FFFFFF00"/>
  </sheetPr>
  <dimension ref="A1:I19"/>
  <sheetViews>
    <sheetView view="pageBreakPreview" zoomScale="115" zoomScaleNormal="100" zoomScaleSheetLayoutView="115" workbookViewId="0">
      <pane ySplit="6" topLeftCell="A7" activePane="bottomLeft" state="frozen"/>
      <selection activeCell="R19" sqref="R19"/>
      <selection pane="bottomLeft" activeCell="B11" sqref="B11"/>
    </sheetView>
  </sheetViews>
  <sheetFormatPr defaultRowHeight="12.75"/>
  <cols>
    <col min="1" max="1" width="18.7109375" style="9" customWidth="1"/>
    <col min="2" max="2" width="21.42578125" style="9" customWidth="1"/>
    <col min="3" max="3" width="20.5703125" style="9" customWidth="1"/>
    <col min="4" max="4" width="10.5703125" style="9" customWidth="1"/>
    <col min="5" max="5" width="14.140625" style="9" customWidth="1"/>
    <col min="6" max="6" width="13.85546875" style="9" customWidth="1"/>
    <col min="7" max="7" width="13.5703125" style="9" customWidth="1"/>
    <col min="8" max="8" width="15.7109375" style="9" customWidth="1"/>
    <col min="9" max="16384" width="9.140625" style="4"/>
  </cols>
  <sheetData>
    <row r="1" spans="1:9" s="78" customFormat="1" ht="40.5" customHeight="1">
      <c r="A1" s="81"/>
      <c r="B1" s="81"/>
      <c r="D1" s="118"/>
      <c r="E1" s="81"/>
      <c r="F1" s="81"/>
      <c r="G1" s="81"/>
      <c r="H1" s="81"/>
    </row>
    <row r="2" spans="1:9" ht="31.5" customHeight="1">
      <c r="A2" s="1153" t="s">
        <v>1610</v>
      </c>
      <c r="B2" s="1153"/>
      <c r="C2" s="1153"/>
      <c r="D2" s="1153"/>
      <c r="E2" s="1153"/>
      <c r="F2" s="1153"/>
      <c r="G2" s="1153"/>
      <c r="H2" s="1153"/>
    </row>
    <row r="3" spans="1:9" ht="18" customHeight="1">
      <c r="A3" s="1154" t="s">
        <v>1356</v>
      </c>
      <c r="B3" s="1154" t="s">
        <v>453</v>
      </c>
      <c r="C3" s="1154" t="s">
        <v>452</v>
      </c>
      <c r="D3" s="1154" t="s">
        <v>1357</v>
      </c>
      <c r="E3" s="1154"/>
      <c r="F3" s="1154"/>
      <c r="G3" s="1154"/>
      <c r="H3" s="1154"/>
    </row>
    <row r="4" spans="1:9" ht="17.25" customHeight="1">
      <c r="A4" s="1154"/>
      <c r="B4" s="1154"/>
      <c r="C4" s="1154"/>
      <c r="D4" s="1154" t="s">
        <v>1353</v>
      </c>
      <c r="E4" s="1154" t="s">
        <v>243</v>
      </c>
      <c r="F4" s="1154"/>
      <c r="G4" s="1154" t="s">
        <v>244</v>
      </c>
      <c r="H4" s="1154"/>
    </row>
    <row r="5" spans="1:9" ht="34.5" customHeight="1">
      <c r="A5" s="1154"/>
      <c r="B5" s="1154"/>
      <c r="C5" s="1154"/>
      <c r="D5" s="1154"/>
      <c r="E5" s="73" t="s">
        <v>245</v>
      </c>
      <c r="F5" s="73" t="s">
        <v>246</v>
      </c>
      <c r="G5" s="73" t="s">
        <v>1358</v>
      </c>
      <c r="H5" s="73" t="s">
        <v>1359</v>
      </c>
    </row>
    <row r="6" spans="1:9" ht="15" customHeight="1">
      <c r="A6" s="733">
        <v>1</v>
      </c>
      <c r="B6" s="733">
        <v>2</v>
      </c>
      <c r="C6" s="733">
        <v>3</v>
      </c>
      <c r="D6" s="733">
        <v>4</v>
      </c>
      <c r="E6" s="733">
        <v>5</v>
      </c>
      <c r="F6" s="733">
        <v>6</v>
      </c>
      <c r="G6" s="733">
        <v>7</v>
      </c>
      <c r="H6" s="733">
        <v>8</v>
      </c>
    </row>
    <row r="7" spans="1:9" s="144" customFormat="1" ht="18.75" customHeight="1">
      <c r="A7" s="461">
        <v>412335</v>
      </c>
      <c r="B7" s="461">
        <v>219166</v>
      </c>
      <c r="C7" s="461">
        <v>193169</v>
      </c>
      <c r="D7" s="461">
        <v>20</v>
      </c>
      <c r="E7" s="461">
        <v>77386</v>
      </c>
      <c r="F7" s="461">
        <v>21528</v>
      </c>
      <c r="G7" s="461">
        <v>313401</v>
      </c>
      <c r="H7" s="461">
        <v>0</v>
      </c>
      <c r="I7" s="148"/>
    </row>
    <row r="8" spans="1:9">
      <c r="A8" s="147"/>
      <c r="B8" s="147"/>
      <c r="C8" s="147"/>
      <c r="D8" s="147"/>
      <c r="E8" s="147"/>
      <c r="F8" s="147"/>
      <c r="G8" s="147"/>
      <c r="H8" s="147"/>
    </row>
    <row r="9" spans="1:9">
      <c r="A9" s="8"/>
      <c r="B9" s="8"/>
      <c r="C9" s="8"/>
      <c r="D9" s="8"/>
      <c r="E9" s="8"/>
      <c r="F9" s="8"/>
      <c r="G9" s="8"/>
      <c r="H9" s="8"/>
    </row>
    <row r="10" spans="1:9">
      <c r="A10" s="8"/>
      <c r="B10" s="8"/>
      <c r="C10" s="8"/>
      <c r="D10" s="8"/>
      <c r="E10" s="8"/>
      <c r="F10" s="8"/>
      <c r="G10" s="8"/>
      <c r="H10" s="8"/>
    </row>
    <row r="11" spans="1:9">
      <c r="A11" s="8"/>
      <c r="B11" s="8"/>
      <c r="C11" s="8"/>
      <c r="D11" s="8"/>
      <c r="E11" s="8"/>
      <c r="F11" s="8"/>
      <c r="G11" s="8"/>
      <c r="H11" s="8"/>
    </row>
    <row r="12" spans="1:9">
      <c r="A12" s="8"/>
      <c r="B12" s="8"/>
      <c r="C12" s="8"/>
      <c r="D12" s="8"/>
      <c r="E12" s="8"/>
      <c r="F12" s="8"/>
      <c r="G12" s="8"/>
      <c r="H12" s="8"/>
    </row>
    <row r="13" spans="1:9">
      <c r="A13" s="8"/>
      <c r="B13" s="8"/>
      <c r="C13" s="8"/>
      <c r="D13" s="8"/>
      <c r="E13" s="8"/>
      <c r="F13" s="8"/>
      <c r="G13" s="8"/>
      <c r="H13" s="8"/>
    </row>
    <row r="14" spans="1:9">
      <c r="A14" s="8"/>
      <c r="B14" s="8"/>
      <c r="C14" s="8"/>
      <c r="D14" s="8"/>
      <c r="E14" s="8"/>
      <c r="F14" s="8"/>
      <c r="G14" s="8"/>
      <c r="H14" s="8"/>
    </row>
    <row r="15" spans="1:9">
      <c r="A15" s="8"/>
      <c r="B15" s="8"/>
      <c r="C15" s="8"/>
      <c r="D15" s="8"/>
      <c r="E15" s="8"/>
      <c r="F15" s="8"/>
      <c r="G15" s="8"/>
      <c r="H15" s="8"/>
    </row>
    <row r="16" spans="1:9">
      <c r="A16" s="8"/>
      <c r="B16" s="8"/>
      <c r="C16" s="8"/>
      <c r="D16" s="8"/>
      <c r="E16" s="8"/>
      <c r="F16" s="8"/>
      <c r="G16" s="8"/>
      <c r="H16" s="8"/>
    </row>
    <row r="17" spans="1:8">
      <c r="A17" s="8"/>
      <c r="B17" s="8"/>
      <c r="C17" s="8"/>
      <c r="D17" s="8"/>
      <c r="E17" s="8"/>
      <c r="F17" s="8"/>
      <c r="G17" s="8"/>
      <c r="H17" s="8"/>
    </row>
    <row r="18" spans="1:8">
      <c r="A18" s="8"/>
      <c r="B18" s="8"/>
      <c r="C18" s="8"/>
      <c r="D18" s="8"/>
      <c r="E18" s="8"/>
      <c r="F18" s="8"/>
      <c r="G18" s="8"/>
      <c r="H18" s="8"/>
    </row>
    <row r="19" spans="1:8">
      <c r="A19" s="8"/>
      <c r="B19" s="8"/>
      <c r="C19" s="8"/>
      <c r="D19" s="8"/>
      <c r="E19" s="8"/>
      <c r="F19" s="8"/>
      <c r="G19" s="8"/>
      <c r="H19" s="8"/>
    </row>
  </sheetData>
  <mergeCells count="8">
    <mergeCell ref="A2:H2"/>
    <mergeCell ref="D3:H3"/>
    <mergeCell ref="E4:F4"/>
    <mergeCell ref="G4:H4"/>
    <mergeCell ref="D4:D5"/>
    <mergeCell ref="B3:B5"/>
    <mergeCell ref="A3:A5"/>
    <mergeCell ref="C3:C5"/>
  </mergeCells>
  <phoneticPr fontId="3"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sheetPr codeName="Лист11">
    <tabColor rgb="FFFFFF00"/>
  </sheetPr>
  <dimension ref="A1:G12"/>
  <sheetViews>
    <sheetView view="pageBreakPreview" zoomScale="115" zoomScaleNormal="100" zoomScaleSheetLayoutView="115" workbookViewId="0">
      <selection activeCell="H6" sqref="H6"/>
    </sheetView>
  </sheetViews>
  <sheetFormatPr defaultRowHeight="12.75"/>
  <cols>
    <col min="1" max="1" width="4.5703125" style="1" customWidth="1"/>
    <col min="2" max="2" width="23.42578125" style="1" customWidth="1"/>
    <col min="3" max="3" width="19.5703125" style="1" customWidth="1"/>
    <col min="4" max="4" width="23.5703125" style="1" customWidth="1"/>
    <col min="5" max="5" width="20.42578125" style="1" customWidth="1"/>
    <col min="6" max="6" width="23" style="1" customWidth="1"/>
    <col min="7" max="16384" width="9.140625" style="1"/>
  </cols>
  <sheetData>
    <row r="1" spans="1:7" s="78" customFormat="1" ht="18.75">
      <c r="A1" s="81"/>
      <c r="B1" s="81"/>
      <c r="C1" s="81"/>
      <c r="D1" s="118"/>
      <c r="E1" s="81"/>
      <c r="F1" s="81"/>
    </row>
    <row r="2" spans="1:7" ht="24" customHeight="1">
      <c r="A2" s="1148" t="s">
        <v>485</v>
      </c>
      <c r="B2" s="1155"/>
      <c r="C2" s="1155"/>
      <c r="D2" s="1155"/>
      <c r="E2" s="1155"/>
      <c r="F2" s="1155"/>
      <c r="G2" s="5"/>
    </row>
    <row r="3" spans="1:7" ht="30.75" customHeight="1">
      <c r="A3" s="1156" t="s">
        <v>1295</v>
      </c>
      <c r="B3" s="1156" t="s">
        <v>240</v>
      </c>
      <c r="C3" s="1157" t="s">
        <v>1611</v>
      </c>
      <c r="D3" s="1157"/>
      <c r="E3" s="1157" t="s">
        <v>1605</v>
      </c>
      <c r="F3" s="1157"/>
      <c r="G3" s="5"/>
    </row>
    <row r="4" spans="1:7" ht="31.5">
      <c r="A4" s="1156"/>
      <c r="B4" s="1156"/>
      <c r="C4" s="381" t="s">
        <v>242</v>
      </c>
      <c r="D4" s="381" t="s">
        <v>241</v>
      </c>
      <c r="E4" s="381" t="s">
        <v>242</v>
      </c>
      <c r="F4" s="381" t="s">
        <v>241</v>
      </c>
      <c r="G4" s="5"/>
    </row>
    <row r="5" spans="1:7" ht="13.5" customHeight="1">
      <c r="A5" s="734">
        <v>1</v>
      </c>
      <c r="B5" s="734">
        <v>2</v>
      </c>
      <c r="C5" s="734">
        <v>3</v>
      </c>
      <c r="D5" s="734">
        <v>4</v>
      </c>
      <c r="E5" s="734">
        <v>5</v>
      </c>
      <c r="F5" s="734">
        <v>6</v>
      </c>
      <c r="G5" s="5"/>
    </row>
    <row r="6" spans="1:7" s="142" customFormat="1" ht="15.75">
      <c r="A6" s="462">
        <v>1</v>
      </c>
      <c r="B6" s="462" t="s">
        <v>1351</v>
      </c>
      <c r="C6" s="463">
        <v>173990</v>
      </c>
      <c r="D6" s="464">
        <f>IF(C11=0,0,C6/C11)</f>
        <v>0.4219627244837329</v>
      </c>
      <c r="E6" s="463">
        <v>182572</v>
      </c>
      <c r="F6" s="465">
        <f>IF(E11=0,0,E6/E11)</f>
        <v>0.44086525226865514</v>
      </c>
    </row>
    <row r="7" spans="1:7" s="143" customFormat="1" ht="15.75">
      <c r="A7" s="466">
        <v>2</v>
      </c>
      <c r="B7" s="466" t="s">
        <v>1354</v>
      </c>
      <c r="C7" s="463">
        <v>139617</v>
      </c>
      <c r="D7" s="464">
        <f>IF(C11=0,0,C7/C11)</f>
        <v>0.33860089490341594</v>
      </c>
      <c r="E7" s="463">
        <v>149982</v>
      </c>
      <c r="F7" s="465">
        <f>IF(E11=0,0,E7/E11)</f>
        <v>0.36216863629558438</v>
      </c>
    </row>
    <row r="8" spans="1:7" s="142" customFormat="1" ht="15.75">
      <c r="A8" s="462">
        <v>3</v>
      </c>
      <c r="B8" s="462" t="s">
        <v>1355</v>
      </c>
      <c r="C8" s="463">
        <v>56210</v>
      </c>
      <c r="D8" s="464">
        <f>IF(C11=0,0,C8/C11)</f>
        <v>0.13632119514472454</v>
      </c>
      <c r="E8" s="463">
        <v>53210</v>
      </c>
      <c r="F8" s="465">
        <f>IF(E11=0,0,E8/E11)</f>
        <v>0.1284887062266675</v>
      </c>
    </row>
    <row r="9" spans="1:7" s="143" customFormat="1" ht="15.75">
      <c r="A9" s="466">
        <v>4</v>
      </c>
      <c r="B9" s="466" t="s">
        <v>1352</v>
      </c>
      <c r="C9" s="463">
        <v>42498</v>
      </c>
      <c r="D9" s="464">
        <f>IF(C11=0,0,C9/C11)</f>
        <v>0.10306668121794173</v>
      </c>
      <c r="E9" s="463">
        <v>28342</v>
      </c>
      <c r="F9" s="465">
        <f>IF(E11=0,0,E9/E11)</f>
        <v>6.8438769251573203E-2</v>
      </c>
    </row>
    <row r="10" spans="1:7" s="142" customFormat="1" ht="15.75">
      <c r="A10" s="462">
        <v>5</v>
      </c>
      <c r="B10" s="462" t="s">
        <v>1353</v>
      </c>
      <c r="C10" s="463">
        <v>20</v>
      </c>
      <c r="D10" s="464">
        <f>IF(C11=0,0,C10/C11)</f>
        <v>4.8504250184922457E-5</v>
      </c>
      <c r="E10" s="463">
        <v>16</v>
      </c>
      <c r="F10" s="465">
        <f>IF(E11=0,0,E10/E11)</f>
        <v>3.8635957519764709E-5</v>
      </c>
    </row>
    <row r="11" spans="1:7" s="142" customFormat="1" ht="15.75">
      <c r="A11" s="467"/>
      <c r="B11" s="468" t="s">
        <v>590</v>
      </c>
      <c r="C11" s="469">
        <f>SUM(C6:C10)</f>
        <v>412335</v>
      </c>
      <c r="D11" s="470">
        <f>SUM(D6:D10)</f>
        <v>0.99999999999999989</v>
      </c>
      <c r="E11" s="469">
        <f>SUM(E6:E10)</f>
        <v>414122</v>
      </c>
      <c r="F11" s="470">
        <f>SUM(F6:F10)</f>
        <v>1</v>
      </c>
    </row>
    <row r="12" spans="1:7">
      <c r="A12" s="5"/>
      <c r="B12" s="5"/>
      <c r="C12" s="5"/>
      <c r="D12" s="5"/>
      <c r="E12" s="5"/>
      <c r="F12" s="5"/>
      <c r="G12" s="5"/>
    </row>
  </sheetData>
  <mergeCells count="5">
    <mergeCell ref="A2:F2"/>
    <mergeCell ref="A3:A4"/>
    <mergeCell ref="B3:B4"/>
    <mergeCell ref="C3:D3"/>
    <mergeCell ref="E3:F3"/>
  </mergeCells>
  <phoneticPr fontId="3" type="noConversion"/>
  <printOptions horizontalCentered="1"/>
  <pageMargins left="0.66"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Лист30">
    <tabColor rgb="FFFFFF00"/>
  </sheetPr>
  <dimension ref="A1:N152"/>
  <sheetViews>
    <sheetView view="pageBreakPreview" zoomScale="75" zoomScaleNormal="85" zoomScaleSheetLayoutView="55" workbookViewId="0">
      <pane ySplit="4" topLeftCell="A59" activePane="bottomLeft" state="frozen"/>
      <selection activeCell="I37" sqref="I37"/>
      <selection pane="bottomLeft" activeCell="A4" sqref="A4:M4"/>
    </sheetView>
  </sheetViews>
  <sheetFormatPr defaultRowHeight="12.75"/>
  <cols>
    <col min="1" max="1" width="4" style="287" customWidth="1"/>
    <col min="2" max="2" width="35.140625" style="19" customWidth="1"/>
    <col min="3" max="3" width="10.7109375" style="19" customWidth="1"/>
    <col min="4" max="4" width="13" style="19" customWidth="1"/>
    <col min="5" max="5" width="12.85546875" style="19" customWidth="1"/>
    <col min="6" max="6" width="11.140625" style="19" customWidth="1"/>
    <col min="7" max="7" width="12.5703125" style="19" customWidth="1"/>
    <col min="8" max="8" width="19.85546875" style="19" customWidth="1"/>
    <col min="9" max="9" width="16.85546875" style="19" customWidth="1"/>
    <col min="10" max="10" width="19.7109375" style="19" customWidth="1"/>
    <col min="11" max="11" width="12.7109375" style="19" customWidth="1"/>
    <col min="12" max="12" width="16.7109375" style="19" customWidth="1"/>
    <col min="13" max="13" width="17.7109375" style="19" customWidth="1"/>
    <col min="14" max="16384" width="9.140625" style="19"/>
  </cols>
  <sheetData>
    <row r="1" spans="1:14" s="78" customFormat="1" ht="18.75">
      <c r="A1" s="81"/>
      <c r="B1" s="81"/>
      <c r="C1" s="81"/>
      <c r="D1" s="81"/>
      <c r="E1" s="81"/>
      <c r="F1" s="81"/>
      <c r="G1" s="81"/>
      <c r="H1" s="118"/>
      <c r="I1" s="81"/>
      <c r="J1" s="81"/>
      <c r="K1" s="81"/>
      <c r="L1" s="81"/>
      <c r="M1" s="81"/>
    </row>
    <row r="2" spans="1:14" ht="18.75">
      <c r="A2" s="1020" t="s">
        <v>1688</v>
      </c>
      <c r="B2" s="1021"/>
      <c r="C2" s="1021"/>
      <c r="D2" s="1021"/>
      <c r="E2" s="1021"/>
      <c r="F2" s="1021"/>
      <c r="G2" s="1021"/>
      <c r="H2" s="1021"/>
      <c r="I2" s="1021"/>
      <c r="J2" s="1021"/>
      <c r="K2" s="1021"/>
      <c r="L2" s="1021"/>
      <c r="M2" s="1022"/>
    </row>
    <row r="3" spans="1:14" ht="105">
      <c r="A3" s="94" t="s">
        <v>1295</v>
      </c>
      <c r="B3" s="75" t="s">
        <v>1349</v>
      </c>
      <c r="C3" s="75" t="s">
        <v>451</v>
      </c>
      <c r="D3" s="75" t="s">
        <v>1346</v>
      </c>
      <c r="E3" s="75" t="s">
        <v>1347</v>
      </c>
      <c r="F3" s="75" t="s">
        <v>1350</v>
      </c>
      <c r="G3" s="75" t="s">
        <v>536</v>
      </c>
      <c r="H3" s="75" t="s">
        <v>247</v>
      </c>
      <c r="I3" s="75" t="s">
        <v>311</v>
      </c>
      <c r="J3" s="75" t="s">
        <v>248</v>
      </c>
      <c r="K3" s="77" t="s">
        <v>1586</v>
      </c>
      <c r="L3" s="77" t="s">
        <v>1587</v>
      </c>
      <c r="M3" s="42" t="s">
        <v>1588</v>
      </c>
    </row>
    <row r="4" spans="1:14" ht="15">
      <c r="A4" s="733">
        <v>1</v>
      </c>
      <c r="B4" s="222">
        <v>2</v>
      </c>
      <c r="C4" s="222">
        <v>3</v>
      </c>
      <c r="D4" s="222">
        <v>4</v>
      </c>
      <c r="E4" s="222">
        <v>5</v>
      </c>
      <c r="F4" s="222">
        <v>6</v>
      </c>
      <c r="G4" s="222">
        <v>7</v>
      </c>
      <c r="H4" s="222">
        <v>8</v>
      </c>
      <c r="I4" s="222">
        <v>9</v>
      </c>
      <c r="J4" s="222">
        <v>10</v>
      </c>
      <c r="K4" s="735">
        <v>11</v>
      </c>
      <c r="L4" s="735">
        <v>12</v>
      </c>
      <c r="M4" s="735">
        <v>13</v>
      </c>
    </row>
    <row r="5" spans="1:14" s="145" customFormat="1" ht="25.5">
      <c r="A5" s="673">
        <v>1</v>
      </c>
      <c r="B5" s="674" t="s">
        <v>1612</v>
      </c>
      <c r="C5" s="675">
        <v>35</v>
      </c>
      <c r="D5" s="676" t="s">
        <v>592</v>
      </c>
      <c r="E5" s="676" t="s">
        <v>599</v>
      </c>
      <c r="F5" s="676" t="s">
        <v>602</v>
      </c>
      <c r="G5" s="677" t="s">
        <v>1613</v>
      </c>
      <c r="H5" s="676" t="s">
        <v>595</v>
      </c>
      <c r="I5" s="675">
        <v>234</v>
      </c>
      <c r="J5" s="676" t="s">
        <v>595</v>
      </c>
      <c r="K5" s="678">
        <v>0</v>
      </c>
      <c r="L5" s="678">
        <v>0</v>
      </c>
      <c r="M5" s="678">
        <v>0</v>
      </c>
    </row>
    <row r="6" spans="1:14" s="145" customFormat="1">
      <c r="A6" s="673"/>
      <c r="B6" s="679" t="s">
        <v>596</v>
      </c>
      <c r="C6" s="675"/>
      <c r="D6" s="676"/>
      <c r="E6" s="676"/>
      <c r="F6" s="676"/>
      <c r="G6" s="680"/>
      <c r="H6" s="676"/>
      <c r="I6" s="675"/>
      <c r="J6" s="676"/>
      <c r="K6" s="678"/>
      <c r="L6" s="678"/>
      <c r="M6" s="678"/>
    </row>
    <row r="7" spans="1:14" s="145" customFormat="1">
      <c r="A7" s="673">
        <v>2</v>
      </c>
      <c r="B7" s="676" t="s">
        <v>597</v>
      </c>
      <c r="C7" s="675">
        <v>35</v>
      </c>
      <c r="D7" s="676" t="s">
        <v>592</v>
      </c>
      <c r="E7" s="676" t="s">
        <v>592</v>
      </c>
      <c r="F7" s="676" t="s">
        <v>593</v>
      </c>
      <c r="G7" s="676" t="s">
        <v>594</v>
      </c>
      <c r="H7" s="676" t="s">
        <v>595</v>
      </c>
      <c r="I7" s="675">
        <v>0</v>
      </c>
      <c r="J7" s="676" t="s">
        <v>595</v>
      </c>
      <c r="K7" s="678">
        <v>0</v>
      </c>
      <c r="L7" s="678">
        <v>0</v>
      </c>
      <c r="M7" s="678">
        <v>0</v>
      </c>
    </row>
    <row r="8" spans="1:14" s="145" customFormat="1">
      <c r="A8" s="673">
        <v>3</v>
      </c>
      <c r="B8" s="676" t="s">
        <v>598</v>
      </c>
      <c r="C8" s="675">
        <v>35</v>
      </c>
      <c r="D8" s="676" t="s">
        <v>592</v>
      </c>
      <c r="E8" s="676" t="s">
        <v>599</v>
      </c>
      <c r="F8" s="676" t="s">
        <v>602</v>
      </c>
      <c r="G8" s="677" t="s">
        <v>1613</v>
      </c>
      <c r="H8" s="676" t="s">
        <v>595</v>
      </c>
      <c r="I8" s="676">
        <v>8993</v>
      </c>
      <c r="J8" s="676" t="s">
        <v>595</v>
      </c>
      <c r="K8" s="678">
        <v>0</v>
      </c>
      <c r="L8" s="678">
        <v>0</v>
      </c>
      <c r="M8" s="678">
        <v>0</v>
      </c>
    </row>
    <row r="9" spans="1:14" s="145" customFormat="1" ht="25.5">
      <c r="A9" s="673">
        <v>4</v>
      </c>
      <c r="B9" s="674" t="s">
        <v>1614</v>
      </c>
      <c r="C9" s="675">
        <v>110</v>
      </c>
      <c r="D9" s="676" t="s">
        <v>592</v>
      </c>
      <c r="E9" s="676" t="s">
        <v>599</v>
      </c>
      <c r="F9" s="676" t="s">
        <v>602</v>
      </c>
      <c r="G9" s="677" t="s">
        <v>1613</v>
      </c>
      <c r="H9" s="676" t="s">
        <v>595</v>
      </c>
      <c r="I9" s="675">
        <v>12001</v>
      </c>
      <c r="J9" s="676" t="s">
        <v>595</v>
      </c>
      <c r="K9" s="678">
        <v>0</v>
      </c>
      <c r="L9" s="678">
        <v>0</v>
      </c>
      <c r="M9" s="678">
        <v>0</v>
      </c>
    </row>
    <row r="10" spans="1:14" s="145" customFormat="1">
      <c r="A10" s="673"/>
      <c r="B10" s="679" t="s">
        <v>600</v>
      </c>
      <c r="C10" s="675"/>
      <c r="D10" s="676"/>
      <c r="E10" s="676"/>
      <c r="F10" s="676"/>
      <c r="G10" s="681"/>
      <c r="H10" s="676"/>
      <c r="I10" s="675"/>
      <c r="J10" s="676"/>
      <c r="K10" s="678"/>
      <c r="L10" s="678"/>
      <c r="M10" s="678"/>
    </row>
    <row r="11" spans="1:14" s="145" customFormat="1">
      <c r="A11" s="673">
        <v>5</v>
      </c>
      <c r="B11" s="676" t="s">
        <v>601</v>
      </c>
      <c r="C11" s="675">
        <v>110</v>
      </c>
      <c r="D11" s="676" t="s">
        <v>592</v>
      </c>
      <c r="E11" s="676" t="s">
        <v>592</v>
      </c>
      <c r="F11" s="676" t="s">
        <v>602</v>
      </c>
      <c r="G11" s="677" t="s">
        <v>1613</v>
      </c>
      <c r="H11" s="676" t="s">
        <v>595</v>
      </c>
      <c r="I11" s="675">
        <v>35198</v>
      </c>
      <c r="J11" s="676" t="s">
        <v>595</v>
      </c>
      <c r="K11" s="678">
        <v>1</v>
      </c>
      <c r="L11" s="678">
        <v>0</v>
      </c>
      <c r="M11" s="678">
        <v>0</v>
      </c>
    </row>
    <row r="12" spans="1:14" s="145" customFormat="1">
      <c r="A12" s="673">
        <v>6</v>
      </c>
      <c r="B12" s="676" t="s">
        <v>603</v>
      </c>
      <c r="C12" s="675">
        <v>35</v>
      </c>
      <c r="D12" s="676" t="s">
        <v>592</v>
      </c>
      <c r="E12" s="676" t="s">
        <v>592</v>
      </c>
      <c r="F12" s="676" t="s">
        <v>602</v>
      </c>
      <c r="G12" s="677" t="s">
        <v>1613</v>
      </c>
      <c r="H12" s="676" t="s">
        <v>595</v>
      </c>
      <c r="I12" s="675">
        <v>14018</v>
      </c>
      <c r="J12" s="676" t="s">
        <v>595</v>
      </c>
      <c r="K12" s="678">
        <v>0</v>
      </c>
      <c r="L12" s="678">
        <v>0</v>
      </c>
      <c r="M12" s="678">
        <v>0</v>
      </c>
    </row>
    <row r="13" spans="1:14" s="146" customFormat="1">
      <c r="A13" s="673">
        <v>7</v>
      </c>
      <c r="B13" s="676" t="s">
        <v>604</v>
      </c>
      <c r="C13" s="675">
        <v>35</v>
      </c>
      <c r="D13" s="676" t="s">
        <v>592</v>
      </c>
      <c r="E13" s="676" t="s">
        <v>592</v>
      </c>
      <c r="F13" s="676" t="s">
        <v>602</v>
      </c>
      <c r="G13" s="677" t="s">
        <v>1613</v>
      </c>
      <c r="H13" s="676" t="s">
        <v>595</v>
      </c>
      <c r="I13" s="675">
        <v>9221</v>
      </c>
      <c r="J13" s="676" t="s">
        <v>595</v>
      </c>
      <c r="K13" s="678">
        <v>0</v>
      </c>
      <c r="L13" s="678">
        <v>0</v>
      </c>
      <c r="M13" s="678">
        <v>0</v>
      </c>
      <c r="N13" s="145"/>
    </row>
    <row r="14" spans="1:14" s="146" customFormat="1" ht="25.5">
      <c r="A14" s="673">
        <v>8</v>
      </c>
      <c r="B14" s="674" t="s">
        <v>1615</v>
      </c>
      <c r="C14" s="675">
        <v>35</v>
      </c>
      <c r="D14" s="676" t="s">
        <v>592</v>
      </c>
      <c r="E14" s="676" t="s">
        <v>599</v>
      </c>
      <c r="F14" s="676" t="s">
        <v>602</v>
      </c>
      <c r="G14" s="677" t="s">
        <v>1613</v>
      </c>
      <c r="H14" s="676" t="s">
        <v>595</v>
      </c>
      <c r="I14" s="675">
        <v>890</v>
      </c>
      <c r="J14" s="676" t="s">
        <v>595</v>
      </c>
      <c r="K14" s="678">
        <v>0</v>
      </c>
      <c r="L14" s="678">
        <v>0</v>
      </c>
      <c r="M14" s="678">
        <v>0</v>
      </c>
      <c r="N14" s="145"/>
    </row>
    <row r="15" spans="1:14" s="146" customFormat="1" ht="25.5">
      <c r="A15" s="673">
        <v>9</v>
      </c>
      <c r="B15" s="674" t="s">
        <v>1616</v>
      </c>
      <c r="C15" s="675">
        <v>35</v>
      </c>
      <c r="D15" s="676" t="s">
        <v>592</v>
      </c>
      <c r="E15" s="676" t="s">
        <v>592</v>
      </c>
      <c r="F15" s="676" t="s">
        <v>593</v>
      </c>
      <c r="G15" s="676" t="s">
        <v>594</v>
      </c>
      <c r="H15" s="676" t="s">
        <v>595</v>
      </c>
      <c r="I15" s="675">
        <v>51</v>
      </c>
      <c r="J15" s="676" t="s">
        <v>595</v>
      </c>
      <c r="K15" s="678">
        <v>0</v>
      </c>
      <c r="L15" s="678">
        <v>0</v>
      </c>
      <c r="M15" s="678">
        <v>0</v>
      </c>
      <c r="N15" s="145"/>
    </row>
    <row r="16" spans="1:14" s="146" customFormat="1" ht="25.5">
      <c r="A16" s="673">
        <v>10</v>
      </c>
      <c r="B16" s="674" t="s">
        <v>1617</v>
      </c>
      <c r="C16" s="675">
        <v>110</v>
      </c>
      <c r="D16" s="676" t="s">
        <v>592</v>
      </c>
      <c r="E16" s="676" t="s">
        <v>592</v>
      </c>
      <c r="F16" s="676" t="s">
        <v>593</v>
      </c>
      <c r="G16" s="676" t="s">
        <v>594</v>
      </c>
      <c r="H16" s="676" t="s">
        <v>595</v>
      </c>
      <c r="I16" s="675">
        <v>40125</v>
      </c>
      <c r="J16" s="676" t="s">
        <v>595</v>
      </c>
      <c r="K16" s="678">
        <v>1</v>
      </c>
      <c r="L16" s="678">
        <v>0</v>
      </c>
      <c r="M16" s="678">
        <v>0</v>
      </c>
      <c r="N16" s="145"/>
    </row>
    <row r="17" spans="1:14" s="146" customFormat="1" ht="25.5">
      <c r="A17" s="673">
        <v>11</v>
      </c>
      <c r="B17" s="674" t="s">
        <v>1618</v>
      </c>
      <c r="C17" s="675">
        <v>35</v>
      </c>
      <c r="D17" s="676" t="s">
        <v>592</v>
      </c>
      <c r="E17" s="676" t="s">
        <v>592</v>
      </c>
      <c r="F17" s="676" t="s">
        <v>605</v>
      </c>
      <c r="G17" s="680" t="s">
        <v>581</v>
      </c>
      <c r="H17" s="676" t="s">
        <v>595</v>
      </c>
      <c r="I17" s="675">
        <v>121</v>
      </c>
      <c r="J17" s="676" t="s">
        <v>595</v>
      </c>
      <c r="K17" s="678">
        <v>0</v>
      </c>
      <c r="L17" s="678">
        <v>0</v>
      </c>
      <c r="M17" s="678">
        <v>0</v>
      </c>
      <c r="N17" s="145"/>
    </row>
    <row r="18" spans="1:14" s="146" customFormat="1" ht="25.5">
      <c r="A18" s="673">
        <v>12</v>
      </c>
      <c r="B18" s="674" t="s">
        <v>1619</v>
      </c>
      <c r="C18" s="675">
        <v>35</v>
      </c>
      <c r="D18" s="676" t="s">
        <v>592</v>
      </c>
      <c r="E18" s="676" t="s">
        <v>599</v>
      </c>
      <c r="F18" s="676" t="s">
        <v>602</v>
      </c>
      <c r="G18" s="677" t="s">
        <v>1613</v>
      </c>
      <c r="H18" s="676" t="s">
        <v>595</v>
      </c>
      <c r="I18" s="675">
        <v>311</v>
      </c>
      <c r="J18" s="676" t="s">
        <v>595</v>
      </c>
      <c r="K18" s="678">
        <v>0</v>
      </c>
      <c r="L18" s="678">
        <v>0</v>
      </c>
      <c r="M18" s="678">
        <v>0</v>
      </c>
      <c r="N18" s="145"/>
    </row>
    <row r="19" spans="1:14" s="146" customFormat="1">
      <c r="A19" s="673">
        <v>13</v>
      </c>
      <c r="B19" s="674" t="s">
        <v>1620</v>
      </c>
      <c r="C19" s="675">
        <v>35</v>
      </c>
      <c r="D19" s="676" t="s">
        <v>592</v>
      </c>
      <c r="E19" s="676" t="s">
        <v>599</v>
      </c>
      <c r="F19" s="676" t="s">
        <v>602</v>
      </c>
      <c r="G19" s="677" t="s">
        <v>1613</v>
      </c>
      <c r="H19" s="676" t="s">
        <v>595</v>
      </c>
      <c r="I19" s="675">
        <v>5164</v>
      </c>
      <c r="J19" s="676" t="s">
        <v>595</v>
      </c>
      <c r="K19" s="678">
        <v>0</v>
      </c>
      <c r="L19" s="678">
        <v>0</v>
      </c>
      <c r="M19" s="678">
        <v>0</v>
      </c>
      <c r="N19" s="145"/>
    </row>
    <row r="20" spans="1:14" s="146" customFormat="1" ht="25.5">
      <c r="A20" s="673">
        <v>14</v>
      </c>
      <c r="B20" s="674" t="s">
        <v>1621</v>
      </c>
      <c r="C20" s="675">
        <v>35</v>
      </c>
      <c r="D20" s="676" t="s">
        <v>592</v>
      </c>
      <c r="E20" s="676" t="s">
        <v>599</v>
      </c>
      <c r="F20" s="676" t="s">
        <v>602</v>
      </c>
      <c r="G20" s="677" t="s">
        <v>1613</v>
      </c>
      <c r="H20" s="676" t="s">
        <v>595</v>
      </c>
      <c r="I20" s="675">
        <v>238</v>
      </c>
      <c r="J20" s="676" t="s">
        <v>595</v>
      </c>
      <c r="K20" s="678">
        <v>0</v>
      </c>
      <c r="L20" s="678">
        <v>0</v>
      </c>
      <c r="M20" s="678">
        <v>0</v>
      </c>
      <c r="N20" s="145"/>
    </row>
    <row r="21" spans="1:14" s="146" customFormat="1" ht="25.5">
      <c r="A21" s="673">
        <v>15</v>
      </c>
      <c r="B21" s="674" t="s">
        <v>1622</v>
      </c>
      <c r="C21" s="675">
        <v>35</v>
      </c>
      <c r="D21" s="676" t="s">
        <v>592</v>
      </c>
      <c r="E21" s="676" t="s">
        <v>599</v>
      </c>
      <c r="F21" s="676" t="s">
        <v>602</v>
      </c>
      <c r="G21" s="677" t="s">
        <v>1613</v>
      </c>
      <c r="H21" s="676" t="s">
        <v>595</v>
      </c>
      <c r="I21" s="675">
        <v>2867</v>
      </c>
      <c r="J21" s="676" t="s">
        <v>595</v>
      </c>
      <c r="K21" s="678">
        <v>0</v>
      </c>
      <c r="L21" s="678">
        <v>0</v>
      </c>
      <c r="M21" s="678">
        <v>0</v>
      </c>
      <c r="N21" s="145"/>
    </row>
    <row r="22" spans="1:14" s="146" customFormat="1" ht="25.5">
      <c r="A22" s="673">
        <v>16</v>
      </c>
      <c r="B22" s="674" t="s">
        <v>1623</v>
      </c>
      <c r="C22" s="675">
        <v>35</v>
      </c>
      <c r="D22" s="676" t="s">
        <v>592</v>
      </c>
      <c r="E22" s="676" t="s">
        <v>599</v>
      </c>
      <c r="F22" s="676" t="s">
        <v>602</v>
      </c>
      <c r="G22" s="677" t="s">
        <v>1613</v>
      </c>
      <c r="H22" s="676" t="s">
        <v>595</v>
      </c>
      <c r="I22" s="675">
        <v>7215</v>
      </c>
      <c r="J22" s="676" t="s">
        <v>595</v>
      </c>
      <c r="K22" s="678">
        <v>0</v>
      </c>
      <c r="L22" s="678">
        <v>0</v>
      </c>
      <c r="M22" s="678">
        <v>0</v>
      </c>
      <c r="N22" s="145"/>
    </row>
    <row r="23" spans="1:14" s="146" customFormat="1" ht="25.5">
      <c r="A23" s="673">
        <v>17</v>
      </c>
      <c r="B23" s="674" t="s">
        <v>1624</v>
      </c>
      <c r="C23" s="675">
        <v>110</v>
      </c>
      <c r="D23" s="676" t="s">
        <v>592</v>
      </c>
      <c r="E23" s="676" t="s">
        <v>592</v>
      </c>
      <c r="F23" s="676" t="s">
        <v>606</v>
      </c>
      <c r="G23" s="676"/>
      <c r="H23" s="676" t="s">
        <v>595</v>
      </c>
      <c r="I23" s="675">
        <v>33768</v>
      </c>
      <c r="J23" s="676" t="s">
        <v>595</v>
      </c>
      <c r="K23" s="678">
        <v>1</v>
      </c>
      <c r="L23" s="678">
        <v>0</v>
      </c>
      <c r="M23" s="678">
        <v>0</v>
      </c>
      <c r="N23" s="145"/>
    </row>
    <row r="24" spans="1:14" s="146" customFormat="1">
      <c r="A24" s="673"/>
      <c r="B24" s="682" t="s">
        <v>607</v>
      </c>
      <c r="C24" s="675"/>
      <c r="D24" s="676"/>
      <c r="E24" s="676"/>
      <c r="F24" s="676"/>
      <c r="G24" s="676"/>
      <c r="H24" s="676"/>
      <c r="I24" s="675"/>
      <c r="J24" s="676"/>
      <c r="K24" s="678"/>
      <c r="L24" s="678"/>
      <c r="M24" s="678"/>
      <c r="N24" s="145"/>
    </row>
    <row r="25" spans="1:14" s="146" customFormat="1">
      <c r="A25" s="673">
        <v>18</v>
      </c>
      <c r="B25" s="676" t="s">
        <v>608</v>
      </c>
      <c r="C25" s="675">
        <v>110</v>
      </c>
      <c r="D25" s="676" t="s">
        <v>592</v>
      </c>
      <c r="E25" s="676" t="s">
        <v>592</v>
      </c>
      <c r="F25" s="676" t="s">
        <v>602</v>
      </c>
      <c r="G25" s="677" t="s">
        <v>1613</v>
      </c>
      <c r="H25" s="676" t="s">
        <v>595</v>
      </c>
      <c r="I25" s="675">
        <v>86843</v>
      </c>
      <c r="J25" s="676" t="s">
        <v>595</v>
      </c>
      <c r="K25" s="678">
        <v>1</v>
      </c>
      <c r="L25" s="678">
        <v>0</v>
      </c>
      <c r="M25" s="678">
        <v>0</v>
      </c>
      <c r="N25" s="145"/>
    </row>
    <row r="26" spans="1:14" s="146" customFormat="1">
      <c r="A26" s="673">
        <v>19</v>
      </c>
      <c r="B26" s="676" t="s">
        <v>609</v>
      </c>
      <c r="C26" s="675">
        <v>110</v>
      </c>
      <c r="D26" s="676" t="s">
        <v>592</v>
      </c>
      <c r="E26" s="676" t="s">
        <v>592</v>
      </c>
      <c r="F26" s="676" t="s">
        <v>602</v>
      </c>
      <c r="G26" s="677" t="s">
        <v>1613</v>
      </c>
      <c r="H26" s="676" t="s">
        <v>595</v>
      </c>
      <c r="I26" s="675">
        <v>86610</v>
      </c>
      <c r="J26" s="676" t="s">
        <v>595</v>
      </c>
      <c r="K26" s="678">
        <v>1</v>
      </c>
      <c r="L26" s="678">
        <v>0</v>
      </c>
      <c r="M26" s="678">
        <v>0</v>
      </c>
      <c r="N26" s="145"/>
    </row>
    <row r="27" spans="1:14" s="146" customFormat="1">
      <c r="A27" s="673">
        <v>20</v>
      </c>
      <c r="B27" s="676" t="s">
        <v>610</v>
      </c>
      <c r="C27" s="675">
        <v>110</v>
      </c>
      <c r="D27" s="676" t="s">
        <v>592</v>
      </c>
      <c r="E27" s="676" t="s">
        <v>592</v>
      </c>
      <c r="F27" s="676" t="s">
        <v>602</v>
      </c>
      <c r="G27" s="677" t="s">
        <v>1613</v>
      </c>
      <c r="H27" s="676" t="s">
        <v>595</v>
      </c>
      <c r="I27" s="675">
        <v>10042</v>
      </c>
      <c r="J27" s="676" t="s">
        <v>595</v>
      </c>
      <c r="K27" s="678">
        <v>1</v>
      </c>
      <c r="L27" s="678">
        <v>0</v>
      </c>
      <c r="M27" s="678">
        <v>0</v>
      </c>
      <c r="N27" s="145"/>
    </row>
    <row r="28" spans="1:14" s="146" customFormat="1">
      <c r="A28" s="673">
        <v>21</v>
      </c>
      <c r="B28" s="676" t="s">
        <v>611</v>
      </c>
      <c r="C28" s="675">
        <v>110</v>
      </c>
      <c r="D28" s="676" t="s">
        <v>592</v>
      </c>
      <c r="E28" s="676" t="s">
        <v>592</v>
      </c>
      <c r="F28" s="676" t="s">
        <v>602</v>
      </c>
      <c r="G28" s="677" t="s">
        <v>1613</v>
      </c>
      <c r="H28" s="676" t="s">
        <v>595</v>
      </c>
      <c r="I28" s="675">
        <v>90168</v>
      </c>
      <c r="J28" s="676" t="s">
        <v>595</v>
      </c>
      <c r="K28" s="678">
        <v>1</v>
      </c>
      <c r="L28" s="678">
        <v>0</v>
      </c>
      <c r="M28" s="678">
        <v>0</v>
      </c>
      <c r="N28" s="145"/>
    </row>
    <row r="29" spans="1:14" s="146" customFormat="1">
      <c r="A29" s="673">
        <v>22</v>
      </c>
      <c r="B29" s="676" t="s">
        <v>612</v>
      </c>
      <c r="C29" s="675">
        <v>110</v>
      </c>
      <c r="D29" s="676" t="s">
        <v>592</v>
      </c>
      <c r="E29" s="676" t="s">
        <v>592</v>
      </c>
      <c r="F29" s="676" t="s">
        <v>602</v>
      </c>
      <c r="G29" s="677" t="s">
        <v>1613</v>
      </c>
      <c r="H29" s="676" t="s">
        <v>595</v>
      </c>
      <c r="I29" s="675">
        <v>204316</v>
      </c>
      <c r="J29" s="676" t="s">
        <v>595</v>
      </c>
      <c r="K29" s="678">
        <v>1</v>
      </c>
      <c r="L29" s="678">
        <v>0</v>
      </c>
      <c r="M29" s="678">
        <v>0</v>
      </c>
      <c r="N29" s="145"/>
    </row>
    <row r="30" spans="1:14" s="146" customFormat="1">
      <c r="A30" s="673">
        <v>23</v>
      </c>
      <c r="B30" s="676" t="s">
        <v>611</v>
      </c>
      <c r="C30" s="675">
        <v>10</v>
      </c>
      <c r="D30" s="676" t="s">
        <v>592</v>
      </c>
      <c r="E30" s="676" t="s">
        <v>592</v>
      </c>
      <c r="F30" s="676" t="s">
        <v>602</v>
      </c>
      <c r="G30" s="677" t="s">
        <v>1613</v>
      </c>
      <c r="H30" s="676" t="s">
        <v>595</v>
      </c>
      <c r="I30" s="675">
        <v>502</v>
      </c>
      <c r="J30" s="676" t="s">
        <v>595</v>
      </c>
      <c r="K30" s="678">
        <v>0</v>
      </c>
      <c r="L30" s="678">
        <v>0</v>
      </c>
      <c r="M30" s="678">
        <v>0</v>
      </c>
      <c r="N30" s="145"/>
    </row>
    <row r="31" spans="1:14" s="146" customFormat="1">
      <c r="A31" s="673">
        <v>24</v>
      </c>
      <c r="B31" s="676" t="s">
        <v>612</v>
      </c>
      <c r="C31" s="675">
        <v>10</v>
      </c>
      <c r="D31" s="676" t="s">
        <v>592</v>
      </c>
      <c r="E31" s="676" t="s">
        <v>592</v>
      </c>
      <c r="F31" s="676" t="s">
        <v>602</v>
      </c>
      <c r="G31" s="677" t="s">
        <v>1613</v>
      </c>
      <c r="H31" s="676" t="s">
        <v>595</v>
      </c>
      <c r="I31" s="675">
        <v>2505</v>
      </c>
      <c r="J31" s="676" t="s">
        <v>595</v>
      </c>
      <c r="K31" s="678">
        <v>0</v>
      </c>
      <c r="L31" s="678">
        <v>0</v>
      </c>
      <c r="M31" s="678">
        <v>0</v>
      </c>
      <c r="N31" s="145"/>
    </row>
    <row r="32" spans="1:14" s="146" customFormat="1">
      <c r="A32" s="673">
        <v>25</v>
      </c>
      <c r="B32" s="676" t="s">
        <v>613</v>
      </c>
      <c r="C32" s="675">
        <v>110</v>
      </c>
      <c r="D32" s="676" t="s">
        <v>592</v>
      </c>
      <c r="E32" s="676" t="s">
        <v>592</v>
      </c>
      <c r="F32" s="676" t="s">
        <v>602</v>
      </c>
      <c r="G32" s="677" t="s">
        <v>1613</v>
      </c>
      <c r="H32" s="676" t="s">
        <v>595</v>
      </c>
      <c r="I32" s="675">
        <v>84</v>
      </c>
      <c r="J32" s="676" t="s">
        <v>595</v>
      </c>
      <c r="K32" s="678">
        <v>1</v>
      </c>
      <c r="L32" s="678">
        <v>0</v>
      </c>
      <c r="M32" s="678">
        <v>0</v>
      </c>
      <c r="N32" s="145"/>
    </row>
    <row r="33" spans="1:14" s="146" customFormat="1">
      <c r="A33" s="673">
        <v>26</v>
      </c>
      <c r="B33" s="676" t="s">
        <v>614</v>
      </c>
      <c r="C33" s="675">
        <v>0.4</v>
      </c>
      <c r="D33" s="683" t="s">
        <v>615</v>
      </c>
      <c r="E33" s="683" t="s">
        <v>615</v>
      </c>
      <c r="F33" s="676" t="s">
        <v>602</v>
      </c>
      <c r="G33" s="677" t="s">
        <v>1613</v>
      </c>
      <c r="H33" s="676" t="s">
        <v>595</v>
      </c>
      <c r="I33" s="675">
        <v>379</v>
      </c>
      <c r="J33" s="676" t="s">
        <v>595</v>
      </c>
      <c r="K33" s="678">
        <v>0</v>
      </c>
      <c r="L33" s="678">
        <v>0</v>
      </c>
      <c r="M33" s="678">
        <v>0</v>
      </c>
      <c r="N33" s="145"/>
    </row>
    <row r="34" spans="1:14" s="146" customFormat="1">
      <c r="A34" s="673">
        <v>27</v>
      </c>
      <c r="B34" s="676" t="s">
        <v>616</v>
      </c>
      <c r="C34" s="675">
        <v>0.4</v>
      </c>
      <c r="D34" s="683" t="s">
        <v>615</v>
      </c>
      <c r="E34" s="683" t="s">
        <v>615</v>
      </c>
      <c r="F34" s="676" t="s">
        <v>602</v>
      </c>
      <c r="G34" s="677" t="s">
        <v>1613</v>
      </c>
      <c r="H34" s="676" t="s">
        <v>595</v>
      </c>
      <c r="I34" s="675">
        <v>29</v>
      </c>
      <c r="J34" s="676" t="s">
        <v>595</v>
      </c>
      <c r="K34" s="678">
        <v>0</v>
      </c>
      <c r="L34" s="678">
        <v>0</v>
      </c>
      <c r="M34" s="678">
        <v>0</v>
      </c>
      <c r="N34" s="145"/>
    </row>
    <row r="35" spans="1:14" s="146" customFormat="1">
      <c r="A35" s="673">
        <v>28</v>
      </c>
      <c r="B35" s="677" t="s">
        <v>1625</v>
      </c>
      <c r="C35" s="675">
        <v>110</v>
      </c>
      <c r="D35" s="676" t="s">
        <v>592</v>
      </c>
      <c r="E35" s="676" t="s">
        <v>592</v>
      </c>
      <c r="F35" s="676" t="s">
        <v>602</v>
      </c>
      <c r="G35" s="677" t="s">
        <v>1613</v>
      </c>
      <c r="H35" s="676" t="s">
        <v>595</v>
      </c>
      <c r="I35" s="675">
        <v>10303</v>
      </c>
      <c r="J35" s="676" t="s">
        <v>595</v>
      </c>
      <c r="K35" s="678">
        <v>1</v>
      </c>
      <c r="L35" s="678">
        <v>0</v>
      </c>
      <c r="M35" s="678">
        <v>0</v>
      </c>
      <c r="N35" s="145"/>
    </row>
    <row r="36" spans="1:14" s="146" customFormat="1">
      <c r="A36" s="673">
        <v>29</v>
      </c>
      <c r="B36" s="677" t="s">
        <v>1626</v>
      </c>
      <c r="C36" s="675">
        <v>110</v>
      </c>
      <c r="D36" s="676" t="s">
        <v>592</v>
      </c>
      <c r="E36" s="676" t="s">
        <v>592</v>
      </c>
      <c r="F36" s="676" t="s">
        <v>602</v>
      </c>
      <c r="G36" s="677" t="s">
        <v>1613</v>
      </c>
      <c r="H36" s="676" t="s">
        <v>595</v>
      </c>
      <c r="I36" s="675">
        <v>10604</v>
      </c>
      <c r="J36" s="676" t="s">
        <v>595</v>
      </c>
      <c r="K36" s="678">
        <v>1</v>
      </c>
      <c r="L36" s="678">
        <v>0</v>
      </c>
      <c r="M36" s="678">
        <v>0</v>
      </c>
      <c r="N36" s="145"/>
    </row>
    <row r="37" spans="1:14" s="146" customFormat="1">
      <c r="A37" s="673">
        <v>30</v>
      </c>
      <c r="B37" s="677" t="s">
        <v>1627</v>
      </c>
      <c r="C37" s="675">
        <v>10</v>
      </c>
      <c r="D37" s="676" t="s">
        <v>592</v>
      </c>
      <c r="E37" s="676" t="s">
        <v>592</v>
      </c>
      <c r="F37" s="676" t="s">
        <v>602</v>
      </c>
      <c r="G37" s="677" t="s">
        <v>1613</v>
      </c>
      <c r="H37" s="676" t="s">
        <v>595</v>
      </c>
      <c r="I37" s="675">
        <v>16</v>
      </c>
      <c r="J37" s="676" t="s">
        <v>595</v>
      </c>
      <c r="K37" s="678">
        <v>0</v>
      </c>
      <c r="L37" s="678">
        <v>0</v>
      </c>
      <c r="M37" s="678">
        <v>0</v>
      </c>
      <c r="N37" s="145"/>
    </row>
    <row r="38" spans="1:14" s="146" customFormat="1">
      <c r="A38" s="673">
        <v>31</v>
      </c>
      <c r="B38" s="677" t="s">
        <v>1628</v>
      </c>
      <c r="C38" s="675">
        <v>10</v>
      </c>
      <c r="D38" s="676" t="s">
        <v>592</v>
      </c>
      <c r="E38" s="676" t="s">
        <v>592</v>
      </c>
      <c r="F38" s="676" t="s">
        <v>602</v>
      </c>
      <c r="G38" s="677" t="s">
        <v>1613</v>
      </c>
      <c r="H38" s="676" t="s">
        <v>595</v>
      </c>
      <c r="I38" s="675">
        <v>311</v>
      </c>
      <c r="J38" s="676" t="s">
        <v>595</v>
      </c>
      <c r="K38" s="678">
        <v>0</v>
      </c>
      <c r="L38" s="678">
        <v>0</v>
      </c>
      <c r="M38" s="678">
        <v>0</v>
      </c>
      <c r="N38" s="145"/>
    </row>
    <row r="39" spans="1:14" s="146" customFormat="1">
      <c r="A39" s="673">
        <v>32</v>
      </c>
      <c r="B39" s="677" t="s">
        <v>1629</v>
      </c>
      <c r="C39" s="675">
        <v>10</v>
      </c>
      <c r="D39" s="676" t="s">
        <v>592</v>
      </c>
      <c r="E39" s="676" t="s">
        <v>592</v>
      </c>
      <c r="F39" s="676" t="s">
        <v>602</v>
      </c>
      <c r="G39" s="677" t="s">
        <v>1613</v>
      </c>
      <c r="H39" s="676" t="s">
        <v>595</v>
      </c>
      <c r="I39" s="675">
        <v>388</v>
      </c>
      <c r="J39" s="676" t="s">
        <v>595</v>
      </c>
      <c r="K39" s="678">
        <v>0</v>
      </c>
      <c r="L39" s="678">
        <v>0</v>
      </c>
      <c r="M39" s="678">
        <v>0</v>
      </c>
      <c r="N39" s="145"/>
    </row>
    <row r="40" spans="1:14" s="146" customFormat="1">
      <c r="A40" s="673">
        <v>33</v>
      </c>
      <c r="B40" s="677" t="s">
        <v>1630</v>
      </c>
      <c r="C40" s="675">
        <v>10</v>
      </c>
      <c r="D40" s="676" t="s">
        <v>592</v>
      </c>
      <c r="E40" s="676" t="s">
        <v>592</v>
      </c>
      <c r="F40" s="676" t="s">
        <v>602</v>
      </c>
      <c r="G40" s="677" t="s">
        <v>1613</v>
      </c>
      <c r="H40" s="676" t="s">
        <v>595</v>
      </c>
      <c r="I40" s="675">
        <v>399</v>
      </c>
      <c r="J40" s="676" t="s">
        <v>595</v>
      </c>
      <c r="K40" s="678">
        <v>0</v>
      </c>
      <c r="L40" s="678">
        <v>0</v>
      </c>
      <c r="M40" s="678">
        <v>0</v>
      </c>
      <c r="N40" s="145"/>
    </row>
    <row r="41" spans="1:14" s="146" customFormat="1">
      <c r="A41" s="673">
        <v>34</v>
      </c>
      <c r="B41" s="677" t="s">
        <v>1631</v>
      </c>
      <c r="C41" s="675">
        <v>10</v>
      </c>
      <c r="D41" s="676" t="s">
        <v>592</v>
      </c>
      <c r="E41" s="676" t="s">
        <v>592</v>
      </c>
      <c r="F41" s="676" t="s">
        <v>602</v>
      </c>
      <c r="G41" s="677" t="s">
        <v>1613</v>
      </c>
      <c r="H41" s="676" t="s">
        <v>595</v>
      </c>
      <c r="I41" s="675">
        <v>0</v>
      </c>
      <c r="J41" s="676" t="s">
        <v>595</v>
      </c>
      <c r="K41" s="678">
        <v>0</v>
      </c>
      <c r="L41" s="678">
        <v>0</v>
      </c>
      <c r="M41" s="678">
        <v>0</v>
      </c>
      <c r="N41" s="145"/>
    </row>
    <row r="42" spans="1:14" s="146" customFormat="1">
      <c r="A42" s="673">
        <v>35</v>
      </c>
      <c r="B42" s="677" t="s">
        <v>1632</v>
      </c>
      <c r="C42" s="675">
        <v>0.4</v>
      </c>
      <c r="D42" s="683" t="s">
        <v>615</v>
      </c>
      <c r="E42" s="683" t="s">
        <v>615</v>
      </c>
      <c r="F42" s="676" t="s">
        <v>602</v>
      </c>
      <c r="G42" s="677" t="s">
        <v>1613</v>
      </c>
      <c r="H42" s="676" t="s">
        <v>595</v>
      </c>
      <c r="I42" s="675">
        <v>0</v>
      </c>
      <c r="J42" s="676" t="s">
        <v>595</v>
      </c>
      <c r="K42" s="678">
        <v>0</v>
      </c>
      <c r="L42" s="678">
        <v>0</v>
      </c>
      <c r="M42" s="678">
        <v>0</v>
      </c>
      <c r="N42" s="145"/>
    </row>
    <row r="43" spans="1:14" s="146" customFormat="1">
      <c r="A43" s="673">
        <v>36</v>
      </c>
      <c r="B43" s="677" t="s">
        <v>1633</v>
      </c>
      <c r="C43" s="675">
        <v>0.4</v>
      </c>
      <c r="D43" s="683" t="s">
        <v>615</v>
      </c>
      <c r="E43" s="683" t="s">
        <v>615</v>
      </c>
      <c r="F43" s="676" t="s">
        <v>602</v>
      </c>
      <c r="G43" s="677" t="s">
        <v>1613</v>
      </c>
      <c r="H43" s="676" t="s">
        <v>595</v>
      </c>
      <c r="I43" s="675">
        <v>0</v>
      </c>
      <c r="J43" s="676" t="s">
        <v>595</v>
      </c>
      <c r="K43" s="678">
        <v>0</v>
      </c>
      <c r="L43" s="678">
        <v>0</v>
      </c>
      <c r="M43" s="678">
        <v>0</v>
      </c>
      <c r="N43" s="145"/>
    </row>
    <row r="44" spans="1:14" s="146" customFormat="1">
      <c r="A44" s="673"/>
      <c r="B44" s="682" t="s">
        <v>617</v>
      </c>
      <c r="C44" s="684"/>
      <c r="D44" s="684"/>
      <c r="E44" s="685"/>
      <c r="F44" s="686"/>
      <c r="G44" s="686"/>
      <c r="H44" s="684"/>
      <c r="I44" s="684"/>
      <c r="J44" s="684"/>
      <c r="K44" s="687"/>
      <c r="L44" s="687"/>
      <c r="M44" s="687"/>
      <c r="N44" s="145"/>
    </row>
    <row r="45" spans="1:14" s="146" customFormat="1">
      <c r="A45" s="673">
        <v>37</v>
      </c>
      <c r="B45" s="676" t="s">
        <v>611</v>
      </c>
      <c r="C45" s="675">
        <v>110</v>
      </c>
      <c r="D45" s="676" t="s">
        <v>592</v>
      </c>
      <c r="E45" s="676" t="s">
        <v>592</v>
      </c>
      <c r="F45" s="676" t="s">
        <v>602</v>
      </c>
      <c r="G45" s="677" t="s">
        <v>1613</v>
      </c>
      <c r="H45" s="676" t="s">
        <v>595</v>
      </c>
      <c r="I45" s="675">
        <v>334711</v>
      </c>
      <c r="J45" s="676" t="s">
        <v>595</v>
      </c>
      <c r="K45" s="687">
        <v>1</v>
      </c>
      <c r="L45" s="678">
        <v>0</v>
      </c>
      <c r="M45" s="678">
        <v>0</v>
      </c>
      <c r="N45" s="145"/>
    </row>
    <row r="46" spans="1:14" s="146" customFormat="1">
      <c r="A46" s="673">
        <v>38</v>
      </c>
      <c r="B46" s="676" t="s">
        <v>612</v>
      </c>
      <c r="C46" s="675">
        <v>110</v>
      </c>
      <c r="D46" s="676" t="s">
        <v>592</v>
      </c>
      <c r="E46" s="676" t="s">
        <v>592</v>
      </c>
      <c r="F46" s="676" t="s">
        <v>602</v>
      </c>
      <c r="G46" s="677" t="s">
        <v>1613</v>
      </c>
      <c r="H46" s="676" t="s">
        <v>595</v>
      </c>
      <c r="I46" s="675">
        <v>350621</v>
      </c>
      <c r="J46" s="676" t="s">
        <v>595</v>
      </c>
      <c r="K46" s="678">
        <v>1</v>
      </c>
      <c r="L46" s="678">
        <v>0</v>
      </c>
      <c r="M46" s="678">
        <v>0</v>
      </c>
      <c r="N46" s="145"/>
    </row>
    <row r="47" spans="1:14" s="146" customFormat="1">
      <c r="A47" s="673">
        <v>39</v>
      </c>
      <c r="B47" s="676" t="s">
        <v>618</v>
      </c>
      <c r="C47" s="675">
        <v>110</v>
      </c>
      <c r="D47" s="676" t="s">
        <v>592</v>
      </c>
      <c r="E47" s="676" t="s">
        <v>592</v>
      </c>
      <c r="F47" s="676" t="s">
        <v>602</v>
      </c>
      <c r="G47" s="677" t="s">
        <v>1613</v>
      </c>
      <c r="H47" s="676" t="s">
        <v>595</v>
      </c>
      <c r="I47" s="675">
        <v>213694</v>
      </c>
      <c r="J47" s="676" t="s">
        <v>595</v>
      </c>
      <c r="K47" s="678">
        <v>1</v>
      </c>
      <c r="L47" s="678">
        <v>0</v>
      </c>
      <c r="M47" s="678">
        <v>0</v>
      </c>
      <c r="N47" s="145"/>
    </row>
    <row r="48" spans="1:14" s="146" customFormat="1">
      <c r="A48" s="673">
        <v>40</v>
      </c>
      <c r="B48" s="676" t="s">
        <v>619</v>
      </c>
      <c r="C48" s="675">
        <v>35</v>
      </c>
      <c r="D48" s="676" t="s">
        <v>592</v>
      </c>
      <c r="E48" s="676" t="s">
        <v>592</v>
      </c>
      <c r="F48" s="676" t="s">
        <v>602</v>
      </c>
      <c r="G48" s="677" t="s">
        <v>1613</v>
      </c>
      <c r="H48" s="676" t="s">
        <v>595</v>
      </c>
      <c r="I48" s="675">
        <v>25279</v>
      </c>
      <c r="J48" s="676" t="s">
        <v>595</v>
      </c>
      <c r="K48" s="678">
        <v>0</v>
      </c>
      <c r="L48" s="678">
        <v>0</v>
      </c>
      <c r="M48" s="678">
        <v>0</v>
      </c>
      <c r="N48" s="145"/>
    </row>
    <row r="49" spans="1:14" s="146" customFormat="1">
      <c r="A49" s="673">
        <v>41</v>
      </c>
      <c r="B49" s="676" t="s">
        <v>611</v>
      </c>
      <c r="C49" s="675">
        <v>10</v>
      </c>
      <c r="D49" s="676" t="s">
        <v>592</v>
      </c>
      <c r="E49" s="676" t="s">
        <v>592</v>
      </c>
      <c r="F49" s="676" t="s">
        <v>602</v>
      </c>
      <c r="G49" s="677" t="s">
        <v>1613</v>
      </c>
      <c r="H49" s="676" t="s">
        <v>595</v>
      </c>
      <c r="I49" s="675">
        <v>75147</v>
      </c>
      <c r="J49" s="676" t="s">
        <v>595</v>
      </c>
      <c r="K49" s="678">
        <v>0</v>
      </c>
      <c r="L49" s="678">
        <v>0</v>
      </c>
      <c r="M49" s="678">
        <v>0</v>
      </c>
      <c r="N49" s="145"/>
    </row>
    <row r="50" spans="1:14" s="146" customFormat="1">
      <c r="A50" s="673">
        <v>42</v>
      </c>
      <c r="B50" s="676" t="s">
        <v>612</v>
      </c>
      <c r="C50" s="675">
        <v>10</v>
      </c>
      <c r="D50" s="676" t="s">
        <v>592</v>
      </c>
      <c r="E50" s="676" t="s">
        <v>592</v>
      </c>
      <c r="F50" s="676" t="s">
        <v>602</v>
      </c>
      <c r="G50" s="677" t="s">
        <v>1613</v>
      </c>
      <c r="H50" s="676" t="s">
        <v>595</v>
      </c>
      <c r="I50" s="675">
        <v>65046</v>
      </c>
      <c r="J50" s="676" t="s">
        <v>595</v>
      </c>
      <c r="K50" s="678">
        <v>1</v>
      </c>
      <c r="L50" s="678">
        <v>0</v>
      </c>
      <c r="M50" s="678">
        <v>0</v>
      </c>
      <c r="N50" s="145"/>
    </row>
    <row r="51" spans="1:14" s="146" customFormat="1">
      <c r="A51" s="673">
        <v>43</v>
      </c>
      <c r="B51" s="676" t="s">
        <v>620</v>
      </c>
      <c r="C51" s="675">
        <v>0.4</v>
      </c>
      <c r="D51" s="676" t="s">
        <v>592</v>
      </c>
      <c r="E51" s="676" t="s">
        <v>592</v>
      </c>
      <c r="F51" s="676" t="s">
        <v>602</v>
      </c>
      <c r="G51" s="677" t="s">
        <v>1613</v>
      </c>
      <c r="H51" s="676" t="s">
        <v>595</v>
      </c>
      <c r="I51" s="675">
        <v>0</v>
      </c>
      <c r="J51" s="676" t="s">
        <v>595</v>
      </c>
      <c r="K51" s="678">
        <v>0</v>
      </c>
      <c r="L51" s="678">
        <v>0</v>
      </c>
      <c r="M51" s="678">
        <v>0</v>
      </c>
      <c r="N51" s="145"/>
    </row>
    <row r="52" spans="1:14" s="146" customFormat="1">
      <c r="A52" s="673">
        <v>44</v>
      </c>
      <c r="B52" s="676" t="s">
        <v>621</v>
      </c>
      <c r="C52" s="675">
        <v>110</v>
      </c>
      <c r="D52" s="676" t="s">
        <v>592</v>
      </c>
      <c r="E52" s="676" t="s">
        <v>592</v>
      </c>
      <c r="F52" s="676" t="s">
        <v>602</v>
      </c>
      <c r="G52" s="677" t="s">
        <v>1613</v>
      </c>
      <c r="H52" s="676" t="s">
        <v>595</v>
      </c>
      <c r="I52" s="675">
        <v>1683</v>
      </c>
      <c r="J52" s="676" t="s">
        <v>595</v>
      </c>
      <c r="K52" s="678">
        <v>1</v>
      </c>
      <c r="L52" s="678">
        <v>0</v>
      </c>
      <c r="M52" s="678">
        <v>0</v>
      </c>
      <c r="N52" s="145"/>
    </row>
    <row r="53" spans="1:14" s="146" customFormat="1">
      <c r="A53" s="673">
        <v>45</v>
      </c>
      <c r="B53" s="676" t="s">
        <v>622</v>
      </c>
      <c r="C53" s="675">
        <v>110</v>
      </c>
      <c r="D53" s="676" t="s">
        <v>592</v>
      </c>
      <c r="E53" s="676" t="s">
        <v>592</v>
      </c>
      <c r="F53" s="676" t="s">
        <v>602</v>
      </c>
      <c r="G53" s="677" t="s">
        <v>1613</v>
      </c>
      <c r="H53" s="676" t="s">
        <v>595</v>
      </c>
      <c r="I53" s="675">
        <v>0</v>
      </c>
      <c r="J53" s="676" t="s">
        <v>595</v>
      </c>
      <c r="K53" s="678">
        <v>1</v>
      </c>
      <c r="L53" s="678">
        <v>0</v>
      </c>
      <c r="M53" s="678">
        <v>0</v>
      </c>
      <c r="N53" s="145"/>
    </row>
    <row r="54" spans="1:14" s="146" customFormat="1">
      <c r="A54" s="673">
        <v>46</v>
      </c>
      <c r="B54" s="676" t="s">
        <v>623</v>
      </c>
      <c r="C54" s="675">
        <v>0.4</v>
      </c>
      <c r="D54" s="683" t="s">
        <v>615</v>
      </c>
      <c r="E54" s="683" t="s">
        <v>615</v>
      </c>
      <c r="F54" s="676" t="s">
        <v>602</v>
      </c>
      <c r="G54" s="677" t="s">
        <v>1613</v>
      </c>
      <c r="H54" s="676" t="s">
        <v>595</v>
      </c>
      <c r="I54" s="675">
        <v>0</v>
      </c>
      <c r="J54" s="676" t="s">
        <v>595</v>
      </c>
      <c r="K54" s="678">
        <v>0</v>
      </c>
      <c r="L54" s="678">
        <v>0</v>
      </c>
      <c r="M54" s="678">
        <v>0</v>
      </c>
      <c r="N54" s="145"/>
    </row>
    <row r="55" spans="1:14" s="146" customFormat="1">
      <c r="A55" s="673">
        <v>47</v>
      </c>
      <c r="B55" s="676" t="s">
        <v>614</v>
      </c>
      <c r="C55" s="675">
        <v>10</v>
      </c>
      <c r="D55" s="683" t="s">
        <v>615</v>
      </c>
      <c r="E55" s="683" t="s">
        <v>615</v>
      </c>
      <c r="F55" s="676" t="s">
        <v>602</v>
      </c>
      <c r="G55" s="677" t="s">
        <v>1613</v>
      </c>
      <c r="H55" s="676" t="s">
        <v>595</v>
      </c>
      <c r="I55" s="675">
        <v>502</v>
      </c>
      <c r="J55" s="676" t="s">
        <v>595</v>
      </c>
      <c r="K55" s="678">
        <v>0</v>
      </c>
      <c r="L55" s="678">
        <v>0</v>
      </c>
      <c r="M55" s="678">
        <v>0</v>
      </c>
      <c r="N55" s="145"/>
    </row>
    <row r="56" spans="1:14" s="146" customFormat="1">
      <c r="A56" s="673">
        <v>48</v>
      </c>
      <c r="B56" s="676" t="s">
        <v>616</v>
      </c>
      <c r="C56" s="675">
        <v>10</v>
      </c>
      <c r="D56" s="683" t="s">
        <v>615</v>
      </c>
      <c r="E56" s="683" t="s">
        <v>615</v>
      </c>
      <c r="F56" s="676" t="s">
        <v>602</v>
      </c>
      <c r="G56" s="677" t="s">
        <v>1613</v>
      </c>
      <c r="H56" s="676" t="s">
        <v>595</v>
      </c>
      <c r="I56" s="675">
        <v>588</v>
      </c>
      <c r="J56" s="676" t="s">
        <v>595</v>
      </c>
      <c r="K56" s="678">
        <v>0</v>
      </c>
      <c r="L56" s="678">
        <v>0</v>
      </c>
      <c r="M56" s="678">
        <v>0</v>
      </c>
      <c r="N56" s="145"/>
    </row>
    <row r="57" spans="1:14" s="146" customFormat="1">
      <c r="A57" s="673">
        <v>49</v>
      </c>
      <c r="B57" s="676" t="s">
        <v>624</v>
      </c>
      <c r="C57" s="675">
        <v>0.4</v>
      </c>
      <c r="D57" s="683" t="s">
        <v>615</v>
      </c>
      <c r="E57" s="683" t="s">
        <v>615</v>
      </c>
      <c r="F57" s="676" t="s">
        <v>602</v>
      </c>
      <c r="G57" s="677" t="s">
        <v>1613</v>
      </c>
      <c r="H57" s="676" t="s">
        <v>595</v>
      </c>
      <c r="I57" s="675">
        <v>88</v>
      </c>
      <c r="J57" s="676" t="s">
        <v>595</v>
      </c>
      <c r="K57" s="678">
        <v>0</v>
      </c>
      <c r="L57" s="678">
        <v>0</v>
      </c>
      <c r="M57" s="678">
        <v>0</v>
      </c>
      <c r="N57" s="145"/>
    </row>
    <row r="58" spans="1:14" s="146" customFormat="1">
      <c r="A58" s="673">
        <v>50</v>
      </c>
      <c r="B58" s="676" t="s">
        <v>625</v>
      </c>
      <c r="C58" s="675">
        <v>0.4</v>
      </c>
      <c r="D58" s="683" t="s">
        <v>615</v>
      </c>
      <c r="E58" s="683" t="s">
        <v>615</v>
      </c>
      <c r="F58" s="676" t="s">
        <v>602</v>
      </c>
      <c r="G58" s="677" t="s">
        <v>1613</v>
      </c>
      <c r="H58" s="676" t="s">
        <v>595</v>
      </c>
      <c r="I58" s="675">
        <v>275</v>
      </c>
      <c r="J58" s="676" t="s">
        <v>595</v>
      </c>
      <c r="K58" s="678">
        <v>0</v>
      </c>
      <c r="L58" s="678">
        <v>0</v>
      </c>
      <c r="M58" s="678">
        <v>0</v>
      </c>
      <c r="N58" s="145"/>
    </row>
    <row r="59" spans="1:14" s="146" customFormat="1">
      <c r="A59" s="673">
        <v>51</v>
      </c>
      <c r="B59" s="677" t="s">
        <v>1634</v>
      </c>
      <c r="C59" s="675">
        <v>110</v>
      </c>
      <c r="D59" s="676" t="s">
        <v>592</v>
      </c>
      <c r="E59" s="676" t="s">
        <v>592</v>
      </c>
      <c r="F59" s="676" t="s">
        <v>602</v>
      </c>
      <c r="G59" s="677" t="s">
        <v>1613</v>
      </c>
      <c r="H59" s="676" t="s">
        <v>595</v>
      </c>
      <c r="I59" s="675">
        <v>44987</v>
      </c>
      <c r="J59" s="676" t="s">
        <v>595</v>
      </c>
      <c r="K59" s="678">
        <v>1</v>
      </c>
      <c r="L59" s="678">
        <v>0</v>
      </c>
      <c r="M59" s="678">
        <v>0</v>
      </c>
      <c r="N59" s="145"/>
    </row>
    <row r="60" spans="1:14" s="146" customFormat="1">
      <c r="A60" s="673">
        <v>52</v>
      </c>
      <c r="B60" s="677" t="s">
        <v>1635</v>
      </c>
      <c r="C60" s="675">
        <v>110</v>
      </c>
      <c r="D60" s="676" t="s">
        <v>592</v>
      </c>
      <c r="E60" s="676" t="s">
        <v>592</v>
      </c>
      <c r="F60" s="676" t="s">
        <v>602</v>
      </c>
      <c r="G60" s="677" t="s">
        <v>1613</v>
      </c>
      <c r="H60" s="676" t="s">
        <v>595</v>
      </c>
      <c r="I60" s="675">
        <v>39142</v>
      </c>
      <c r="J60" s="676" t="s">
        <v>595</v>
      </c>
      <c r="K60" s="678">
        <v>1</v>
      </c>
      <c r="L60" s="678">
        <v>0</v>
      </c>
      <c r="M60" s="678">
        <v>0</v>
      </c>
      <c r="N60" s="145"/>
    </row>
    <row r="61" spans="1:14" s="146" customFormat="1">
      <c r="A61" s="673">
        <v>53</v>
      </c>
      <c r="B61" s="677" t="s">
        <v>1636</v>
      </c>
      <c r="C61" s="675">
        <v>110</v>
      </c>
      <c r="D61" s="676" t="s">
        <v>592</v>
      </c>
      <c r="E61" s="676" t="s">
        <v>592</v>
      </c>
      <c r="F61" s="676" t="s">
        <v>602</v>
      </c>
      <c r="G61" s="677" t="s">
        <v>1613</v>
      </c>
      <c r="H61" s="676" t="s">
        <v>595</v>
      </c>
      <c r="I61" s="675">
        <v>20404</v>
      </c>
      <c r="J61" s="676" t="s">
        <v>595</v>
      </c>
      <c r="K61" s="678">
        <v>1</v>
      </c>
      <c r="L61" s="678">
        <v>0</v>
      </c>
      <c r="M61" s="678">
        <v>0</v>
      </c>
      <c r="N61" s="145"/>
    </row>
    <row r="62" spans="1:14" s="146" customFormat="1">
      <c r="A62" s="673">
        <v>54</v>
      </c>
      <c r="B62" s="677" t="s">
        <v>1637</v>
      </c>
      <c r="C62" s="675">
        <v>110</v>
      </c>
      <c r="D62" s="676" t="s">
        <v>592</v>
      </c>
      <c r="E62" s="676" t="s">
        <v>592</v>
      </c>
      <c r="F62" s="676" t="s">
        <v>602</v>
      </c>
      <c r="G62" s="677" t="s">
        <v>1613</v>
      </c>
      <c r="H62" s="676" t="s">
        <v>595</v>
      </c>
      <c r="I62" s="675">
        <v>29021</v>
      </c>
      <c r="J62" s="676" t="s">
        <v>595</v>
      </c>
      <c r="K62" s="678">
        <v>1</v>
      </c>
      <c r="L62" s="678">
        <v>0</v>
      </c>
      <c r="M62" s="678">
        <v>0</v>
      </c>
      <c r="N62" s="145"/>
    </row>
    <row r="63" spans="1:14" s="146" customFormat="1">
      <c r="A63" s="673">
        <v>55</v>
      </c>
      <c r="B63" s="677" t="s">
        <v>1638</v>
      </c>
      <c r="C63" s="675">
        <v>110</v>
      </c>
      <c r="D63" s="676" t="s">
        <v>592</v>
      </c>
      <c r="E63" s="676" t="s">
        <v>592</v>
      </c>
      <c r="F63" s="676" t="s">
        <v>602</v>
      </c>
      <c r="G63" s="677" t="s">
        <v>1613</v>
      </c>
      <c r="H63" s="676" t="s">
        <v>595</v>
      </c>
      <c r="I63" s="675">
        <v>14133</v>
      </c>
      <c r="J63" s="676" t="s">
        <v>595</v>
      </c>
      <c r="K63" s="678">
        <v>1</v>
      </c>
      <c r="L63" s="678">
        <v>0</v>
      </c>
      <c r="M63" s="678">
        <v>0</v>
      </c>
      <c r="N63" s="145"/>
    </row>
    <row r="64" spans="1:14" s="146" customFormat="1">
      <c r="A64" s="673">
        <v>56</v>
      </c>
      <c r="B64" s="677" t="s">
        <v>1639</v>
      </c>
      <c r="C64" s="675">
        <v>110</v>
      </c>
      <c r="D64" s="676" t="s">
        <v>592</v>
      </c>
      <c r="E64" s="676" t="s">
        <v>592</v>
      </c>
      <c r="F64" s="676" t="s">
        <v>602</v>
      </c>
      <c r="G64" s="677" t="s">
        <v>1613</v>
      </c>
      <c r="H64" s="676" t="s">
        <v>595</v>
      </c>
      <c r="I64" s="675">
        <v>25094</v>
      </c>
      <c r="J64" s="676" t="s">
        <v>595</v>
      </c>
      <c r="K64" s="678">
        <v>1</v>
      </c>
      <c r="L64" s="678">
        <v>0</v>
      </c>
      <c r="M64" s="678">
        <v>0</v>
      </c>
      <c r="N64" s="145"/>
    </row>
    <row r="65" spans="1:14" s="146" customFormat="1">
      <c r="A65" s="673">
        <v>57</v>
      </c>
      <c r="B65" s="677" t="s">
        <v>1640</v>
      </c>
      <c r="C65" s="675">
        <v>110</v>
      </c>
      <c r="D65" s="676" t="s">
        <v>592</v>
      </c>
      <c r="E65" s="676" t="s">
        <v>592</v>
      </c>
      <c r="F65" s="676" t="s">
        <v>602</v>
      </c>
      <c r="G65" s="677" t="s">
        <v>1613</v>
      </c>
      <c r="H65" s="676" t="s">
        <v>595</v>
      </c>
      <c r="I65" s="675">
        <v>12836</v>
      </c>
      <c r="J65" s="676" t="s">
        <v>595</v>
      </c>
      <c r="K65" s="678">
        <v>1</v>
      </c>
      <c r="L65" s="678">
        <v>0</v>
      </c>
      <c r="M65" s="678">
        <v>0</v>
      </c>
      <c r="N65" s="145"/>
    </row>
    <row r="66" spans="1:14" s="146" customFormat="1">
      <c r="A66" s="673">
        <v>58</v>
      </c>
      <c r="B66" s="677" t="s">
        <v>1641</v>
      </c>
      <c r="C66" s="675">
        <v>110</v>
      </c>
      <c r="D66" s="676" t="s">
        <v>592</v>
      </c>
      <c r="E66" s="676" t="s">
        <v>592</v>
      </c>
      <c r="F66" s="676" t="s">
        <v>602</v>
      </c>
      <c r="G66" s="677" t="s">
        <v>1613</v>
      </c>
      <c r="H66" s="676" t="s">
        <v>595</v>
      </c>
      <c r="I66" s="675">
        <v>15407</v>
      </c>
      <c r="J66" s="676" t="s">
        <v>595</v>
      </c>
      <c r="K66" s="678">
        <v>1</v>
      </c>
      <c r="L66" s="678">
        <v>0</v>
      </c>
      <c r="M66" s="678">
        <v>0</v>
      </c>
      <c r="N66" s="145"/>
    </row>
    <row r="67" spans="1:14" s="146" customFormat="1">
      <c r="A67" s="673">
        <v>59</v>
      </c>
      <c r="B67" s="677" t="s">
        <v>1642</v>
      </c>
      <c r="C67" s="675">
        <v>110</v>
      </c>
      <c r="D67" s="676" t="s">
        <v>592</v>
      </c>
      <c r="E67" s="676" t="s">
        <v>592</v>
      </c>
      <c r="F67" s="676" t="s">
        <v>602</v>
      </c>
      <c r="G67" s="677" t="s">
        <v>1613</v>
      </c>
      <c r="H67" s="676" t="s">
        <v>595</v>
      </c>
      <c r="I67" s="675">
        <v>582</v>
      </c>
      <c r="J67" s="676" t="s">
        <v>595</v>
      </c>
      <c r="K67" s="678">
        <v>1</v>
      </c>
      <c r="L67" s="678">
        <v>0</v>
      </c>
      <c r="M67" s="678">
        <v>0</v>
      </c>
      <c r="N67" s="145"/>
    </row>
    <row r="68" spans="1:14" s="146" customFormat="1">
      <c r="A68" s="673">
        <v>60</v>
      </c>
      <c r="B68" s="677" t="s">
        <v>1643</v>
      </c>
      <c r="C68" s="675">
        <v>110</v>
      </c>
      <c r="D68" s="676" t="s">
        <v>592</v>
      </c>
      <c r="E68" s="676" t="s">
        <v>592</v>
      </c>
      <c r="F68" s="676" t="s">
        <v>602</v>
      </c>
      <c r="G68" s="677" t="s">
        <v>1613</v>
      </c>
      <c r="H68" s="676" t="s">
        <v>595</v>
      </c>
      <c r="I68" s="675">
        <v>6396</v>
      </c>
      <c r="J68" s="676" t="s">
        <v>595</v>
      </c>
      <c r="K68" s="678">
        <v>1</v>
      </c>
      <c r="L68" s="678">
        <v>0</v>
      </c>
      <c r="M68" s="678">
        <v>0</v>
      </c>
      <c r="N68" s="145"/>
    </row>
    <row r="69" spans="1:14" s="146" customFormat="1">
      <c r="A69" s="673">
        <v>61</v>
      </c>
      <c r="B69" s="677" t="s">
        <v>1644</v>
      </c>
      <c r="C69" s="675">
        <v>110</v>
      </c>
      <c r="D69" s="676" t="s">
        <v>592</v>
      </c>
      <c r="E69" s="676" t="s">
        <v>592</v>
      </c>
      <c r="F69" s="676" t="s">
        <v>602</v>
      </c>
      <c r="G69" s="677" t="s">
        <v>1613</v>
      </c>
      <c r="H69" s="676" t="s">
        <v>595</v>
      </c>
      <c r="I69" s="675">
        <v>47118</v>
      </c>
      <c r="J69" s="676" t="s">
        <v>595</v>
      </c>
      <c r="K69" s="678">
        <v>1</v>
      </c>
      <c r="L69" s="678">
        <v>0</v>
      </c>
      <c r="M69" s="678">
        <v>0</v>
      </c>
      <c r="N69" s="145"/>
    </row>
    <row r="70" spans="1:14" s="146" customFormat="1">
      <c r="A70" s="673">
        <v>62</v>
      </c>
      <c r="B70" s="677" t="s">
        <v>1645</v>
      </c>
      <c r="C70" s="675">
        <v>110</v>
      </c>
      <c r="D70" s="676" t="s">
        <v>592</v>
      </c>
      <c r="E70" s="676" t="s">
        <v>592</v>
      </c>
      <c r="F70" s="676" t="s">
        <v>602</v>
      </c>
      <c r="G70" s="677" t="s">
        <v>1613</v>
      </c>
      <c r="H70" s="676" t="s">
        <v>595</v>
      </c>
      <c r="I70" s="675">
        <v>613</v>
      </c>
      <c r="J70" s="676" t="s">
        <v>595</v>
      </c>
      <c r="K70" s="678">
        <v>1</v>
      </c>
      <c r="L70" s="678">
        <v>0</v>
      </c>
      <c r="M70" s="678">
        <v>0</v>
      </c>
      <c r="N70" s="145"/>
    </row>
    <row r="71" spans="1:14" s="146" customFormat="1">
      <c r="A71" s="673">
        <v>63</v>
      </c>
      <c r="B71" s="677" t="s">
        <v>1646</v>
      </c>
      <c r="C71" s="675">
        <v>35</v>
      </c>
      <c r="D71" s="676">
        <v>1</v>
      </c>
      <c r="E71" s="676">
        <v>1</v>
      </c>
      <c r="F71" s="676" t="s">
        <v>602</v>
      </c>
      <c r="G71" s="677" t="s">
        <v>1613</v>
      </c>
      <c r="H71" s="676" t="s">
        <v>595</v>
      </c>
      <c r="I71" s="675">
        <v>4469</v>
      </c>
      <c r="J71" s="676" t="s">
        <v>595</v>
      </c>
      <c r="K71" s="678">
        <v>0</v>
      </c>
      <c r="L71" s="678">
        <v>0</v>
      </c>
      <c r="M71" s="678">
        <v>0</v>
      </c>
      <c r="N71" s="145"/>
    </row>
    <row r="72" spans="1:14" s="146" customFormat="1">
      <c r="A72" s="673">
        <v>64</v>
      </c>
      <c r="B72" s="677" t="s">
        <v>1647</v>
      </c>
      <c r="C72" s="675">
        <v>35</v>
      </c>
      <c r="D72" s="676">
        <v>1</v>
      </c>
      <c r="E72" s="676">
        <v>1</v>
      </c>
      <c r="F72" s="676" t="s">
        <v>602</v>
      </c>
      <c r="G72" s="677" t="s">
        <v>1613</v>
      </c>
      <c r="H72" s="676" t="s">
        <v>595</v>
      </c>
      <c r="I72" s="675">
        <v>6292</v>
      </c>
      <c r="J72" s="676" t="s">
        <v>595</v>
      </c>
      <c r="K72" s="678">
        <v>0</v>
      </c>
      <c r="L72" s="678">
        <v>0</v>
      </c>
      <c r="M72" s="678">
        <v>0</v>
      </c>
      <c r="N72" s="145"/>
    </row>
    <row r="73" spans="1:14" s="146" customFormat="1">
      <c r="A73" s="673">
        <v>65</v>
      </c>
      <c r="B73" s="677" t="s">
        <v>1648</v>
      </c>
      <c r="C73" s="675">
        <v>35</v>
      </c>
      <c r="D73" s="676">
        <v>1</v>
      </c>
      <c r="E73" s="676">
        <v>1</v>
      </c>
      <c r="F73" s="676" t="s">
        <v>602</v>
      </c>
      <c r="G73" s="677" t="s">
        <v>1613</v>
      </c>
      <c r="H73" s="676" t="s">
        <v>595</v>
      </c>
      <c r="I73" s="675">
        <v>5060</v>
      </c>
      <c r="J73" s="676" t="s">
        <v>595</v>
      </c>
      <c r="K73" s="678">
        <v>0</v>
      </c>
      <c r="L73" s="678">
        <v>0</v>
      </c>
      <c r="M73" s="678">
        <v>0</v>
      </c>
      <c r="N73" s="145"/>
    </row>
    <row r="74" spans="1:14" s="146" customFormat="1">
      <c r="A74" s="673">
        <v>66</v>
      </c>
      <c r="B74" s="677" t="s">
        <v>1649</v>
      </c>
      <c r="C74" s="675">
        <v>35</v>
      </c>
      <c r="D74" s="676">
        <v>1</v>
      </c>
      <c r="E74" s="676">
        <v>1</v>
      </c>
      <c r="F74" s="676" t="s">
        <v>602</v>
      </c>
      <c r="G74" s="677" t="s">
        <v>1613</v>
      </c>
      <c r="H74" s="676" t="s">
        <v>595</v>
      </c>
      <c r="I74" s="675">
        <v>9042</v>
      </c>
      <c r="J74" s="676" t="s">
        <v>595</v>
      </c>
      <c r="K74" s="678">
        <v>0</v>
      </c>
      <c r="L74" s="678">
        <v>0</v>
      </c>
      <c r="M74" s="678">
        <v>0</v>
      </c>
      <c r="N74" s="145"/>
    </row>
    <row r="75" spans="1:14" s="146" customFormat="1">
      <c r="A75" s="673">
        <v>67</v>
      </c>
      <c r="B75" s="677" t="s">
        <v>1650</v>
      </c>
      <c r="C75" s="675">
        <v>35</v>
      </c>
      <c r="D75" s="676">
        <v>1</v>
      </c>
      <c r="E75" s="676">
        <v>1</v>
      </c>
      <c r="F75" s="676" t="s">
        <v>602</v>
      </c>
      <c r="G75" s="677" t="s">
        <v>1613</v>
      </c>
      <c r="H75" s="676" t="s">
        <v>595</v>
      </c>
      <c r="I75" s="675">
        <v>5033</v>
      </c>
      <c r="J75" s="676" t="s">
        <v>595</v>
      </c>
      <c r="K75" s="678">
        <v>0</v>
      </c>
      <c r="L75" s="678">
        <v>0</v>
      </c>
      <c r="M75" s="678">
        <v>0</v>
      </c>
      <c r="N75" s="145"/>
    </row>
    <row r="76" spans="1:14" s="146" customFormat="1">
      <c r="A76" s="673">
        <v>68</v>
      </c>
      <c r="B76" s="677" t="s">
        <v>1651</v>
      </c>
      <c r="C76" s="675">
        <v>35</v>
      </c>
      <c r="D76" s="676">
        <v>1</v>
      </c>
      <c r="E76" s="676">
        <v>1</v>
      </c>
      <c r="F76" s="676" t="s">
        <v>602</v>
      </c>
      <c r="G76" s="677" t="s">
        <v>1613</v>
      </c>
      <c r="H76" s="676" t="s">
        <v>595</v>
      </c>
      <c r="I76" s="675">
        <v>99</v>
      </c>
      <c r="J76" s="676" t="s">
        <v>595</v>
      </c>
      <c r="K76" s="678">
        <v>0</v>
      </c>
      <c r="L76" s="678">
        <v>0</v>
      </c>
      <c r="M76" s="678">
        <v>0</v>
      </c>
      <c r="N76" s="145"/>
    </row>
    <row r="77" spans="1:14" s="146" customFormat="1">
      <c r="A77" s="673">
        <v>69</v>
      </c>
      <c r="B77" s="677" t="s">
        <v>1652</v>
      </c>
      <c r="C77" s="675">
        <v>10</v>
      </c>
      <c r="D77" s="676">
        <v>1</v>
      </c>
      <c r="E77" s="676">
        <v>1</v>
      </c>
      <c r="F77" s="676" t="s">
        <v>602</v>
      </c>
      <c r="G77" s="677" t="s">
        <v>1613</v>
      </c>
      <c r="H77" s="676" t="s">
        <v>595</v>
      </c>
      <c r="I77" s="675">
        <v>406</v>
      </c>
      <c r="J77" s="676" t="s">
        <v>595</v>
      </c>
      <c r="K77" s="678">
        <v>0</v>
      </c>
      <c r="L77" s="678">
        <v>0</v>
      </c>
      <c r="M77" s="678">
        <v>0</v>
      </c>
      <c r="N77" s="145"/>
    </row>
    <row r="78" spans="1:14" s="146" customFormat="1">
      <c r="A78" s="673">
        <v>70</v>
      </c>
      <c r="B78" s="677" t="s">
        <v>1653</v>
      </c>
      <c r="C78" s="675">
        <v>10</v>
      </c>
      <c r="D78" s="676">
        <v>1</v>
      </c>
      <c r="E78" s="676">
        <v>1</v>
      </c>
      <c r="F78" s="676" t="s">
        <v>602</v>
      </c>
      <c r="G78" s="677" t="s">
        <v>1613</v>
      </c>
      <c r="H78" s="676" t="s">
        <v>595</v>
      </c>
      <c r="I78" s="675">
        <v>4765</v>
      </c>
      <c r="J78" s="676" t="s">
        <v>595</v>
      </c>
      <c r="K78" s="678">
        <v>0</v>
      </c>
      <c r="L78" s="678">
        <v>0</v>
      </c>
      <c r="M78" s="678">
        <v>0</v>
      </c>
      <c r="N78" s="145"/>
    </row>
    <row r="79" spans="1:14" s="146" customFormat="1">
      <c r="A79" s="673">
        <v>71</v>
      </c>
      <c r="B79" s="677" t="s">
        <v>1654</v>
      </c>
      <c r="C79" s="675">
        <v>10</v>
      </c>
      <c r="D79" s="676">
        <v>1</v>
      </c>
      <c r="E79" s="676">
        <v>1</v>
      </c>
      <c r="F79" s="676" t="s">
        <v>602</v>
      </c>
      <c r="G79" s="677" t="s">
        <v>1613</v>
      </c>
      <c r="H79" s="676" t="s">
        <v>595</v>
      </c>
      <c r="I79" s="675">
        <v>0</v>
      </c>
      <c r="J79" s="676" t="s">
        <v>595</v>
      </c>
      <c r="K79" s="678">
        <v>0</v>
      </c>
      <c r="L79" s="678">
        <v>0</v>
      </c>
      <c r="M79" s="678">
        <v>0</v>
      </c>
      <c r="N79" s="145"/>
    </row>
    <row r="80" spans="1:14" s="146" customFormat="1">
      <c r="A80" s="673">
        <v>72</v>
      </c>
      <c r="B80" s="677" t="s">
        <v>1655</v>
      </c>
      <c r="C80" s="675">
        <v>10</v>
      </c>
      <c r="D80" s="676">
        <v>1</v>
      </c>
      <c r="E80" s="676">
        <v>1</v>
      </c>
      <c r="F80" s="676" t="s">
        <v>602</v>
      </c>
      <c r="G80" s="677" t="s">
        <v>1613</v>
      </c>
      <c r="H80" s="676" t="s">
        <v>595</v>
      </c>
      <c r="I80" s="675">
        <v>412</v>
      </c>
      <c r="J80" s="676" t="s">
        <v>595</v>
      </c>
      <c r="K80" s="678">
        <v>0</v>
      </c>
      <c r="L80" s="678">
        <v>0</v>
      </c>
      <c r="M80" s="678">
        <v>0</v>
      </c>
      <c r="N80" s="145"/>
    </row>
    <row r="81" spans="1:14" s="146" customFormat="1">
      <c r="A81" s="673">
        <v>73</v>
      </c>
      <c r="B81" s="677" t="s">
        <v>1656</v>
      </c>
      <c r="C81" s="675">
        <v>10</v>
      </c>
      <c r="D81" s="676">
        <v>1</v>
      </c>
      <c r="E81" s="676">
        <v>1</v>
      </c>
      <c r="F81" s="676" t="s">
        <v>602</v>
      </c>
      <c r="G81" s="677" t="s">
        <v>1613</v>
      </c>
      <c r="H81" s="676" t="s">
        <v>595</v>
      </c>
      <c r="I81" s="675">
        <v>3831</v>
      </c>
      <c r="J81" s="676" t="s">
        <v>595</v>
      </c>
      <c r="K81" s="678">
        <v>0</v>
      </c>
      <c r="L81" s="678">
        <v>0</v>
      </c>
      <c r="M81" s="678">
        <v>0</v>
      </c>
      <c r="N81" s="145"/>
    </row>
    <row r="82" spans="1:14" s="146" customFormat="1">
      <c r="A82" s="673">
        <v>74</v>
      </c>
      <c r="B82" s="677" t="s">
        <v>1657</v>
      </c>
      <c r="C82" s="675">
        <v>10</v>
      </c>
      <c r="D82" s="676">
        <v>1</v>
      </c>
      <c r="E82" s="676">
        <v>1</v>
      </c>
      <c r="F82" s="676" t="s">
        <v>602</v>
      </c>
      <c r="G82" s="677" t="s">
        <v>1613</v>
      </c>
      <c r="H82" s="676" t="s">
        <v>595</v>
      </c>
      <c r="I82" s="675">
        <v>1060</v>
      </c>
      <c r="J82" s="676" t="s">
        <v>595</v>
      </c>
      <c r="K82" s="678">
        <v>0</v>
      </c>
      <c r="L82" s="678">
        <v>0</v>
      </c>
      <c r="M82" s="678">
        <v>0</v>
      </c>
      <c r="N82" s="145"/>
    </row>
    <row r="83" spans="1:14" s="146" customFormat="1">
      <c r="A83" s="673">
        <v>75</v>
      </c>
      <c r="B83" s="677" t="s">
        <v>1658</v>
      </c>
      <c r="C83" s="675">
        <v>10</v>
      </c>
      <c r="D83" s="676">
        <v>1</v>
      </c>
      <c r="E83" s="676">
        <v>1</v>
      </c>
      <c r="F83" s="676" t="s">
        <v>602</v>
      </c>
      <c r="G83" s="677" t="s">
        <v>1613</v>
      </c>
      <c r="H83" s="676" t="s">
        <v>595</v>
      </c>
      <c r="I83" s="675">
        <v>4199</v>
      </c>
      <c r="J83" s="676" t="s">
        <v>595</v>
      </c>
      <c r="K83" s="678">
        <v>0</v>
      </c>
      <c r="L83" s="678">
        <v>0</v>
      </c>
      <c r="M83" s="678">
        <v>0</v>
      </c>
      <c r="N83" s="145"/>
    </row>
    <row r="84" spans="1:14" s="146" customFormat="1">
      <c r="A84" s="673">
        <v>76</v>
      </c>
      <c r="B84" s="677" t="s">
        <v>1659</v>
      </c>
      <c r="C84" s="675">
        <v>10</v>
      </c>
      <c r="D84" s="676">
        <v>1</v>
      </c>
      <c r="E84" s="676">
        <v>1</v>
      </c>
      <c r="F84" s="676" t="s">
        <v>602</v>
      </c>
      <c r="G84" s="677" t="s">
        <v>1613</v>
      </c>
      <c r="H84" s="676" t="s">
        <v>595</v>
      </c>
      <c r="I84" s="675">
        <v>201</v>
      </c>
      <c r="J84" s="676" t="s">
        <v>595</v>
      </c>
      <c r="K84" s="678">
        <v>0</v>
      </c>
      <c r="L84" s="678">
        <v>0</v>
      </c>
      <c r="M84" s="678">
        <v>0</v>
      </c>
      <c r="N84" s="145"/>
    </row>
    <row r="85" spans="1:14" s="146" customFormat="1">
      <c r="A85" s="673">
        <v>77</v>
      </c>
      <c r="B85" s="677" t="s">
        <v>1660</v>
      </c>
      <c r="C85" s="675">
        <v>10</v>
      </c>
      <c r="D85" s="676">
        <v>1</v>
      </c>
      <c r="E85" s="676">
        <v>1</v>
      </c>
      <c r="F85" s="676" t="s">
        <v>602</v>
      </c>
      <c r="G85" s="677" t="s">
        <v>1613</v>
      </c>
      <c r="H85" s="676" t="s">
        <v>595</v>
      </c>
      <c r="I85" s="675">
        <v>5731</v>
      </c>
      <c r="J85" s="676" t="s">
        <v>595</v>
      </c>
      <c r="K85" s="678">
        <v>0</v>
      </c>
      <c r="L85" s="678">
        <v>0</v>
      </c>
      <c r="M85" s="678">
        <v>0</v>
      </c>
      <c r="N85" s="145"/>
    </row>
    <row r="86" spans="1:14" s="146" customFormat="1">
      <c r="A86" s="673">
        <v>78</v>
      </c>
      <c r="B86" s="677" t="s">
        <v>1661</v>
      </c>
      <c r="C86" s="675">
        <v>10</v>
      </c>
      <c r="D86" s="676">
        <v>1</v>
      </c>
      <c r="E86" s="676">
        <v>1</v>
      </c>
      <c r="F86" s="676" t="s">
        <v>602</v>
      </c>
      <c r="G86" s="677" t="s">
        <v>1613</v>
      </c>
      <c r="H86" s="676" t="s">
        <v>595</v>
      </c>
      <c r="I86" s="675">
        <v>410</v>
      </c>
      <c r="J86" s="676" t="s">
        <v>595</v>
      </c>
      <c r="K86" s="678">
        <v>0</v>
      </c>
      <c r="L86" s="678">
        <v>0</v>
      </c>
      <c r="M86" s="678">
        <v>0</v>
      </c>
      <c r="N86" s="145"/>
    </row>
    <row r="87" spans="1:14" s="146" customFormat="1">
      <c r="A87" s="673">
        <v>79</v>
      </c>
      <c r="B87" s="677" t="s">
        <v>1662</v>
      </c>
      <c r="C87" s="675">
        <v>10</v>
      </c>
      <c r="D87" s="676">
        <v>1</v>
      </c>
      <c r="E87" s="676">
        <v>1</v>
      </c>
      <c r="F87" s="676" t="s">
        <v>602</v>
      </c>
      <c r="G87" s="677" t="s">
        <v>1613</v>
      </c>
      <c r="H87" s="676" t="s">
        <v>595</v>
      </c>
      <c r="I87" s="675">
        <v>0</v>
      </c>
      <c r="J87" s="676" t="s">
        <v>595</v>
      </c>
      <c r="K87" s="678">
        <v>0</v>
      </c>
      <c r="L87" s="678">
        <v>0</v>
      </c>
      <c r="M87" s="678">
        <v>0</v>
      </c>
      <c r="N87" s="145"/>
    </row>
    <row r="88" spans="1:14" s="146" customFormat="1">
      <c r="A88" s="673">
        <v>80</v>
      </c>
      <c r="B88" s="677" t="s">
        <v>1663</v>
      </c>
      <c r="C88" s="675">
        <v>10</v>
      </c>
      <c r="D88" s="676">
        <v>1</v>
      </c>
      <c r="E88" s="676">
        <v>1</v>
      </c>
      <c r="F88" s="676" t="s">
        <v>602</v>
      </c>
      <c r="G88" s="677" t="s">
        <v>1613</v>
      </c>
      <c r="H88" s="676" t="s">
        <v>595</v>
      </c>
      <c r="I88" s="675">
        <v>4447</v>
      </c>
      <c r="J88" s="676" t="s">
        <v>595</v>
      </c>
      <c r="K88" s="678">
        <v>0</v>
      </c>
      <c r="L88" s="678">
        <v>0</v>
      </c>
      <c r="M88" s="678">
        <v>0</v>
      </c>
      <c r="N88" s="145"/>
    </row>
    <row r="89" spans="1:14" s="146" customFormat="1">
      <c r="A89" s="673">
        <v>81</v>
      </c>
      <c r="B89" s="677" t="s">
        <v>1664</v>
      </c>
      <c r="C89" s="675">
        <v>10</v>
      </c>
      <c r="D89" s="676">
        <v>1</v>
      </c>
      <c r="E89" s="676">
        <v>1</v>
      </c>
      <c r="F89" s="676" t="s">
        <v>602</v>
      </c>
      <c r="G89" s="677" t="s">
        <v>1613</v>
      </c>
      <c r="H89" s="676" t="s">
        <v>595</v>
      </c>
      <c r="I89" s="675">
        <v>1753</v>
      </c>
      <c r="J89" s="676" t="s">
        <v>595</v>
      </c>
      <c r="K89" s="678">
        <v>0</v>
      </c>
      <c r="L89" s="678">
        <v>0</v>
      </c>
      <c r="M89" s="678">
        <v>0</v>
      </c>
      <c r="N89" s="145"/>
    </row>
    <row r="90" spans="1:14" s="146" customFormat="1">
      <c r="A90" s="673">
        <v>82</v>
      </c>
      <c r="B90" s="677" t="s">
        <v>1665</v>
      </c>
      <c r="C90" s="675">
        <v>10</v>
      </c>
      <c r="D90" s="676">
        <v>1</v>
      </c>
      <c r="E90" s="676">
        <v>1</v>
      </c>
      <c r="F90" s="676" t="s">
        <v>602</v>
      </c>
      <c r="G90" s="677" t="s">
        <v>1613</v>
      </c>
      <c r="H90" s="676" t="s">
        <v>595</v>
      </c>
      <c r="I90" s="675">
        <v>2543</v>
      </c>
      <c r="J90" s="676" t="s">
        <v>595</v>
      </c>
      <c r="K90" s="678">
        <v>0</v>
      </c>
      <c r="L90" s="678">
        <v>0</v>
      </c>
      <c r="M90" s="678">
        <v>0</v>
      </c>
      <c r="N90" s="145"/>
    </row>
    <row r="91" spans="1:14" s="146" customFormat="1">
      <c r="A91" s="673">
        <v>83</v>
      </c>
      <c r="B91" s="677" t="s">
        <v>1666</v>
      </c>
      <c r="C91" s="675">
        <v>10</v>
      </c>
      <c r="D91" s="676">
        <v>1</v>
      </c>
      <c r="E91" s="676">
        <v>1</v>
      </c>
      <c r="F91" s="676" t="s">
        <v>602</v>
      </c>
      <c r="G91" s="677" t="s">
        <v>1613</v>
      </c>
      <c r="H91" s="676" t="s">
        <v>595</v>
      </c>
      <c r="I91" s="675">
        <v>4554</v>
      </c>
      <c r="J91" s="676" t="s">
        <v>595</v>
      </c>
      <c r="K91" s="678">
        <v>0</v>
      </c>
      <c r="L91" s="678">
        <v>0</v>
      </c>
      <c r="M91" s="678">
        <v>0</v>
      </c>
      <c r="N91" s="145"/>
    </row>
    <row r="92" spans="1:14" s="146" customFormat="1">
      <c r="A92" s="673">
        <v>84</v>
      </c>
      <c r="B92" s="677" t="s">
        <v>1667</v>
      </c>
      <c r="C92" s="675">
        <v>10</v>
      </c>
      <c r="D92" s="676">
        <v>1</v>
      </c>
      <c r="E92" s="676">
        <v>1</v>
      </c>
      <c r="F92" s="676" t="s">
        <v>602</v>
      </c>
      <c r="G92" s="677" t="s">
        <v>1613</v>
      </c>
      <c r="H92" s="676" t="s">
        <v>595</v>
      </c>
      <c r="I92" s="675">
        <v>998</v>
      </c>
      <c r="J92" s="676" t="s">
        <v>595</v>
      </c>
      <c r="K92" s="678">
        <v>0</v>
      </c>
      <c r="L92" s="678">
        <v>0</v>
      </c>
      <c r="M92" s="678">
        <v>0</v>
      </c>
      <c r="N92" s="145"/>
    </row>
    <row r="93" spans="1:14" s="146" customFormat="1">
      <c r="A93" s="673">
        <v>85</v>
      </c>
      <c r="B93" s="677" t="s">
        <v>1668</v>
      </c>
      <c r="C93" s="675">
        <v>10</v>
      </c>
      <c r="D93" s="676">
        <v>1</v>
      </c>
      <c r="E93" s="676">
        <v>1</v>
      </c>
      <c r="F93" s="676" t="s">
        <v>602</v>
      </c>
      <c r="G93" s="677" t="s">
        <v>1613</v>
      </c>
      <c r="H93" s="676" t="s">
        <v>595</v>
      </c>
      <c r="I93" s="675">
        <v>0</v>
      </c>
      <c r="J93" s="676" t="s">
        <v>595</v>
      </c>
      <c r="K93" s="678">
        <v>0</v>
      </c>
      <c r="L93" s="678">
        <v>0</v>
      </c>
      <c r="M93" s="678">
        <v>0</v>
      </c>
      <c r="N93" s="145"/>
    </row>
    <row r="94" spans="1:14" s="146" customFormat="1">
      <c r="A94" s="673">
        <v>86</v>
      </c>
      <c r="B94" s="677" t="s">
        <v>1669</v>
      </c>
      <c r="C94" s="675">
        <v>10</v>
      </c>
      <c r="D94" s="676">
        <v>1</v>
      </c>
      <c r="E94" s="676">
        <v>1</v>
      </c>
      <c r="F94" s="676" t="s">
        <v>602</v>
      </c>
      <c r="G94" s="677" t="s">
        <v>1613</v>
      </c>
      <c r="H94" s="676" t="s">
        <v>595</v>
      </c>
      <c r="I94" s="675">
        <v>0</v>
      </c>
      <c r="J94" s="676" t="s">
        <v>595</v>
      </c>
      <c r="K94" s="678">
        <v>0</v>
      </c>
      <c r="L94" s="678">
        <v>0</v>
      </c>
      <c r="M94" s="678">
        <v>0</v>
      </c>
      <c r="N94" s="145"/>
    </row>
    <row r="95" spans="1:14" s="146" customFormat="1">
      <c r="A95" s="673">
        <v>87</v>
      </c>
      <c r="B95" s="677" t="s">
        <v>1670</v>
      </c>
      <c r="C95" s="675">
        <v>10</v>
      </c>
      <c r="D95" s="676">
        <v>1</v>
      </c>
      <c r="E95" s="676">
        <v>1</v>
      </c>
      <c r="F95" s="676" t="s">
        <v>602</v>
      </c>
      <c r="G95" s="677" t="s">
        <v>1613</v>
      </c>
      <c r="H95" s="676" t="s">
        <v>595</v>
      </c>
      <c r="I95" s="675">
        <v>0</v>
      </c>
      <c r="J95" s="676" t="s">
        <v>595</v>
      </c>
      <c r="K95" s="678">
        <v>0</v>
      </c>
      <c r="L95" s="678">
        <v>0</v>
      </c>
      <c r="M95" s="678">
        <v>0</v>
      </c>
      <c r="N95" s="145"/>
    </row>
    <row r="96" spans="1:14" s="146" customFormat="1">
      <c r="A96" s="673">
        <v>88</v>
      </c>
      <c r="B96" s="677" t="s">
        <v>1671</v>
      </c>
      <c r="C96" s="675">
        <v>10</v>
      </c>
      <c r="D96" s="676">
        <v>1</v>
      </c>
      <c r="E96" s="676">
        <v>1</v>
      </c>
      <c r="F96" s="676" t="s">
        <v>602</v>
      </c>
      <c r="G96" s="677" t="s">
        <v>1613</v>
      </c>
      <c r="H96" s="676" t="s">
        <v>595</v>
      </c>
      <c r="I96" s="675">
        <v>361</v>
      </c>
      <c r="J96" s="676" t="s">
        <v>595</v>
      </c>
      <c r="K96" s="678">
        <v>0</v>
      </c>
      <c r="L96" s="678">
        <v>0</v>
      </c>
      <c r="M96" s="678">
        <v>0</v>
      </c>
      <c r="N96" s="145"/>
    </row>
    <row r="97" spans="1:14" s="146" customFormat="1">
      <c r="A97" s="673">
        <v>89</v>
      </c>
      <c r="B97" s="677" t="s">
        <v>1672</v>
      </c>
      <c r="C97" s="675">
        <v>10</v>
      </c>
      <c r="D97" s="676">
        <v>1</v>
      </c>
      <c r="E97" s="676">
        <v>1</v>
      </c>
      <c r="F97" s="676" t="s">
        <v>602</v>
      </c>
      <c r="G97" s="677" t="s">
        <v>1613</v>
      </c>
      <c r="H97" s="676" t="s">
        <v>595</v>
      </c>
      <c r="I97" s="675">
        <v>439</v>
      </c>
      <c r="J97" s="676" t="s">
        <v>595</v>
      </c>
      <c r="K97" s="678">
        <v>0</v>
      </c>
      <c r="L97" s="678">
        <v>0</v>
      </c>
      <c r="M97" s="678">
        <v>0</v>
      </c>
      <c r="N97" s="145"/>
    </row>
    <row r="98" spans="1:14" s="146" customFormat="1">
      <c r="A98" s="673">
        <v>90</v>
      </c>
      <c r="B98" s="677" t="s">
        <v>1673</v>
      </c>
      <c r="C98" s="675">
        <v>10</v>
      </c>
      <c r="D98" s="676">
        <v>1</v>
      </c>
      <c r="E98" s="676">
        <v>1</v>
      </c>
      <c r="F98" s="676" t="s">
        <v>602</v>
      </c>
      <c r="G98" s="677" t="s">
        <v>1613</v>
      </c>
      <c r="H98" s="676" t="s">
        <v>595</v>
      </c>
      <c r="I98" s="675">
        <v>1094</v>
      </c>
      <c r="J98" s="676" t="s">
        <v>595</v>
      </c>
      <c r="K98" s="678">
        <v>0</v>
      </c>
      <c r="L98" s="678">
        <v>0</v>
      </c>
      <c r="M98" s="678">
        <v>0</v>
      </c>
      <c r="N98" s="145"/>
    </row>
    <row r="99" spans="1:14" s="146" customFormat="1">
      <c r="A99" s="673">
        <v>91</v>
      </c>
      <c r="B99" s="677" t="s">
        <v>1674</v>
      </c>
      <c r="C99" s="675">
        <v>10</v>
      </c>
      <c r="D99" s="676">
        <v>1</v>
      </c>
      <c r="E99" s="676">
        <v>1</v>
      </c>
      <c r="F99" s="676" t="s">
        <v>602</v>
      </c>
      <c r="G99" s="677" t="s">
        <v>1613</v>
      </c>
      <c r="H99" s="676" t="s">
        <v>595</v>
      </c>
      <c r="I99" s="675">
        <v>1964</v>
      </c>
      <c r="J99" s="676" t="s">
        <v>595</v>
      </c>
      <c r="K99" s="678">
        <v>0</v>
      </c>
      <c r="L99" s="678">
        <v>0</v>
      </c>
      <c r="M99" s="678">
        <v>0</v>
      </c>
      <c r="N99" s="145"/>
    </row>
    <row r="100" spans="1:14" s="146" customFormat="1">
      <c r="A100" s="673">
        <v>92</v>
      </c>
      <c r="B100" s="677" t="s">
        <v>1675</v>
      </c>
      <c r="C100" s="675">
        <v>10</v>
      </c>
      <c r="D100" s="676">
        <v>1</v>
      </c>
      <c r="E100" s="676">
        <v>1</v>
      </c>
      <c r="F100" s="676" t="s">
        <v>602</v>
      </c>
      <c r="G100" s="677" t="s">
        <v>1613</v>
      </c>
      <c r="H100" s="676" t="s">
        <v>595</v>
      </c>
      <c r="I100" s="675">
        <v>2397</v>
      </c>
      <c r="J100" s="676" t="s">
        <v>595</v>
      </c>
      <c r="K100" s="678">
        <v>0</v>
      </c>
      <c r="L100" s="678">
        <v>0</v>
      </c>
      <c r="M100" s="678">
        <v>0</v>
      </c>
      <c r="N100" s="145"/>
    </row>
    <row r="101" spans="1:14" s="146" customFormat="1">
      <c r="A101" s="673">
        <v>93</v>
      </c>
      <c r="B101" s="677" t="s">
        <v>1676</v>
      </c>
      <c r="C101" s="675">
        <v>10</v>
      </c>
      <c r="D101" s="676">
        <v>1</v>
      </c>
      <c r="E101" s="676">
        <v>1</v>
      </c>
      <c r="F101" s="676" t="s">
        <v>602</v>
      </c>
      <c r="G101" s="677" t="s">
        <v>1613</v>
      </c>
      <c r="H101" s="676" t="s">
        <v>595</v>
      </c>
      <c r="I101" s="675">
        <v>415</v>
      </c>
      <c r="J101" s="676" t="s">
        <v>595</v>
      </c>
      <c r="K101" s="678">
        <v>0</v>
      </c>
      <c r="L101" s="678">
        <v>0</v>
      </c>
      <c r="M101" s="678">
        <v>0</v>
      </c>
      <c r="N101" s="145"/>
    </row>
    <row r="102" spans="1:14" s="146" customFormat="1">
      <c r="A102" s="673">
        <v>94</v>
      </c>
      <c r="B102" s="677" t="s">
        <v>1677</v>
      </c>
      <c r="C102" s="675">
        <v>10</v>
      </c>
      <c r="D102" s="676">
        <v>1</v>
      </c>
      <c r="E102" s="676">
        <v>1</v>
      </c>
      <c r="F102" s="676" t="s">
        <v>602</v>
      </c>
      <c r="G102" s="677" t="s">
        <v>1613</v>
      </c>
      <c r="H102" s="676" t="s">
        <v>595</v>
      </c>
      <c r="I102" s="675">
        <v>358</v>
      </c>
      <c r="J102" s="676" t="s">
        <v>595</v>
      </c>
      <c r="K102" s="678">
        <v>0</v>
      </c>
      <c r="L102" s="678">
        <v>0</v>
      </c>
      <c r="M102" s="678">
        <v>0</v>
      </c>
      <c r="N102" s="145"/>
    </row>
    <row r="103" spans="1:14" s="146" customFormat="1">
      <c r="A103" s="673"/>
      <c r="B103" s="682" t="s">
        <v>626</v>
      </c>
      <c r="C103" s="675"/>
      <c r="D103" s="675"/>
      <c r="E103" s="676"/>
      <c r="F103" s="676"/>
      <c r="G103" s="676"/>
      <c r="H103" s="675"/>
      <c r="I103" s="675"/>
      <c r="J103" s="675"/>
      <c r="K103" s="678"/>
      <c r="L103" s="678"/>
      <c r="M103" s="678"/>
      <c r="N103" s="145"/>
    </row>
    <row r="104" spans="1:14" s="146" customFormat="1">
      <c r="A104" s="673">
        <v>95</v>
      </c>
      <c r="B104" s="676" t="s">
        <v>611</v>
      </c>
      <c r="C104" s="675">
        <v>110</v>
      </c>
      <c r="D104" s="676" t="s">
        <v>592</v>
      </c>
      <c r="E104" s="676" t="s">
        <v>592</v>
      </c>
      <c r="F104" s="676" t="s">
        <v>602</v>
      </c>
      <c r="G104" s="677" t="s">
        <v>1613</v>
      </c>
      <c r="H104" s="676" t="s">
        <v>595</v>
      </c>
      <c r="I104" s="675">
        <v>126108</v>
      </c>
      <c r="J104" s="676" t="s">
        <v>595</v>
      </c>
      <c r="K104" s="678">
        <v>1</v>
      </c>
      <c r="L104" s="678">
        <v>0</v>
      </c>
      <c r="M104" s="678">
        <v>0</v>
      </c>
      <c r="N104" s="145"/>
    </row>
    <row r="105" spans="1:14" s="146" customFormat="1">
      <c r="A105" s="673">
        <v>96</v>
      </c>
      <c r="B105" s="676" t="s">
        <v>612</v>
      </c>
      <c r="C105" s="675">
        <v>110</v>
      </c>
      <c r="D105" s="676" t="s">
        <v>592</v>
      </c>
      <c r="E105" s="676" t="s">
        <v>592</v>
      </c>
      <c r="F105" s="676" t="s">
        <v>602</v>
      </c>
      <c r="G105" s="677" t="s">
        <v>1613</v>
      </c>
      <c r="H105" s="676" t="s">
        <v>595</v>
      </c>
      <c r="I105" s="675">
        <v>207257</v>
      </c>
      <c r="J105" s="676" t="s">
        <v>595</v>
      </c>
      <c r="K105" s="678">
        <v>1</v>
      </c>
      <c r="L105" s="678">
        <v>0</v>
      </c>
      <c r="M105" s="678">
        <v>0</v>
      </c>
      <c r="N105" s="145"/>
    </row>
    <row r="106" spans="1:14" s="146" customFormat="1">
      <c r="A106" s="673">
        <v>97</v>
      </c>
      <c r="B106" s="676" t="s">
        <v>624</v>
      </c>
      <c r="C106" s="675">
        <v>0.4</v>
      </c>
      <c r="D106" s="683" t="s">
        <v>615</v>
      </c>
      <c r="E106" s="683" t="s">
        <v>615</v>
      </c>
      <c r="F106" s="676" t="s">
        <v>602</v>
      </c>
      <c r="G106" s="677" t="s">
        <v>1613</v>
      </c>
      <c r="H106" s="676" t="s">
        <v>595</v>
      </c>
      <c r="I106" s="675">
        <v>80</v>
      </c>
      <c r="J106" s="676" t="s">
        <v>595</v>
      </c>
      <c r="K106" s="678">
        <v>0</v>
      </c>
      <c r="L106" s="678"/>
      <c r="M106" s="678"/>
      <c r="N106" s="145"/>
    </row>
    <row r="107" spans="1:14" s="146" customFormat="1">
      <c r="A107" s="673">
        <v>98</v>
      </c>
      <c r="B107" s="676" t="s">
        <v>627</v>
      </c>
      <c r="C107" s="675">
        <v>110</v>
      </c>
      <c r="D107" s="676" t="s">
        <v>592</v>
      </c>
      <c r="E107" s="676" t="s">
        <v>592</v>
      </c>
      <c r="F107" s="676" t="s">
        <v>602</v>
      </c>
      <c r="G107" s="677" t="s">
        <v>1613</v>
      </c>
      <c r="H107" s="676" t="s">
        <v>595</v>
      </c>
      <c r="I107" s="675">
        <v>11104</v>
      </c>
      <c r="J107" s="676" t="s">
        <v>595</v>
      </c>
      <c r="K107" s="678">
        <v>1</v>
      </c>
      <c r="L107" s="678">
        <v>0</v>
      </c>
      <c r="M107" s="678">
        <v>0</v>
      </c>
      <c r="N107" s="145"/>
    </row>
    <row r="108" spans="1:14" s="146" customFormat="1">
      <c r="A108" s="673">
        <v>99</v>
      </c>
      <c r="B108" s="676" t="s">
        <v>611</v>
      </c>
      <c r="C108" s="675">
        <v>35</v>
      </c>
      <c r="D108" s="676">
        <v>1</v>
      </c>
      <c r="E108" s="676">
        <v>1</v>
      </c>
      <c r="F108" s="676" t="s">
        <v>602</v>
      </c>
      <c r="G108" s="677" t="s">
        <v>1613</v>
      </c>
      <c r="H108" s="676" t="s">
        <v>595</v>
      </c>
      <c r="I108" s="675">
        <v>0</v>
      </c>
      <c r="J108" s="676" t="s">
        <v>595</v>
      </c>
      <c r="K108" s="678">
        <v>0</v>
      </c>
      <c r="L108" s="678">
        <v>0</v>
      </c>
      <c r="M108" s="678">
        <v>0</v>
      </c>
      <c r="N108" s="145"/>
    </row>
    <row r="109" spans="1:14" s="146" customFormat="1">
      <c r="A109" s="673">
        <v>100</v>
      </c>
      <c r="B109" s="677" t="s">
        <v>1678</v>
      </c>
      <c r="C109" s="675">
        <v>110</v>
      </c>
      <c r="D109" s="676" t="s">
        <v>592</v>
      </c>
      <c r="E109" s="676" t="s">
        <v>592</v>
      </c>
      <c r="F109" s="676" t="s">
        <v>602</v>
      </c>
      <c r="G109" s="677" t="s">
        <v>1613</v>
      </c>
      <c r="H109" s="676" t="s">
        <v>595</v>
      </c>
      <c r="I109" s="675">
        <v>32067</v>
      </c>
      <c r="J109" s="676" t="s">
        <v>595</v>
      </c>
      <c r="K109" s="678">
        <v>1</v>
      </c>
      <c r="L109" s="678">
        <v>0</v>
      </c>
      <c r="M109" s="678">
        <v>0</v>
      </c>
      <c r="N109" s="145"/>
    </row>
    <row r="110" spans="1:14" s="146" customFormat="1">
      <c r="A110" s="673">
        <v>101</v>
      </c>
      <c r="B110" s="677" t="s">
        <v>1679</v>
      </c>
      <c r="C110" s="675">
        <v>110</v>
      </c>
      <c r="D110" s="676" t="s">
        <v>592</v>
      </c>
      <c r="E110" s="676" t="s">
        <v>592</v>
      </c>
      <c r="F110" s="676" t="s">
        <v>602</v>
      </c>
      <c r="G110" s="677" t="s">
        <v>1613</v>
      </c>
      <c r="H110" s="676" t="s">
        <v>595</v>
      </c>
      <c r="I110" s="675">
        <v>32065</v>
      </c>
      <c r="J110" s="676" t="s">
        <v>595</v>
      </c>
      <c r="K110" s="678">
        <v>1</v>
      </c>
      <c r="L110" s="678">
        <v>0</v>
      </c>
      <c r="M110" s="678">
        <v>0</v>
      </c>
      <c r="N110" s="145"/>
    </row>
    <row r="111" spans="1:14" s="146" customFormat="1">
      <c r="A111" s="673">
        <v>102</v>
      </c>
      <c r="B111" s="677" t="s">
        <v>1680</v>
      </c>
      <c r="C111" s="675">
        <v>110</v>
      </c>
      <c r="D111" s="676" t="s">
        <v>592</v>
      </c>
      <c r="E111" s="676" t="s">
        <v>592</v>
      </c>
      <c r="F111" s="676" t="s">
        <v>602</v>
      </c>
      <c r="G111" s="677" t="s">
        <v>1613</v>
      </c>
      <c r="H111" s="676" t="s">
        <v>595</v>
      </c>
      <c r="I111" s="675">
        <v>17365</v>
      </c>
      <c r="J111" s="676" t="s">
        <v>595</v>
      </c>
      <c r="K111" s="678">
        <v>1</v>
      </c>
      <c r="L111" s="678">
        <v>0</v>
      </c>
      <c r="M111" s="678">
        <v>0</v>
      </c>
      <c r="N111" s="145"/>
    </row>
    <row r="112" spans="1:14" s="146" customFormat="1">
      <c r="A112" s="673">
        <v>103</v>
      </c>
      <c r="B112" s="677" t="s">
        <v>1681</v>
      </c>
      <c r="C112" s="675">
        <v>110</v>
      </c>
      <c r="D112" s="676" t="s">
        <v>592</v>
      </c>
      <c r="E112" s="676" t="s">
        <v>592</v>
      </c>
      <c r="F112" s="676" t="s">
        <v>602</v>
      </c>
      <c r="G112" s="677" t="s">
        <v>1613</v>
      </c>
      <c r="H112" s="676" t="s">
        <v>595</v>
      </c>
      <c r="I112" s="675">
        <v>18994</v>
      </c>
      <c r="J112" s="676" t="s">
        <v>595</v>
      </c>
      <c r="K112" s="678">
        <v>1</v>
      </c>
      <c r="L112" s="678">
        <v>0</v>
      </c>
      <c r="M112" s="678">
        <v>0</v>
      </c>
      <c r="N112" s="145"/>
    </row>
    <row r="113" spans="1:14" s="146" customFormat="1">
      <c r="A113" s="673">
        <v>104</v>
      </c>
      <c r="B113" s="677" t="s">
        <v>1682</v>
      </c>
      <c r="C113" s="675">
        <v>110</v>
      </c>
      <c r="D113" s="676" t="s">
        <v>592</v>
      </c>
      <c r="E113" s="676" t="s">
        <v>592</v>
      </c>
      <c r="F113" s="676" t="s">
        <v>602</v>
      </c>
      <c r="G113" s="677" t="s">
        <v>1613</v>
      </c>
      <c r="H113" s="676" t="s">
        <v>595</v>
      </c>
      <c r="I113" s="675">
        <v>2185</v>
      </c>
      <c r="J113" s="676" t="s">
        <v>595</v>
      </c>
      <c r="K113" s="678">
        <v>1</v>
      </c>
      <c r="L113" s="678">
        <v>0</v>
      </c>
      <c r="M113" s="678">
        <v>0</v>
      </c>
      <c r="N113" s="145"/>
    </row>
    <row r="114" spans="1:14" s="146" customFormat="1">
      <c r="A114" s="673">
        <v>105</v>
      </c>
      <c r="B114" s="677" t="s">
        <v>1683</v>
      </c>
      <c r="C114" s="675">
        <v>110</v>
      </c>
      <c r="D114" s="676" t="s">
        <v>592</v>
      </c>
      <c r="E114" s="676" t="s">
        <v>592</v>
      </c>
      <c r="F114" s="676" t="s">
        <v>602</v>
      </c>
      <c r="G114" s="677" t="s">
        <v>1613</v>
      </c>
      <c r="H114" s="676" t="s">
        <v>595</v>
      </c>
      <c r="I114" s="675">
        <v>489</v>
      </c>
      <c r="J114" s="676" t="s">
        <v>595</v>
      </c>
      <c r="K114" s="678">
        <v>1</v>
      </c>
      <c r="L114" s="678">
        <v>0</v>
      </c>
      <c r="M114" s="678">
        <v>0</v>
      </c>
      <c r="N114" s="145"/>
    </row>
    <row r="115" spans="1:14" s="146" customFormat="1">
      <c r="A115" s="673">
        <v>106</v>
      </c>
      <c r="B115" s="677" t="s">
        <v>1684</v>
      </c>
      <c r="C115" s="675">
        <v>110</v>
      </c>
      <c r="D115" s="676" t="s">
        <v>592</v>
      </c>
      <c r="E115" s="676" t="s">
        <v>592</v>
      </c>
      <c r="F115" s="676" t="s">
        <v>602</v>
      </c>
      <c r="G115" s="677" t="s">
        <v>1613</v>
      </c>
      <c r="H115" s="676" t="s">
        <v>595</v>
      </c>
      <c r="I115" s="675">
        <v>4853</v>
      </c>
      <c r="J115" s="676" t="s">
        <v>595</v>
      </c>
      <c r="K115" s="678">
        <v>1</v>
      </c>
      <c r="L115" s="678">
        <v>0</v>
      </c>
      <c r="M115" s="678">
        <v>0</v>
      </c>
      <c r="N115" s="145"/>
    </row>
    <row r="116" spans="1:14" s="146" customFormat="1">
      <c r="A116" s="673">
        <v>107</v>
      </c>
      <c r="B116" s="677" t="s">
        <v>1685</v>
      </c>
      <c r="C116" s="675">
        <v>110</v>
      </c>
      <c r="D116" s="676" t="s">
        <v>592</v>
      </c>
      <c r="E116" s="676" t="s">
        <v>592</v>
      </c>
      <c r="F116" s="676" t="s">
        <v>602</v>
      </c>
      <c r="G116" s="677" t="s">
        <v>1613</v>
      </c>
      <c r="H116" s="676" t="s">
        <v>595</v>
      </c>
      <c r="I116" s="675">
        <v>32904</v>
      </c>
      <c r="J116" s="676" t="s">
        <v>595</v>
      </c>
      <c r="K116" s="678">
        <v>1</v>
      </c>
      <c r="L116" s="678">
        <v>0</v>
      </c>
      <c r="M116" s="678">
        <v>0</v>
      </c>
      <c r="N116" s="145"/>
    </row>
    <row r="117" spans="1:14" s="146" customFormat="1">
      <c r="A117" s="673">
        <v>108</v>
      </c>
      <c r="B117" s="677" t="s">
        <v>1686</v>
      </c>
      <c r="C117" s="675">
        <v>110</v>
      </c>
      <c r="D117" s="676" t="s">
        <v>592</v>
      </c>
      <c r="E117" s="676" t="s">
        <v>592</v>
      </c>
      <c r="F117" s="676" t="s">
        <v>602</v>
      </c>
      <c r="G117" s="677" t="s">
        <v>1613</v>
      </c>
      <c r="H117" s="676" t="s">
        <v>595</v>
      </c>
      <c r="I117" s="675">
        <v>2674</v>
      </c>
      <c r="J117" s="676" t="s">
        <v>595</v>
      </c>
      <c r="K117" s="678">
        <v>1</v>
      </c>
      <c r="L117" s="678">
        <v>0</v>
      </c>
      <c r="M117" s="678">
        <v>0</v>
      </c>
      <c r="N117" s="145"/>
    </row>
    <row r="118" spans="1:14" s="146" customFormat="1">
      <c r="A118" s="673"/>
      <c r="B118" s="682" t="s">
        <v>628</v>
      </c>
      <c r="C118" s="675"/>
      <c r="D118" s="676"/>
      <c r="E118" s="676"/>
      <c r="F118" s="676"/>
      <c r="G118" s="681"/>
      <c r="H118" s="676"/>
      <c r="I118" s="675"/>
      <c r="J118" s="676"/>
      <c r="K118" s="678"/>
      <c r="L118" s="678"/>
      <c r="M118" s="678"/>
      <c r="N118" s="145"/>
    </row>
    <row r="119" spans="1:14" s="146" customFormat="1">
      <c r="A119" s="673">
        <v>109</v>
      </c>
      <c r="B119" s="676" t="s">
        <v>629</v>
      </c>
      <c r="C119" s="675">
        <v>110</v>
      </c>
      <c r="D119" s="676" t="s">
        <v>592</v>
      </c>
      <c r="E119" s="676" t="s">
        <v>592</v>
      </c>
      <c r="F119" s="676" t="s">
        <v>602</v>
      </c>
      <c r="G119" s="677" t="s">
        <v>1613</v>
      </c>
      <c r="H119" s="676" t="s">
        <v>595</v>
      </c>
      <c r="I119" s="675">
        <v>254284</v>
      </c>
      <c r="J119" s="676" t="s">
        <v>595</v>
      </c>
      <c r="K119" s="678">
        <v>1</v>
      </c>
      <c r="L119" s="678">
        <v>0</v>
      </c>
      <c r="M119" s="678">
        <v>0</v>
      </c>
      <c r="N119" s="145"/>
    </row>
    <row r="120" spans="1:14" s="146" customFormat="1">
      <c r="A120" s="673">
        <v>110</v>
      </c>
      <c r="B120" s="676" t="s">
        <v>630</v>
      </c>
      <c r="C120" s="675">
        <v>110</v>
      </c>
      <c r="D120" s="676" t="s">
        <v>592</v>
      </c>
      <c r="E120" s="676" t="s">
        <v>592</v>
      </c>
      <c r="F120" s="676" t="s">
        <v>602</v>
      </c>
      <c r="G120" s="677" t="s">
        <v>1613</v>
      </c>
      <c r="H120" s="676" t="s">
        <v>595</v>
      </c>
      <c r="I120" s="675">
        <v>260244</v>
      </c>
      <c r="J120" s="676" t="s">
        <v>595</v>
      </c>
      <c r="K120" s="678">
        <v>1</v>
      </c>
      <c r="L120" s="678">
        <v>0</v>
      </c>
      <c r="M120" s="678">
        <v>0</v>
      </c>
      <c r="N120" s="145"/>
    </row>
    <row r="121" spans="1:14" s="146" customFormat="1">
      <c r="A121" s="673">
        <v>111</v>
      </c>
      <c r="B121" s="676" t="s">
        <v>631</v>
      </c>
      <c r="C121" s="675">
        <v>110</v>
      </c>
      <c r="D121" s="676" t="s">
        <v>592</v>
      </c>
      <c r="E121" s="676" t="s">
        <v>592</v>
      </c>
      <c r="F121" s="676" t="s">
        <v>602</v>
      </c>
      <c r="G121" s="677" t="s">
        <v>1613</v>
      </c>
      <c r="H121" s="676" t="s">
        <v>595</v>
      </c>
      <c r="I121" s="675">
        <v>67276</v>
      </c>
      <c r="J121" s="676" t="s">
        <v>595</v>
      </c>
      <c r="K121" s="678">
        <v>1</v>
      </c>
      <c r="L121" s="678">
        <v>0</v>
      </c>
      <c r="M121" s="678">
        <v>0</v>
      </c>
      <c r="N121" s="145"/>
    </row>
    <row r="122" spans="1:14" s="146" customFormat="1">
      <c r="A122" s="673">
        <v>112</v>
      </c>
      <c r="B122" s="676" t="s">
        <v>632</v>
      </c>
      <c r="C122" s="675">
        <v>110</v>
      </c>
      <c r="D122" s="676" t="s">
        <v>592</v>
      </c>
      <c r="E122" s="676" t="s">
        <v>592</v>
      </c>
      <c r="F122" s="676" t="s">
        <v>602</v>
      </c>
      <c r="G122" s="677" t="s">
        <v>1613</v>
      </c>
      <c r="H122" s="676" t="s">
        <v>595</v>
      </c>
      <c r="I122" s="675">
        <v>1005</v>
      </c>
      <c r="J122" s="676" t="s">
        <v>595</v>
      </c>
      <c r="K122" s="678">
        <v>1</v>
      </c>
      <c r="L122" s="678">
        <v>0</v>
      </c>
      <c r="M122" s="678">
        <v>0</v>
      </c>
      <c r="N122" s="145"/>
    </row>
    <row r="123" spans="1:14" s="146" customFormat="1" ht="25.5">
      <c r="A123" s="673">
        <v>113</v>
      </c>
      <c r="B123" s="674" t="s">
        <v>1687</v>
      </c>
      <c r="C123" s="675">
        <v>10</v>
      </c>
      <c r="D123" s="683" t="s">
        <v>615</v>
      </c>
      <c r="E123" s="677" t="s">
        <v>599</v>
      </c>
      <c r="F123" s="676" t="s">
        <v>602</v>
      </c>
      <c r="G123" s="677" t="s">
        <v>1613</v>
      </c>
      <c r="H123" s="676" t="s">
        <v>595</v>
      </c>
      <c r="I123" s="675">
        <v>526</v>
      </c>
      <c r="J123" s="676" t="s">
        <v>595</v>
      </c>
      <c r="K123" s="678">
        <v>0</v>
      </c>
      <c r="L123" s="678">
        <v>0</v>
      </c>
      <c r="M123" s="678">
        <v>0</v>
      </c>
      <c r="N123" s="145"/>
    </row>
    <row r="124" spans="1:14" s="146" customFormat="1">
      <c r="A124" s="673">
        <v>114</v>
      </c>
      <c r="B124" s="674" t="s">
        <v>633</v>
      </c>
      <c r="C124" s="675">
        <v>35</v>
      </c>
      <c r="D124" s="683" t="s">
        <v>615</v>
      </c>
      <c r="E124" s="676">
        <v>0.5</v>
      </c>
      <c r="F124" s="688" t="s">
        <v>586</v>
      </c>
      <c r="G124" s="680" t="s">
        <v>634</v>
      </c>
      <c r="H124" s="676" t="s">
        <v>635</v>
      </c>
      <c r="I124" s="689">
        <v>0</v>
      </c>
      <c r="J124" s="676" t="s">
        <v>595</v>
      </c>
      <c r="K124" s="687">
        <v>0</v>
      </c>
      <c r="L124" s="678">
        <v>0</v>
      </c>
      <c r="M124" s="678">
        <v>0</v>
      </c>
      <c r="N124" s="145"/>
    </row>
    <row r="125" spans="1:14" s="146" customFormat="1">
      <c r="A125" s="673">
        <v>115</v>
      </c>
      <c r="B125" s="674" t="s">
        <v>636</v>
      </c>
      <c r="C125" s="675">
        <v>110</v>
      </c>
      <c r="D125" s="683" t="s">
        <v>615</v>
      </c>
      <c r="E125" s="676">
        <v>0.5</v>
      </c>
      <c r="F125" s="688" t="s">
        <v>586</v>
      </c>
      <c r="G125" s="680" t="s">
        <v>634</v>
      </c>
      <c r="H125" s="676" t="s">
        <v>595</v>
      </c>
      <c r="I125" s="689">
        <v>0</v>
      </c>
      <c r="J125" s="676" t="s">
        <v>595</v>
      </c>
      <c r="K125" s="678">
        <v>0</v>
      </c>
      <c r="L125" s="678">
        <v>0</v>
      </c>
      <c r="M125" s="678">
        <v>0</v>
      </c>
      <c r="N125" s="145"/>
    </row>
    <row r="126" spans="1:14" s="146" customFormat="1">
      <c r="A126" s="673">
        <v>116</v>
      </c>
      <c r="B126" s="676" t="s">
        <v>637</v>
      </c>
      <c r="C126" s="675">
        <v>10</v>
      </c>
      <c r="D126" s="683" t="s">
        <v>615</v>
      </c>
      <c r="E126" s="676" t="s">
        <v>592</v>
      </c>
      <c r="F126" s="676" t="s">
        <v>593</v>
      </c>
      <c r="G126" s="676" t="s">
        <v>594</v>
      </c>
      <c r="H126" s="676" t="s">
        <v>595</v>
      </c>
      <c r="I126" s="690">
        <v>13189</v>
      </c>
      <c r="J126" s="676" t="s">
        <v>595</v>
      </c>
      <c r="K126" s="678">
        <v>0</v>
      </c>
      <c r="L126" s="678">
        <v>0</v>
      </c>
      <c r="M126" s="678">
        <v>0</v>
      </c>
      <c r="N126" s="145"/>
    </row>
    <row r="127" spans="1:14" s="146" customFormat="1">
      <c r="A127" s="673">
        <v>117</v>
      </c>
      <c r="B127" s="676" t="s">
        <v>638</v>
      </c>
      <c r="C127" s="675">
        <v>10</v>
      </c>
      <c r="D127" s="683" t="s">
        <v>615</v>
      </c>
      <c r="E127" s="676" t="s">
        <v>592</v>
      </c>
      <c r="F127" s="691" t="s">
        <v>776</v>
      </c>
      <c r="G127" s="680" t="s">
        <v>634</v>
      </c>
      <c r="H127" s="676" t="s">
        <v>595</v>
      </c>
      <c r="I127" s="690">
        <v>1007</v>
      </c>
      <c r="J127" s="676" t="s">
        <v>595</v>
      </c>
      <c r="K127" s="678">
        <v>1</v>
      </c>
      <c r="L127" s="678">
        <v>0</v>
      </c>
      <c r="M127" s="678">
        <v>0</v>
      </c>
      <c r="N127" s="145"/>
    </row>
    <row r="128" spans="1:14" s="146" customFormat="1">
      <c r="A128" s="673">
        <v>118</v>
      </c>
      <c r="B128" s="676" t="s">
        <v>639</v>
      </c>
      <c r="C128" s="675">
        <v>10</v>
      </c>
      <c r="D128" s="683" t="s">
        <v>615</v>
      </c>
      <c r="E128" s="676" t="s">
        <v>592</v>
      </c>
      <c r="F128" s="676" t="s">
        <v>593</v>
      </c>
      <c r="G128" s="676" t="s">
        <v>594</v>
      </c>
      <c r="H128" s="676" t="s">
        <v>595</v>
      </c>
      <c r="I128" s="690">
        <v>1696</v>
      </c>
      <c r="J128" s="676" t="s">
        <v>595</v>
      </c>
      <c r="K128" s="678">
        <v>0</v>
      </c>
      <c r="L128" s="678">
        <v>0</v>
      </c>
      <c r="M128" s="678">
        <v>0</v>
      </c>
      <c r="N128" s="145"/>
    </row>
    <row r="129" spans="1:14" s="146" customFormat="1">
      <c r="A129" s="673">
        <v>119</v>
      </c>
      <c r="B129" s="692" t="s">
        <v>640</v>
      </c>
      <c r="C129" s="675">
        <v>0.4</v>
      </c>
      <c r="D129" s="683" t="s">
        <v>615</v>
      </c>
      <c r="E129" s="676" t="s">
        <v>599</v>
      </c>
      <c r="F129" s="676" t="s">
        <v>602</v>
      </c>
      <c r="G129" s="677" t="s">
        <v>1613</v>
      </c>
      <c r="H129" s="676" t="s">
        <v>595</v>
      </c>
      <c r="I129" s="692">
        <v>59</v>
      </c>
      <c r="J129" s="676" t="s">
        <v>595</v>
      </c>
      <c r="K129" s="678">
        <v>0</v>
      </c>
      <c r="L129" s="678">
        <v>0</v>
      </c>
      <c r="M129" s="678">
        <v>0</v>
      </c>
      <c r="N129" s="145"/>
    </row>
    <row r="130" spans="1:14" s="146" customFormat="1">
      <c r="A130" s="673">
        <v>120</v>
      </c>
      <c r="B130" s="692" t="s">
        <v>641</v>
      </c>
      <c r="C130" s="675">
        <v>0.4</v>
      </c>
      <c r="D130" s="683" t="s">
        <v>615</v>
      </c>
      <c r="E130" s="676" t="s">
        <v>599</v>
      </c>
      <c r="F130" s="676" t="s">
        <v>602</v>
      </c>
      <c r="G130" s="677" t="s">
        <v>1613</v>
      </c>
      <c r="H130" s="676" t="s">
        <v>595</v>
      </c>
      <c r="I130" s="692">
        <v>42</v>
      </c>
      <c r="J130" s="676" t="s">
        <v>595</v>
      </c>
      <c r="K130" s="678">
        <v>0</v>
      </c>
      <c r="L130" s="678">
        <v>0</v>
      </c>
      <c r="M130" s="678">
        <v>0</v>
      </c>
      <c r="N130" s="145"/>
    </row>
    <row r="131" spans="1:14" s="146" customFormat="1">
      <c r="A131" s="673">
        <v>121</v>
      </c>
      <c r="B131" s="692" t="s">
        <v>642</v>
      </c>
      <c r="C131" s="675">
        <v>0.4</v>
      </c>
      <c r="D131" s="683" t="s">
        <v>615</v>
      </c>
      <c r="E131" s="676" t="s">
        <v>599</v>
      </c>
      <c r="F131" s="676" t="s">
        <v>602</v>
      </c>
      <c r="G131" s="677" t="s">
        <v>1613</v>
      </c>
      <c r="H131" s="676" t="s">
        <v>595</v>
      </c>
      <c r="I131" s="692">
        <v>146</v>
      </c>
      <c r="J131" s="676" t="s">
        <v>595</v>
      </c>
      <c r="K131" s="678">
        <v>0</v>
      </c>
      <c r="L131" s="678">
        <v>0</v>
      </c>
      <c r="M131" s="678">
        <v>0</v>
      </c>
      <c r="N131" s="145"/>
    </row>
    <row r="132" spans="1:14" s="146" customFormat="1">
      <c r="A132" s="673"/>
      <c r="B132" s="682" t="s">
        <v>649</v>
      </c>
      <c r="C132" s="675"/>
      <c r="D132" s="683"/>
      <c r="E132" s="676"/>
      <c r="F132" s="676"/>
      <c r="G132" s="676"/>
      <c r="H132" s="676"/>
      <c r="I132" s="692"/>
      <c r="J132" s="676"/>
      <c r="K132" s="678"/>
      <c r="L132" s="678"/>
      <c r="M132" s="678"/>
      <c r="N132" s="145"/>
    </row>
    <row r="133" spans="1:14" s="146" customFormat="1">
      <c r="A133" s="673">
        <v>122</v>
      </c>
      <c r="B133" s="693" t="s">
        <v>650</v>
      </c>
      <c r="C133" s="675">
        <v>110</v>
      </c>
      <c r="D133" s="676" t="s">
        <v>592</v>
      </c>
      <c r="E133" s="676" t="s">
        <v>592</v>
      </c>
      <c r="F133" s="676" t="s">
        <v>602</v>
      </c>
      <c r="G133" s="677" t="s">
        <v>1613</v>
      </c>
      <c r="H133" s="676" t="s">
        <v>595</v>
      </c>
      <c r="I133" s="692">
        <v>73332</v>
      </c>
      <c r="J133" s="676" t="s">
        <v>595</v>
      </c>
      <c r="K133" s="678">
        <v>1</v>
      </c>
      <c r="L133" s="678">
        <v>0</v>
      </c>
      <c r="M133" s="678">
        <v>0</v>
      </c>
      <c r="N133" s="145"/>
    </row>
    <row r="134" spans="1:14" s="146" customFormat="1">
      <c r="A134" s="673">
        <v>123</v>
      </c>
      <c r="B134" s="693" t="s">
        <v>651</v>
      </c>
      <c r="C134" s="675">
        <v>110</v>
      </c>
      <c r="D134" s="676" t="s">
        <v>592</v>
      </c>
      <c r="E134" s="676" t="s">
        <v>592</v>
      </c>
      <c r="F134" s="676" t="s">
        <v>602</v>
      </c>
      <c r="G134" s="677" t="s">
        <v>1613</v>
      </c>
      <c r="H134" s="676" t="s">
        <v>595</v>
      </c>
      <c r="I134" s="692">
        <v>28997</v>
      </c>
      <c r="J134" s="676" t="s">
        <v>595</v>
      </c>
      <c r="K134" s="678">
        <v>1</v>
      </c>
      <c r="L134" s="678">
        <v>0</v>
      </c>
      <c r="M134" s="678">
        <v>0</v>
      </c>
      <c r="N134" s="145"/>
    </row>
    <row r="135" spans="1:14" s="146" customFormat="1">
      <c r="A135" s="673">
        <v>124</v>
      </c>
      <c r="B135" s="693" t="s">
        <v>652</v>
      </c>
      <c r="C135" s="675">
        <v>110</v>
      </c>
      <c r="D135" s="676" t="s">
        <v>592</v>
      </c>
      <c r="E135" s="676" t="s">
        <v>592</v>
      </c>
      <c r="F135" s="676" t="s">
        <v>593</v>
      </c>
      <c r="G135" s="676" t="s">
        <v>594</v>
      </c>
      <c r="H135" s="676" t="s">
        <v>595</v>
      </c>
      <c r="I135" s="692">
        <v>36237</v>
      </c>
      <c r="J135" s="676" t="s">
        <v>595</v>
      </c>
      <c r="K135" s="678">
        <v>1</v>
      </c>
      <c r="L135" s="678">
        <v>0</v>
      </c>
      <c r="M135" s="678">
        <v>0</v>
      </c>
      <c r="N135" s="145"/>
    </row>
    <row r="136" spans="1:14" s="146" customFormat="1">
      <c r="A136" s="673">
        <v>125</v>
      </c>
      <c r="B136" s="693" t="s">
        <v>653</v>
      </c>
      <c r="C136" s="675">
        <v>110</v>
      </c>
      <c r="D136" s="676" t="s">
        <v>592</v>
      </c>
      <c r="E136" s="676" t="s">
        <v>592</v>
      </c>
      <c r="F136" s="676" t="s">
        <v>593</v>
      </c>
      <c r="G136" s="676" t="s">
        <v>594</v>
      </c>
      <c r="H136" s="676" t="s">
        <v>595</v>
      </c>
      <c r="I136" s="692">
        <v>131312</v>
      </c>
      <c r="J136" s="676" t="s">
        <v>595</v>
      </c>
      <c r="K136" s="678">
        <v>1</v>
      </c>
      <c r="L136" s="678">
        <v>0</v>
      </c>
      <c r="M136" s="678">
        <v>0</v>
      </c>
      <c r="N136" s="145"/>
    </row>
    <row r="137" spans="1:14" s="146" customFormat="1">
      <c r="A137" s="673">
        <v>126</v>
      </c>
      <c r="B137" s="693" t="s">
        <v>654</v>
      </c>
      <c r="C137" s="675">
        <v>110</v>
      </c>
      <c r="D137" s="676" t="s">
        <v>592</v>
      </c>
      <c r="E137" s="676" t="s">
        <v>592</v>
      </c>
      <c r="F137" s="676" t="s">
        <v>602</v>
      </c>
      <c r="G137" s="677" t="s">
        <v>1613</v>
      </c>
      <c r="H137" s="676" t="s">
        <v>595</v>
      </c>
      <c r="I137" s="692">
        <v>30724</v>
      </c>
      <c r="J137" s="676" t="s">
        <v>595</v>
      </c>
      <c r="K137" s="678">
        <v>1</v>
      </c>
      <c r="L137" s="678">
        <v>0</v>
      </c>
      <c r="M137" s="678">
        <v>0</v>
      </c>
      <c r="N137" s="145"/>
    </row>
    <row r="138" spans="1:14" s="146" customFormat="1">
      <c r="A138" s="673">
        <v>127</v>
      </c>
      <c r="B138" s="693" t="s">
        <v>655</v>
      </c>
      <c r="C138" s="675">
        <v>110</v>
      </c>
      <c r="D138" s="676" t="s">
        <v>592</v>
      </c>
      <c r="E138" s="676" t="s">
        <v>592</v>
      </c>
      <c r="F138" s="676" t="s">
        <v>602</v>
      </c>
      <c r="G138" s="677" t="s">
        <v>1613</v>
      </c>
      <c r="H138" s="676" t="s">
        <v>595</v>
      </c>
      <c r="I138" s="692">
        <v>40611</v>
      </c>
      <c r="J138" s="676" t="s">
        <v>595</v>
      </c>
      <c r="K138" s="678">
        <v>1</v>
      </c>
      <c r="L138" s="678">
        <v>0</v>
      </c>
      <c r="M138" s="678">
        <v>0</v>
      </c>
      <c r="N138" s="145"/>
    </row>
    <row r="139" spans="1:14" s="146" customFormat="1">
      <c r="A139" s="673">
        <v>128</v>
      </c>
      <c r="B139" s="694" t="s">
        <v>643</v>
      </c>
      <c r="C139" s="675">
        <v>10</v>
      </c>
      <c r="D139" s="683" t="s">
        <v>615</v>
      </c>
      <c r="E139" s="683" t="s">
        <v>615</v>
      </c>
      <c r="F139" s="676" t="s">
        <v>656</v>
      </c>
      <c r="G139" s="676" t="s">
        <v>594</v>
      </c>
      <c r="H139" s="676" t="s">
        <v>595</v>
      </c>
      <c r="I139" s="690">
        <v>1316</v>
      </c>
      <c r="J139" s="676" t="s">
        <v>595</v>
      </c>
      <c r="K139" s="678">
        <v>0</v>
      </c>
      <c r="L139" s="678">
        <v>0</v>
      </c>
      <c r="M139" s="678">
        <v>0</v>
      </c>
      <c r="N139" s="145"/>
    </row>
    <row r="140" spans="1:14" s="146" customFormat="1">
      <c r="A140" s="673">
        <v>129</v>
      </c>
      <c r="B140" s="694" t="s">
        <v>644</v>
      </c>
      <c r="C140" s="675">
        <v>10</v>
      </c>
      <c r="D140" s="683" t="s">
        <v>615</v>
      </c>
      <c r="E140" s="683" t="s">
        <v>615</v>
      </c>
      <c r="F140" s="676" t="s">
        <v>656</v>
      </c>
      <c r="G140" s="676" t="s">
        <v>594</v>
      </c>
      <c r="H140" s="676" t="s">
        <v>595</v>
      </c>
      <c r="I140" s="690">
        <v>3358</v>
      </c>
      <c r="J140" s="676" t="s">
        <v>595</v>
      </c>
      <c r="K140" s="678">
        <v>0</v>
      </c>
      <c r="L140" s="678">
        <v>0</v>
      </c>
      <c r="M140" s="678">
        <v>0</v>
      </c>
      <c r="N140" s="145"/>
    </row>
    <row r="141" spans="1:14" s="146" customFormat="1">
      <c r="A141" s="673">
        <v>130</v>
      </c>
      <c r="B141" s="695" t="s">
        <v>645</v>
      </c>
      <c r="C141" s="675">
        <v>10</v>
      </c>
      <c r="D141" s="683" t="s">
        <v>615</v>
      </c>
      <c r="E141" s="683" t="s">
        <v>615</v>
      </c>
      <c r="F141" s="676" t="s">
        <v>656</v>
      </c>
      <c r="G141" s="676" t="s">
        <v>594</v>
      </c>
      <c r="H141" s="676" t="s">
        <v>595</v>
      </c>
      <c r="I141" s="690">
        <v>0</v>
      </c>
      <c r="J141" s="676" t="s">
        <v>595</v>
      </c>
      <c r="K141" s="678">
        <v>0</v>
      </c>
      <c r="L141" s="678">
        <v>0</v>
      </c>
      <c r="M141" s="678">
        <v>0</v>
      </c>
      <c r="N141" s="145"/>
    </row>
    <row r="142" spans="1:14" s="146" customFormat="1">
      <c r="A142" s="673">
        <v>131</v>
      </c>
      <c r="B142" s="695" t="s">
        <v>645</v>
      </c>
      <c r="C142" s="675">
        <v>10</v>
      </c>
      <c r="D142" s="683" t="s">
        <v>615</v>
      </c>
      <c r="E142" s="683" t="s">
        <v>615</v>
      </c>
      <c r="F142" s="676" t="s">
        <v>656</v>
      </c>
      <c r="G142" s="676" t="s">
        <v>594</v>
      </c>
      <c r="H142" s="676" t="s">
        <v>595</v>
      </c>
      <c r="I142" s="690">
        <v>0</v>
      </c>
      <c r="J142" s="676" t="s">
        <v>595</v>
      </c>
      <c r="K142" s="678">
        <v>0</v>
      </c>
      <c r="L142" s="678">
        <v>0</v>
      </c>
      <c r="M142" s="678">
        <v>0</v>
      </c>
      <c r="N142" s="145"/>
    </row>
    <row r="143" spans="1:14" s="146" customFormat="1">
      <c r="A143" s="673">
        <v>132</v>
      </c>
      <c r="B143" s="696" t="s">
        <v>657</v>
      </c>
      <c r="C143" s="675">
        <v>10</v>
      </c>
      <c r="D143" s="683" t="s">
        <v>615</v>
      </c>
      <c r="E143" s="676" t="s">
        <v>592</v>
      </c>
      <c r="F143" s="676" t="s">
        <v>593</v>
      </c>
      <c r="G143" s="676" t="s">
        <v>594</v>
      </c>
      <c r="H143" s="676" t="s">
        <v>595</v>
      </c>
      <c r="I143" s="692">
        <v>1008</v>
      </c>
      <c r="J143" s="676" t="s">
        <v>595</v>
      </c>
      <c r="K143" s="678">
        <v>0</v>
      </c>
      <c r="L143" s="678">
        <v>0</v>
      </c>
      <c r="M143" s="678">
        <v>0</v>
      </c>
      <c r="N143" s="145"/>
    </row>
    <row r="144" spans="1:14" s="146" customFormat="1">
      <c r="A144" s="673">
        <v>133</v>
      </c>
      <c r="B144" s="696" t="s">
        <v>658</v>
      </c>
      <c r="C144" s="675">
        <v>10</v>
      </c>
      <c r="D144" s="683" t="s">
        <v>615</v>
      </c>
      <c r="E144" s="676" t="s">
        <v>592</v>
      </c>
      <c r="F144" s="676" t="s">
        <v>593</v>
      </c>
      <c r="G144" s="676" t="s">
        <v>594</v>
      </c>
      <c r="H144" s="676" t="s">
        <v>595</v>
      </c>
      <c r="I144" s="692">
        <v>560</v>
      </c>
      <c r="J144" s="676" t="s">
        <v>595</v>
      </c>
      <c r="K144" s="678">
        <v>0</v>
      </c>
      <c r="L144" s="678">
        <v>0</v>
      </c>
      <c r="M144" s="678">
        <v>0</v>
      </c>
      <c r="N144" s="145"/>
    </row>
    <row r="145" spans="1:14" s="146" customFormat="1">
      <c r="A145" s="673">
        <v>134</v>
      </c>
      <c r="B145" s="697" t="s">
        <v>659</v>
      </c>
      <c r="C145" s="675">
        <v>10</v>
      </c>
      <c r="D145" s="683" t="s">
        <v>615</v>
      </c>
      <c r="E145" s="676" t="s">
        <v>592</v>
      </c>
      <c r="F145" s="676" t="s">
        <v>593</v>
      </c>
      <c r="G145" s="676" t="s">
        <v>594</v>
      </c>
      <c r="H145" s="676" t="s">
        <v>595</v>
      </c>
      <c r="I145" s="692">
        <v>4524</v>
      </c>
      <c r="J145" s="676" t="s">
        <v>595</v>
      </c>
      <c r="K145" s="678">
        <v>0</v>
      </c>
      <c r="L145" s="678">
        <v>0</v>
      </c>
      <c r="M145" s="678">
        <v>0</v>
      </c>
      <c r="N145" s="145"/>
    </row>
    <row r="146" spans="1:14" s="146" customFormat="1">
      <c r="A146" s="673">
        <v>135</v>
      </c>
      <c r="B146" s="698" t="s">
        <v>648</v>
      </c>
      <c r="C146" s="675">
        <v>10</v>
      </c>
      <c r="D146" s="683" t="s">
        <v>615</v>
      </c>
      <c r="E146" s="676" t="s">
        <v>592</v>
      </c>
      <c r="F146" s="676" t="s">
        <v>593</v>
      </c>
      <c r="G146" s="676" t="s">
        <v>594</v>
      </c>
      <c r="H146" s="676" t="s">
        <v>595</v>
      </c>
      <c r="I146" s="692">
        <v>979</v>
      </c>
      <c r="J146" s="676" t="s">
        <v>595</v>
      </c>
      <c r="K146" s="678">
        <v>0</v>
      </c>
      <c r="L146" s="678">
        <v>0</v>
      </c>
      <c r="M146" s="678">
        <v>0</v>
      </c>
      <c r="N146" s="145"/>
    </row>
    <row r="147" spans="1:14" s="146" customFormat="1">
      <c r="A147" s="673">
        <v>136</v>
      </c>
      <c r="B147" s="694" t="s">
        <v>646</v>
      </c>
      <c r="C147" s="675">
        <v>10</v>
      </c>
      <c r="D147" s="683" t="s">
        <v>615</v>
      </c>
      <c r="E147" s="676" t="s">
        <v>592</v>
      </c>
      <c r="F147" s="676" t="s">
        <v>593</v>
      </c>
      <c r="G147" s="676" t="s">
        <v>594</v>
      </c>
      <c r="H147" s="676" t="s">
        <v>595</v>
      </c>
      <c r="I147" s="692">
        <v>861</v>
      </c>
      <c r="J147" s="676" t="s">
        <v>595</v>
      </c>
      <c r="K147" s="678">
        <v>0</v>
      </c>
      <c r="L147" s="678">
        <v>0</v>
      </c>
      <c r="M147" s="678">
        <v>0</v>
      </c>
      <c r="N147" s="145"/>
    </row>
    <row r="148" spans="1:14" s="146" customFormat="1">
      <c r="A148" s="673">
        <v>137</v>
      </c>
      <c r="B148" s="694" t="s">
        <v>660</v>
      </c>
      <c r="C148" s="675">
        <v>10</v>
      </c>
      <c r="D148" s="683" t="s">
        <v>615</v>
      </c>
      <c r="E148" s="676" t="s">
        <v>592</v>
      </c>
      <c r="F148" s="676" t="s">
        <v>593</v>
      </c>
      <c r="G148" s="676" t="s">
        <v>594</v>
      </c>
      <c r="H148" s="676" t="s">
        <v>595</v>
      </c>
      <c r="I148" s="692">
        <v>69</v>
      </c>
      <c r="J148" s="676" t="s">
        <v>595</v>
      </c>
      <c r="K148" s="678">
        <v>0</v>
      </c>
      <c r="L148" s="678">
        <v>0</v>
      </c>
      <c r="M148" s="678">
        <v>0</v>
      </c>
      <c r="N148" s="145"/>
    </row>
    <row r="149" spans="1:14" s="146" customFormat="1">
      <c r="A149" s="673">
        <v>138</v>
      </c>
      <c r="B149" s="694" t="s">
        <v>647</v>
      </c>
      <c r="C149" s="675">
        <v>10</v>
      </c>
      <c r="D149" s="683" t="s">
        <v>615</v>
      </c>
      <c r="E149" s="676" t="s">
        <v>592</v>
      </c>
      <c r="F149" s="676" t="s">
        <v>593</v>
      </c>
      <c r="G149" s="676" t="s">
        <v>594</v>
      </c>
      <c r="H149" s="676" t="s">
        <v>595</v>
      </c>
      <c r="I149" s="692">
        <v>17</v>
      </c>
      <c r="J149" s="676" t="s">
        <v>595</v>
      </c>
      <c r="K149" s="678">
        <v>0</v>
      </c>
      <c r="L149" s="678">
        <v>0</v>
      </c>
      <c r="M149" s="678">
        <v>0</v>
      </c>
      <c r="N149" s="145"/>
    </row>
    <row r="150" spans="1:14" s="146" customFormat="1" ht="15">
      <c r="A150" s="1158" t="s">
        <v>1537</v>
      </c>
      <c r="B150" s="1158"/>
      <c r="C150" s="1158"/>
      <c r="D150" s="1158"/>
      <c r="E150" s="1158"/>
      <c r="F150" s="1158"/>
      <c r="G150" s="1158"/>
      <c r="H150" s="471"/>
      <c r="I150" s="471"/>
      <c r="J150" s="471"/>
      <c r="K150" s="471"/>
      <c r="L150" s="471"/>
      <c r="M150" s="471"/>
    </row>
    <row r="151" spans="1:14" ht="12.75" customHeight="1">
      <c r="A151" s="1159" t="s">
        <v>250</v>
      </c>
      <c r="B151" s="1159"/>
      <c r="C151" s="1159"/>
      <c r="D151" s="1159"/>
      <c r="E151" s="1159"/>
      <c r="F151" s="1159"/>
      <c r="G151" s="1159"/>
      <c r="H151" s="1159"/>
      <c r="I151" s="1159"/>
      <c r="J151" s="1159"/>
      <c r="K151" s="1159"/>
      <c r="L151" s="1159"/>
      <c r="M151" s="1159"/>
    </row>
    <row r="152" spans="1:14" ht="14.25" customHeight="1">
      <c r="A152" s="1159" t="s">
        <v>249</v>
      </c>
      <c r="B152" s="1159"/>
      <c r="C152" s="1159"/>
      <c r="D152" s="1159"/>
      <c r="E152" s="1159"/>
      <c r="F152" s="1159"/>
      <c r="G152" s="1159"/>
      <c r="H152" s="1159"/>
      <c r="I152" s="1159"/>
      <c r="J152" s="1159"/>
      <c r="K152" s="1159"/>
      <c r="L152" s="1159"/>
      <c r="M152" s="1159"/>
    </row>
  </sheetData>
  <sheetProtection insertRows="0" deleteRows="0"/>
  <mergeCells count="4">
    <mergeCell ref="A2:M2"/>
    <mergeCell ref="A150:G150"/>
    <mergeCell ref="A151:M151"/>
    <mergeCell ref="A152:M152"/>
  </mergeCells>
  <phoneticPr fontId="3" type="noConversion"/>
  <pageMargins left="0" right="0" top="0" bottom="0" header="0" footer="0"/>
  <pageSetup paperSize="9" scale="70"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Лист13">
    <tabColor rgb="FFFFFF00"/>
  </sheetPr>
  <dimension ref="A1:K36"/>
  <sheetViews>
    <sheetView view="pageBreakPreview" zoomScaleNormal="100" zoomScaleSheetLayoutView="100" workbookViewId="0">
      <selection activeCell="I30" sqref="I30"/>
    </sheetView>
  </sheetViews>
  <sheetFormatPr defaultRowHeight="12.75"/>
  <cols>
    <col min="1" max="1" width="4.42578125" style="28" customWidth="1"/>
    <col min="2" max="2" width="25.85546875" style="28" customWidth="1"/>
    <col min="3" max="3" width="19.7109375" style="28" customWidth="1"/>
    <col min="4" max="4" width="19.5703125" style="28" customWidth="1"/>
    <col min="5" max="6" width="24.28515625" style="28" customWidth="1"/>
    <col min="7" max="16384" width="9.140625" style="28"/>
  </cols>
  <sheetData>
    <row r="1" spans="1:11" s="78" customFormat="1" ht="8.25" customHeight="1">
      <c r="A1" s="81"/>
      <c r="B1" s="81"/>
      <c r="C1" s="81"/>
      <c r="D1" s="118"/>
      <c r="E1" s="81"/>
      <c r="F1" s="81"/>
    </row>
    <row r="2" spans="1:11" s="78" customFormat="1" ht="7.5" customHeight="1">
      <c r="A2" s="81"/>
      <c r="B2" s="81"/>
      <c r="C2" s="81"/>
      <c r="D2" s="81"/>
      <c r="E2" s="81"/>
      <c r="F2" s="128"/>
      <c r="H2" s="109"/>
      <c r="I2" s="109"/>
      <c r="J2" s="33"/>
      <c r="K2" s="31"/>
    </row>
    <row r="3" spans="1:11" s="78" customFormat="1" ht="8.25" customHeight="1">
      <c r="A3" s="81"/>
      <c r="B3" s="81"/>
      <c r="C3" s="81"/>
      <c r="D3" s="81"/>
      <c r="E3" s="81"/>
      <c r="F3" s="81"/>
      <c r="G3" s="32"/>
      <c r="H3" s="34"/>
      <c r="I3" s="34"/>
      <c r="J3" s="34"/>
      <c r="K3" s="31"/>
    </row>
    <row r="4" spans="1:11" ht="39" customHeight="1">
      <c r="A4" s="1020" t="s">
        <v>486</v>
      </c>
      <c r="B4" s="1021"/>
      <c r="C4" s="1021"/>
      <c r="D4" s="1021"/>
      <c r="E4" s="1021"/>
      <c r="F4" s="1022"/>
    </row>
    <row r="5" spans="1:11" ht="110.25" customHeight="1">
      <c r="A5" s="1164" t="s">
        <v>1584</v>
      </c>
      <c r="B5" s="1165"/>
      <c r="C5" s="37" t="s">
        <v>400</v>
      </c>
      <c r="D5" s="37" t="s">
        <v>401</v>
      </c>
      <c r="E5" s="37" t="s">
        <v>402</v>
      </c>
      <c r="F5" s="37" t="s">
        <v>1689</v>
      </c>
    </row>
    <row r="6" spans="1:11" ht="15" customHeight="1">
      <c r="A6" s="1166">
        <v>1</v>
      </c>
      <c r="B6" s="1167"/>
      <c r="C6" s="222">
        <v>2</v>
      </c>
      <c r="D6" s="222">
        <v>3</v>
      </c>
      <c r="E6" s="222">
        <v>4</v>
      </c>
      <c r="F6" s="222">
        <v>5</v>
      </c>
    </row>
    <row r="7" spans="1:11" ht="36" customHeight="1">
      <c r="A7" s="1160" t="s">
        <v>532</v>
      </c>
      <c r="B7" s="1161"/>
      <c r="C7" s="1162">
        <f>C9+C10+C11+C12+C13+C14</f>
        <v>208</v>
      </c>
      <c r="D7" s="1162">
        <v>0</v>
      </c>
      <c r="E7" s="1162">
        <v>0</v>
      </c>
      <c r="F7" s="1162">
        <v>0</v>
      </c>
    </row>
    <row r="8" spans="1:11" ht="15">
      <c r="A8" s="1160" t="s">
        <v>1338</v>
      </c>
      <c r="B8" s="1161"/>
      <c r="C8" s="1163"/>
      <c r="D8" s="1163"/>
      <c r="E8" s="1163"/>
      <c r="F8" s="1163"/>
    </row>
    <row r="9" spans="1:11" ht="15">
      <c r="A9" s="1160" t="s">
        <v>417</v>
      </c>
      <c r="B9" s="1161"/>
      <c r="C9" s="77">
        <v>0</v>
      </c>
      <c r="D9" s="77">
        <v>0</v>
      </c>
      <c r="E9" s="77">
        <v>0</v>
      </c>
      <c r="F9" s="77">
        <v>0</v>
      </c>
    </row>
    <row r="10" spans="1:11" ht="15">
      <c r="A10" s="1160" t="s">
        <v>1333</v>
      </c>
      <c r="B10" s="1161"/>
      <c r="C10" s="77">
        <v>0</v>
      </c>
      <c r="D10" s="77">
        <v>0</v>
      </c>
      <c r="E10" s="77">
        <v>0</v>
      </c>
      <c r="F10" s="77">
        <v>0</v>
      </c>
    </row>
    <row r="11" spans="1:11" ht="15">
      <c r="A11" s="1160" t="s">
        <v>1334</v>
      </c>
      <c r="B11" s="1161"/>
      <c r="C11" s="77">
        <v>9</v>
      </c>
      <c r="D11" s="77">
        <v>0</v>
      </c>
      <c r="E11" s="77">
        <v>0</v>
      </c>
      <c r="F11" s="77">
        <v>0</v>
      </c>
    </row>
    <row r="12" spans="1:11" ht="15">
      <c r="A12" s="1160" t="s">
        <v>1335</v>
      </c>
      <c r="B12" s="1161"/>
      <c r="C12" s="77">
        <v>30</v>
      </c>
      <c r="D12" s="77">
        <v>0</v>
      </c>
      <c r="E12" s="77">
        <v>0</v>
      </c>
      <c r="F12" s="77">
        <v>0</v>
      </c>
    </row>
    <row r="13" spans="1:11" ht="15">
      <c r="A13" s="1160" t="s">
        <v>1336</v>
      </c>
      <c r="B13" s="1161"/>
      <c r="C13" s="77">
        <v>158</v>
      </c>
      <c r="D13" s="77">
        <v>0</v>
      </c>
      <c r="E13" s="77">
        <v>0</v>
      </c>
      <c r="F13" s="77">
        <v>0</v>
      </c>
    </row>
    <row r="14" spans="1:11" ht="15">
      <c r="A14" s="1160" t="s">
        <v>1337</v>
      </c>
      <c r="B14" s="1161"/>
      <c r="C14" s="77">
        <v>11</v>
      </c>
      <c r="D14" s="77">
        <v>0</v>
      </c>
      <c r="E14" s="77">
        <v>0</v>
      </c>
      <c r="F14" s="77">
        <v>0</v>
      </c>
    </row>
    <row r="15" spans="1:11" ht="29.25" customHeight="1">
      <c r="A15" s="1160" t="s">
        <v>533</v>
      </c>
      <c r="B15" s="1161"/>
      <c r="C15" s="1162">
        <f>C17+C18+C19+C20+C21+C22+C23</f>
        <v>13509</v>
      </c>
      <c r="D15" s="1151">
        <v>0</v>
      </c>
      <c r="E15" s="1151">
        <v>0</v>
      </c>
      <c r="F15" s="1151">
        <v>0</v>
      </c>
    </row>
    <row r="16" spans="1:11" ht="15">
      <c r="A16" s="1160" t="s">
        <v>1338</v>
      </c>
      <c r="B16" s="1161"/>
      <c r="C16" s="1163"/>
      <c r="D16" s="1151"/>
      <c r="E16" s="1151"/>
      <c r="F16" s="1151"/>
    </row>
    <row r="17" spans="1:6" ht="15">
      <c r="A17" s="1160" t="s">
        <v>417</v>
      </c>
      <c r="B17" s="1161"/>
      <c r="C17" s="77">
        <v>0</v>
      </c>
      <c r="D17" s="42">
        <v>0</v>
      </c>
      <c r="E17" s="42">
        <v>0</v>
      </c>
      <c r="F17" s="42">
        <v>0</v>
      </c>
    </row>
    <row r="18" spans="1:6" ht="15">
      <c r="A18" s="1160" t="s">
        <v>1333</v>
      </c>
      <c r="B18" s="1161"/>
      <c r="C18" s="77">
        <v>0</v>
      </c>
      <c r="D18" s="42">
        <v>0</v>
      </c>
      <c r="E18" s="42">
        <v>0</v>
      </c>
      <c r="F18" s="42">
        <v>0</v>
      </c>
    </row>
    <row r="19" spans="1:6" ht="15">
      <c r="A19" s="1160" t="s">
        <v>1334</v>
      </c>
      <c r="B19" s="1161"/>
      <c r="C19" s="77">
        <v>3</v>
      </c>
      <c r="D19" s="42">
        <v>0</v>
      </c>
      <c r="E19" s="42">
        <v>0</v>
      </c>
      <c r="F19" s="42">
        <v>0</v>
      </c>
    </row>
    <row r="20" spans="1:6" ht="15">
      <c r="A20" s="1160" t="s">
        <v>1335</v>
      </c>
      <c r="B20" s="1161"/>
      <c r="C20" s="77">
        <v>16</v>
      </c>
      <c r="D20" s="77">
        <v>0</v>
      </c>
      <c r="E20" s="77">
        <v>0</v>
      </c>
      <c r="F20" s="77">
        <v>0</v>
      </c>
    </row>
    <row r="21" spans="1:6" ht="15">
      <c r="A21" s="1160" t="s">
        <v>1336</v>
      </c>
      <c r="B21" s="1161"/>
      <c r="C21" s="77">
        <v>228</v>
      </c>
      <c r="D21" s="77">
        <v>0</v>
      </c>
      <c r="E21" s="77">
        <v>0</v>
      </c>
      <c r="F21" s="77">
        <v>0</v>
      </c>
    </row>
    <row r="22" spans="1:6" ht="15">
      <c r="A22" s="1160" t="s">
        <v>1337</v>
      </c>
      <c r="B22" s="1161"/>
      <c r="C22" s="77">
        <v>32</v>
      </c>
      <c r="D22" s="77">
        <v>0</v>
      </c>
      <c r="E22" s="77">
        <v>0</v>
      </c>
      <c r="F22" s="77">
        <v>0</v>
      </c>
    </row>
    <row r="23" spans="1:6" ht="15">
      <c r="A23" s="1160" t="s">
        <v>1585</v>
      </c>
      <c r="B23" s="1161"/>
      <c r="C23" s="281">
        <v>13230</v>
      </c>
      <c r="D23" s="77">
        <v>0</v>
      </c>
      <c r="E23" s="77">
        <v>0</v>
      </c>
      <c r="F23" s="77">
        <v>0</v>
      </c>
    </row>
    <row r="24" spans="1:6" ht="12.75" customHeight="1">
      <c r="A24" s="132"/>
      <c r="B24" s="132"/>
      <c r="C24" s="132"/>
      <c r="D24" s="132"/>
      <c r="E24" s="132"/>
      <c r="F24" s="132"/>
    </row>
    <row r="25" spans="1:6">
      <c r="A25" s="132"/>
      <c r="B25" s="132"/>
      <c r="C25" s="132"/>
      <c r="D25" s="132"/>
      <c r="E25" s="132"/>
      <c r="F25" s="132"/>
    </row>
    <row r="26" spans="1:6">
      <c r="A26" s="132"/>
      <c r="B26" s="132"/>
      <c r="C26" s="132"/>
      <c r="D26" s="132"/>
      <c r="E26" s="132"/>
      <c r="F26" s="132"/>
    </row>
    <row r="27" spans="1:6">
      <c r="A27" s="29"/>
      <c r="B27" s="29"/>
      <c r="C27" s="29"/>
      <c r="D27" s="29"/>
      <c r="E27" s="29"/>
      <c r="F27" s="29"/>
    </row>
    <row r="28" spans="1:6">
      <c r="A28" s="29"/>
      <c r="B28" s="29"/>
      <c r="C28" s="29"/>
      <c r="D28" s="29"/>
      <c r="E28" s="29"/>
      <c r="F28" s="29"/>
    </row>
    <row r="29" spans="1:6">
      <c r="A29" s="29"/>
      <c r="B29" s="29"/>
      <c r="C29" s="29"/>
      <c r="D29" s="29"/>
      <c r="E29" s="29"/>
      <c r="F29" s="29"/>
    </row>
    <row r="30" spans="1:6">
      <c r="A30" s="29"/>
      <c r="B30" s="29"/>
      <c r="C30" s="29"/>
      <c r="D30" s="29"/>
      <c r="E30" s="29"/>
      <c r="F30" s="29"/>
    </row>
    <row r="31" spans="1:6">
      <c r="A31" s="29"/>
      <c r="B31" s="29"/>
      <c r="C31" s="29"/>
      <c r="D31" s="29"/>
      <c r="E31" s="29"/>
      <c r="F31" s="29"/>
    </row>
    <row r="32" spans="1:6">
      <c r="A32" s="29"/>
      <c r="B32" s="29"/>
      <c r="C32" s="29"/>
      <c r="D32" s="29"/>
      <c r="E32" s="29"/>
      <c r="F32" s="29"/>
    </row>
    <row r="33" spans="1:6">
      <c r="A33" s="29"/>
      <c r="B33" s="29"/>
      <c r="C33" s="29"/>
      <c r="D33" s="29"/>
      <c r="E33" s="29"/>
      <c r="F33" s="29"/>
    </row>
    <row r="34" spans="1:6">
      <c r="A34" s="29"/>
      <c r="B34" s="29"/>
      <c r="C34" s="29"/>
      <c r="D34" s="29"/>
      <c r="E34" s="29"/>
      <c r="F34" s="29"/>
    </row>
    <row r="35" spans="1:6">
      <c r="A35" s="29"/>
      <c r="B35" s="29"/>
      <c r="C35" s="29"/>
      <c r="D35" s="29"/>
      <c r="E35" s="29"/>
      <c r="F35" s="29"/>
    </row>
    <row r="36" spans="1:6">
      <c r="A36" s="29"/>
      <c r="B36" s="29"/>
      <c r="C36" s="29"/>
      <c r="D36" s="29"/>
      <c r="E36" s="29"/>
      <c r="F36" s="29"/>
    </row>
  </sheetData>
  <mergeCells count="28">
    <mergeCell ref="F15:F16"/>
    <mergeCell ref="D15:D16"/>
    <mergeCell ref="E15:E16"/>
    <mergeCell ref="C15:C16"/>
    <mergeCell ref="A4:F4"/>
    <mergeCell ref="A5:B5"/>
    <mergeCell ref="A6:B6"/>
    <mergeCell ref="A7:B7"/>
    <mergeCell ref="C7:C8"/>
    <mergeCell ref="A9:B9"/>
    <mergeCell ref="F7:F8"/>
    <mergeCell ref="A8:B8"/>
    <mergeCell ref="D7:D8"/>
    <mergeCell ref="E7:E8"/>
    <mergeCell ref="A10:B10"/>
    <mergeCell ref="A21:B21"/>
    <mergeCell ref="A22:B22"/>
    <mergeCell ref="A23:B23"/>
    <mergeCell ref="A11:B11"/>
    <mergeCell ref="A12:B12"/>
    <mergeCell ref="A13:B13"/>
    <mergeCell ref="A14:B14"/>
    <mergeCell ref="A16:B16"/>
    <mergeCell ref="A15:B15"/>
    <mergeCell ref="A19:B19"/>
    <mergeCell ref="A18:B18"/>
    <mergeCell ref="A17:B17"/>
    <mergeCell ref="A20:B20"/>
  </mergeCells>
  <phoneticPr fontId="3" type="noConversion"/>
  <pageMargins left="1.31" right="0.75" top="0.67" bottom="1" header="0.5" footer="0.5"/>
  <pageSetup paperSize="9" scale="98"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Лист32">
    <tabColor rgb="FFFFFF00"/>
  </sheetPr>
  <dimension ref="A1:M22"/>
  <sheetViews>
    <sheetView view="pageBreakPreview" zoomScaleNormal="100" zoomScaleSheetLayoutView="100" workbookViewId="0">
      <pane ySplit="4" topLeftCell="A5" activePane="bottomLeft" state="frozen"/>
      <selection activeCell="I37" sqref="I37"/>
      <selection pane="bottomLeft" activeCell="M11" sqref="M11"/>
    </sheetView>
  </sheetViews>
  <sheetFormatPr defaultRowHeight="12.75"/>
  <cols>
    <col min="1" max="1" width="5.28515625" style="26" customWidth="1"/>
    <col min="2" max="2" width="16.85546875" style="17" customWidth="1"/>
    <col min="3" max="3" width="12.85546875" style="17" customWidth="1"/>
    <col min="4" max="4" width="12.7109375" style="26" customWidth="1"/>
    <col min="5" max="6" width="15.28515625" style="17" customWidth="1"/>
    <col min="7" max="7" width="26.140625" style="17" customWidth="1"/>
    <col min="8" max="8" width="22.7109375" style="17" customWidth="1"/>
    <col min="9" max="16384" width="9.140625" style="17"/>
  </cols>
  <sheetData>
    <row r="1" spans="1:13" s="78" customFormat="1" ht="18.75">
      <c r="A1" s="81"/>
      <c r="B1" s="81"/>
      <c r="C1" s="81"/>
      <c r="D1" s="81"/>
      <c r="F1" s="131"/>
      <c r="G1" s="81"/>
      <c r="H1" s="81"/>
    </row>
    <row r="2" spans="1:13" ht="25.5" customHeight="1">
      <c r="A2" s="1148" t="s">
        <v>1690</v>
      </c>
      <c r="B2" s="1155"/>
      <c r="C2" s="1155"/>
      <c r="D2" s="1155"/>
      <c r="E2" s="1155"/>
      <c r="F2" s="1155"/>
      <c r="G2" s="1155"/>
      <c r="H2" s="1155"/>
    </row>
    <row r="3" spans="1:13" ht="62.25" customHeight="1">
      <c r="A3" s="73" t="s">
        <v>1295</v>
      </c>
      <c r="B3" s="36" t="s">
        <v>1349</v>
      </c>
      <c r="C3" s="36" t="s">
        <v>451</v>
      </c>
      <c r="D3" s="73" t="s">
        <v>454</v>
      </c>
      <c r="E3" s="36" t="s">
        <v>1346</v>
      </c>
      <c r="F3" s="36" t="s">
        <v>1347</v>
      </c>
      <c r="G3" s="36" t="s">
        <v>251</v>
      </c>
      <c r="H3" s="36" t="s">
        <v>1348</v>
      </c>
    </row>
    <row r="4" spans="1:13" ht="15">
      <c r="A4" s="733">
        <v>1</v>
      </c>
      <c r="B4" s="222">
        <v>2</v>
      </c>
      <c r="C4" s="222">
        <v>3</v>
      </c>
      <c r="D4" s="733">
        <v>4</v>
      </c>
      <c r="E4" s="222">
        <v>5</v>
      </c>
      <c r="F4" s="222">
        <v>6</v>
      </c>
      <c r="G4" s="222">
        <v>7</v>
      </c>
      <c r="H4" s="222">
        <v>8</v>
      </c>
    </row>
    <row r="5" spans="1:13">
      <c r="A5" s="472">
        <v>1</v>
      </c>
      <c r="B5" s="473" t="s">
        <v>207</v>
      </c>
      <c r="C5" s="473">
        <v>110</v>
      </c>
      <c r="D5" s="473">
        <v>20</v>
      </c>
      <c r="E5" s="474" t="s">
        <v>615</v>
      </c>
      <c r="F5" s="473" t="s">
        <v>592</v>
      </c>
      <c r="G5" s="473" t="s">
        <v>595</v>
      </c>
      <c r="H5" s="223"/>
    </row>
    <row r="6" spans="1:13">
      <c r="A6" s="472">
        <v>2</v>
      </c>
      <c r="B6" s="473"/>
      <c r="C6" s="473">
        <v>35</v>
      </c>
      <c r="D6" s="473">
        <v>23</v>
      </c>
      <c r="E6" s="474" t="s">
        <v>615</v>
      </c>
      <c r="F6" s="473" t="s">
        <v>592</v>
      </c>
      <c r="G6" s="473" t="s">
        <v>595</v>
      </c>
      <c r="H6" s="223"/>
    </row>
    <row r="7" spans="1:13">
      <c r="A7" s="472">
        <v>3</v>
      </c>
      <c r="B7" s="473"/>
      <c r="C7" s="475" t="s">
        <v>208</v>
      </c>
      <c r="D7" s="473">
        <v>378</v>
      </c>
      <c r="E7" s="474" t="s">
        <v>615</v>
      </c>
      <c r="F7" s="473" t="s">
        <v>592</v>
      </c>
      <c r="G7" s="473" t="s">
        <v>595</v>
      </c>
      <c r="H7" s="223"/>
    </row>
    <row r="8" spans="1:13">
      <c r="A8" s="472">
        <v>4</v>
      </c>
      <c r="B8" s="475"/>
      <c r="C8" s="475" t="s">
        <v>209</v>
      </c>
      <c r="D8" s="476">
        <v>42</v>
      </c>
      <c r="E8" s="474" t="s">
        <v>615</v>
      </c>
      <c r="F8" s="473" t="s">
        <v>592</v>
      </c>
      <c r="G8" s="473" t="s">
        <v>595</v>
      </c>
      <c r="H8" s="223"/>
    </row>
    <row r="9" spans="1:13">
      <c r="A9" s="472">
        <v>5</v>
      </c>
      <c r="B9" s="473" t="s">
        <v>210</v>
      </c>
      <c r="C9" s="473">
        <v>35</v>
      </c>
      <c r="D9" s="473">
        <v>16</v>
      </c>
      <c r="E9" s="474" t="s">
        <v>615</v>
      </c>
      <c r="F9" s="473" t="s">
        <v>592</v>
      </c>
      <c r="G9" s="473" t="s">
        <v>595</v>
      </c>
      <c r="H9" s="223"/>
    </row>
    <row r="10" spans="1:13">
      <c r="A10" s="472">
        <v>6</v>
      </c>
      <c r="B10" s="473"/>
      <c r="C10" s="473" t="s">
        <v>211</v>
      </c>
      <c r="D10" s="473">
        <v>575</v>
      </c>
      <c r="E10" s="474" t="s">
        <v>615</v>
      </c>
      <c r="F10" s="473" t="s">
        <v>592</v>
      </c>
      <c r="G10" s="473" t="s">
        <v>595</v>
      </c>
      <c r="H10" s="223"/>
    </row>
    <row r="11" spans="1:13">
      <c r="A11" s="472">
        <v>7</v>
      </c>
      <c r="B11" s="475"/>
      <c r="C11" s="475" t="s">
        <v>209</v>
      </c>
      <c r="D11" s="476">
        <v>102</v>
      </c>
      <c r="E11" s="474" t="s">
        <v>615</v>
      </c>
      <c r="F11" s="473" t="s">
        <v>592</v>
      </c>
      <c r="G11" s="473" t="s">
        <v>595</v>
      </c>
      <c r="H11" s="223"/>
    </row>
    <row r="12" spans="1:13">
      <c r="A12" s="472">
        <v>8</v>
      </c>
      <c r="B12" s="473" t="s">
        <v>212</v>
      </c>
      <c r="C12" s="473">
        <v>10</v>
      </c>
      <c r="D12" s="473">
        <v>32</v>
      </c>
      <c r="E12" s="474" t="s">
        <v>615</v>
      </c>
      <c r="F12" s="473">
        <v>1</v>
      </c>
      <c r="G12" s="473" t="s">
        <v>595</v>
      </c>
      <c r="H12" s="223"/>
    </row>
    <row r="13" spans="1:13">
      <c r="A13" s="472">
        <v>9</v>
      </c>
      <c r="B13" s="473" t="s">
        <v>213</v>
      </c>
      <c r="C13" s="473">
        <v>0.4</v>
      </c>
      <c r="D13" s="473">
        <v>17</v>
      </c>
      <c r="E13" s="474" t="s">
        <v>214</v>
      </c>
      <c r="F13" s="473">
        <v>2</v>
      </c>
      <c r="G13" s="473" t="s">
        <v>595</v>
      </c>
      <c r="H13" s="223"/>
    </row>
    <row r="14" spans="1:13" ht="14.25">
      <c r="A14" s="1168" t="s">
        <v>590</v>
      </c>
      <c r="B14" s="1169"/>
      <c r="C14" s="478"/>
      <c r="D14" s="477">
        <f>SUM(D5:D13)</f>
        <v>1205</v>
      </c>
      <c r="E14" s="478"/>
      <c r="F14" s="478"/>
      <c r="G14" s="479"/>
      <c r="H14" s="478"/>
    </row>
    <row r="15" spans="1:13">
      <c r="A15" s="135"/>
      <c r="B15" s="132"/>
      <c r="C15" s="132"/>
      <c r="D15" s="135"/>
      <c r="E15" s="132"/>
      <c r="F15" s="132"/>
      <c r="G15" s="132"/>
      <c r="H15" s="132"/>
    </row>
    <row r="16" spans="1:13" s="19" customFormat="1" ht="14.25" customHeight="1">
      <c r="A16" s="127" t="s">
        <v>252</v>
      </c>
      <c r="B16" s="136"/>
      <c r="C16" s="136"/>
      <c r="D16" s="136"/>
      <c r="E16" s="136"/>
      <c r="F16" s="136"/>
      <c r="G16" s="136"/>
      <c r="H16" s="136"/>
      <c r="I16" s="288"/>
      <c r="J16" s="288"/>
      <c r="K16" s="288"/>
      <c r="L16" s="288"/>
      <c r="M16" s="288"/>
    </row>
    <row r="17" spans="1:8">
      <c r="A17" s="25"/>
      <c r="B17" s="18"/>
      <c r="C17" s="18"/>
      <c r="D17" s="25"/>
      <c r="E17" s="18"/>
      <c r="F17" s="18"/>
      <c r="G17" s="18"/>
      <c r="H17" s="18"/>
    </row>
    <row r="18" spans="1:8">
      <c r="A18" s="25"/>
      <c r="B18" s="18"/>
      <c r="C18" s="18"/>
      <c r="D18" s="25"/>
      <c r="E18" s="18"/>
      <c r="F18" s="18"/>
      <c r="G18" s="18"/>
      <c r="H18" s="18"/>
    </row>
    <row r="19" spans="1:8">
      <c r="A19" s="25"/>
      <c r="B19" s="18"/>
      <c r="C19" s="18"/>
      <c r="D19" s="25"/>
      <c r="E19" s="18"/>
      <c r="F19" s="18"/>
      <c r="G19" s="18"/>
      <c r="H19" s="18"/>
    </row>
    <row r="20" spans="1:8">
      <c r="A20" s="25"/>
      <c r="B20" s="18"/>
      <c r="C20" s="18"/>
      <c r="D20" s="25"/>
      <c r="E20" s="18"/>
      <c r="F20" s="18"/>
      <c r="G20" s="18"/>
      <c r="H20" s="18"/>
    </row>
    <row r="21" spans="1:8">
      <c r="A21" s="25"/>
      <c r="B21" s="18"/>
      <c r="C21" s="18"/>
      <c r="D21" s="25"/>
      <c r="E21" s="18"/>
      <c r="F21" s="18"/>
      <c r="G21" s="18"/>
      <c r="H21" s="18"/>
    </row>
    <row r="22" spans="1:8">
      <c r="A22" s="25"/>
      <c r="B22" s="18"/>
      <c r="C22" s="18"/>
      <c r="D22" s="25"/>
      <c r="E22" s="18"/>
      <c r="F22" s="18"/>
      <c r="G22" s="18"/>
      <c r="H22" s="18"/>
    </row>
  </sheetData>
  <sheetProtection insertRows="0" deleteRows="0"/>
  <mergeCells count="2">
    <mergeCell ref="A2:H2"/>
    <mergeCell ref="A14:B14"/>
  </mergeCells>
  <phoneticPr fontId="3" type="noConversion"/>
  <pageMargins left="0.98"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Лист15">
    <tabColor rgb="FFFFFF00"/>
  </sheetPr>
  <dimension ref="A1:D11"/>
  <sheetViews>
    <sheetView view="pageBreakPreview" zoomScaleNormal="100" zoomScaleSheetLayoutView="100" workbookViewId="0">
      <selection activeCell="G8" sqref="G8"/>
    </sheetView>
  </sheetViews>
  <sheetFormatPr defaultRowHeight="12.75"/>
  <cols>
    <col min="1" max="1" width="12.28515625" style="23" customWidth="1"/>
    <col min="2" max="2" width="46.42578125" style="23" customWidth="1"/>
    <col min="3" max="3" width="16.85546875" style="23" customWidth="1"/>
    <col min="4" max="4" width="12.42578125" style="23" customWidth="1"/>
    <col min="5" max="16384" width="9.140625" style="23"/>
  </cols>
  <sheetData>
    <row r="1" spans="1:4" s="78" customFormat="1" ht="35.25" customHeight="1">
      <c r="A1" s="81"/>
      <c r="B1" s="137"/>
      <c r="C1" s="81"/>
      <c r="D1" s="81"/>
    </row>
    <row r="2" spans="1:4" s="20" customFormat="1" ht="27.75" customHeight="1">
      <c r="A2" s="1148" t="s">
        <v>1691</v>
      </c>
      <c r="B2" s="1148"/>
      <c r="C2" s="1148"/>
      <c r="D2" s="1148"/>
    </row>
    <row r="3" spans="1:4" s="20" customFormat="1" ht="34.5" customHeight="1">
      <c r="A3" s="1171" t="s">
        <v>500</v>
      </c>
      <c r="B3" s="1171"/>
      <c r="C3" s="58" t="s">
        <v>537</v>
      </c>
      <c r="D3" s="58" t="s">
        <v>1298</v>
      </c>
    </row>
    <row r="4" spans="1:4" ht="16.5" customHeight="1">
      <c r="A4" s="1172" t="s">
        <v>328</v>
      </c>
      <c r="B4" s="1172"/>
      <c r="C4" s="95">
        <v>704</v>
      </c>
      <c r="D4" s="278">
        <f>C4/C9</f>
        <v>0.87236679058240396</v>
      </c>
    </row>
    <row r="5" spans="1:4" ht="16.5" customHeight="1">
      <c r="A5" s="1172" t="s">
        <v>216</v>
      </c>
      <c r="B5" s="1172"/>
      <c r="C5" s="95">
        <v>39</v>
      </c>
      <c r="D5" s="278">
        <f>C5/C9</f>
        <v>4.8327137546468404E-2</v>
      </c>
    </row>
    <row r="6" spans="1:4" ht="16.5" customHeight="1">
      <c r="A6" s="1172" t="s">
        <v>215</v>
      </c>
      <c r="B6" s="1172"/>
      <c r="C6" s="95">
        <v>43</v>
      </c>
      <c r="D6" s="278">
        <f>C6/C9</f>
        <v>5.3283767038413879E-2</v>
      </c>
    </row>
    <row r="7" spans="1:4" ht="16.5" customHeight="1">
      <c r="A7" s="1172" t="s">
        <v>777</v>
      </c>
      <c r="B7" s="1172"/>
      <c r="C7" s="95">
        <v>0</v>
      </c>
      <c r="D7" s="278">
        <f>C7/C9</f>
        <v>0</v>
      </c>
    </row>
    <row r="8" spans="1:4" ht="16.5" customHeight="1">
      <c r="A8" s="1172" t="s">
        <v>329</v>
      </c>
      <c r="B8" s="1172"/>
      <c r="C8" s="799">
        <v>21</v>
      </c>
      <c r="D8" s="278">
        <f>C8/C9</f>
        <v>2.6022304832713755E-2</v>
      </c>
    </row>
    <row r="9" spans="1:4" ht="16.5" customHeight="1">
      <c r="A9" s="1170" t="s">
        <v>1537</v>
      </c>
      <c r="B9" s="1170"/>
      <c r="C9" s="228">
        <f>SUM(C4:C8)</f>
        <v>807</v>
      </c>
      <c r="D9" s="229">
        <f>SUM(D4:D8)</f>
        <v>1</v>
      </c>
    </row>
    <row r="10" spans="1:4" ht="14.25" customHeight="1">
      <c r="A10" s="124"/>
      <c r="B10" s="125"/>
      <c r="C10" s="92"/>
      <c r="D10" s="126"/>
    </row>
    <row r="11" spans="1:4" ht="15">
      <c r="A11" s="39"/>
      <c r="B11" s="138"/>
      <c r="C11" s="138"/>
      <c r="D11" s="138"/>
    </row>
  </sheetData>
  <mergeCells count="8">
    <mergeCell ref="A9:B9"/>
    <mergeCell ref="A2:D2"/>
    <mergeCell ref="A3:B3"/>
    <mergeCell ref="A4:B4"/>
    <mergeCell ref="A5:B5"/>
    <mergeCell ref="A6:B6"/>
    <mergeCell ref="A7:B7"/>
    <mergeCell ref="A8:B8"/>
  </mergeCells>
  <phoneticPr fontId="3" type="noConversion"/>
  <pageMargins left="0.98" right="0.49" top="0.75"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Лист16">
    <tabColor rgb="FFFFFF00"/>
  </sheetPr>
  <dimension ref="A1:G73"/>
  <sheetViews>
    <sheetView topLeftCell="A37" zoomScaleNormal="100" workbookViewId="0">
      <selection activeCell="G5" sqref="G5"/>
    </sheetView>
  </sheetViews>
  <sheetFormatPr defaultRowHeight="12.75"/>
  <cols>
    <col min="1" max="1" width="4.7109375" style="709" customWidth="1"/>
    <col min="2" max="2" width="51.5703125" style="709" customWidth="1"/>
    <col min="3" max="3" width="8.42578125" style="709" customWidth="1"/>
    <col min="4" max="4" width="11.7109375" style="709" customWidth="1"/>
    <col min="5" max="5" width="12" style="709" customWidth="1"/>
    <col min="6" max="6" width="11.7109375" style="709" customWidth="1"/>
    <col min="7" max="7" width="20.7109375" style="709" customWidth="1"/>
    <col min="8" max="16384" width="9.140625" style="709"/>
  </cols>
  <sheetData>
    <row r="1" spans="1:7" ht="39" customHeight="1">
      <c r="A1" s="1183" t="s">
        <v>1715</v>
      </c>
      <c r="B1" s="1183"/>
      <c r="C1" s="1183"/>
      <c r="D1" s="1183"/>
      <c r="E1" s="1183"/>
      <c r="F1" s="1183"/>
      <c r="G1" s="1183"/>
    </row>
    <row r="2" spans="1:7" ht="15">
      <c r="A2" s="1126" t="s">
        <v>1295</v>
      </c>
      <c r="B2" s="1184" t="s">
        <v>1319</v>
      </c>
      <c r="C2" s="1126" t="s">
        <v>1314</v>
      </c>
      <c r="D2" s="1185" t="s">
        <v>396</v>
      </c>
      <c r="E2" s="1186"/>
      <c r="F2" s="1186"/>
      <c r="G2" s="1187"/>
    </row>
    <row r="3" spans="1:7" ht="45.75" customHeight="1">
      <c r="A3" s="1126"/>
      <c r="B3" s="1184"/>
      <c r="C3" s="1126"/>
      <c r="D3" s="710">
        <v>2014</v>
      </c>
      <c r="E3" s="710">
        <v>2015</v>
      </c>
      <c r="F3" s="710">
        <v>2016</v>
      </c>
      <c r="G3" s="711" t="s">
        <v>1716</v>
      </c>
    </row>
    <row r="4" spans="1:7" ht="13.5" customHeight="1">
      <c r="A4" s="726">
        <v>1</v>
      </c>
      <c r="B4" s="727" t="s">
        <v>1501</v>
      </c>
      <c r="C4" s="726">
        <v>3</v>
      </c>
      <c r="D4" s="728">
        <v>4</v>
      </c>
      <c r="E4" s="728">
        <v>5</v>
      </c>
      <c r="F4" s="728">
        <v>6</v>
      </c>
      <c r="G4" s="729">
        <v>7</v>
      </c>
    </row>
    <row r="5" spans="1:7" ht="15">
      <c r="A5" s="1175">
        <v>1</v>
      </c>
      <c r="B5" s="736" t="s">
        <v>798</v>
      </c>
      <c r="C5" s="726" t="s">
        <v>1326</v>
      </c>
      <c r="D5" s="744">
        <f>D8+D11+D14+D17+D23+D26+D29+D35+D38+D41+D44+D47+D50+D53+D56+D59+D62+D65</f>
        <v>474</v>
      </c>
      <c r="E5" s="744">
        <f>E8+E11+E14+E17+E23+E26+E29+E35+E38+E41+E44+E47+E50+E53+E56+E59+E62+E65</f>
        <v>476</v>
      </c>
      <c r="F5" s="744">
        <f>F8+F11+F14+F17+F23+F26+F29+F35+F38+F41+F44+F47+F50+F53+F56+F59+F62+F65</f>
        <v>483</v>
      </c>
      <c r="G5" s="744">
        <f>G8+G11+G14+G17+G23+G26+G29+G35+G38+G41+G44+G47+G50+G53+G56+G59+G62+G65</f>
        <v>485</v>
      </c>
    </row>
    <row r="6" spans="1:7" ht="15">
      <c r="A6" s="1175"/>
      <c r="B6" s="1173" t="s">
        <v>797</v>
      </c>
      <c r="C6" s="714" t="s">
        <v>1326</v>
      </c>
      <c r="D6" s="745">
        <f>D9+D12+D15+D18+D24+D27+D30+D36+D39+D42+D45+D48+D51+D54+D57+D60+D63+D66</f>
        <v>259</v>
      </c>
      <c r="E6" s="745">
        <f>E9+E12+E15+E18+E24+E27+E30+E36+E39+E42+E45+E48+E51+E54+E57+E60+E63+E66</f>
        <v>259</v>
      </c>
      <c r="F6" s="745">
        <v>255</v>
      </c>
      <c r="G6" s="742">
        <v>255</v>
      </c>
    </row>
    <row r="7" spans="1:7" ht="15">
      <c r="A7" s="1175"/>
      <c r="B7" s="1174"/>
      <c r="C7" s="714" t="s">
        <v>1298</v>
      </c>
      <c r="D7" s="149">
        <f>D6/D5</f>
        <v>0.54641350210970463</v>
      </c>
      <c r="E7" s="149">
        <f>E6/E5</f>
        <v>0.54411764705882348</v>
      </c>
      <c r="F7" s="149">
        <f>F6/F5</f>
        <v>0.52795031055900621</v>
      </c>
      <c r="G7" s="149">
        <f>G6/G5</f>
        <v>0.52577319587628868</v>
      </c>
    </row>
    <row r="8" spans="1:7" ht="15">
      <c r="A8" s="1175" t="s">
        <v>1456</v>
      </c>
      <c r="B8" s="736" t="s">
        <v>1517</v>
      </c>
      <c r="C8" s="726" t="s">
        <v>1326</v>
      </c>
      <c r="D8" s="737">
        <v>8</v>
      </c>
      <c r="E8" s="737">
        <v>8</v>
      </c>
      <c r="F8" s="737">
        <v>8</v>
      </c>
      <c r="G8" s="737">
        <v>8</v>
      </c>
    </row>
    <row r="9" spans="1:7" ht="15">
      <c r="A9" s="1175"/>
      <c r="B9" s="1173" t="s">
        <v>1324</v>
      </c>
      <c r="C9" s="714" t="s">
        <v>1326</v>
      </c>
      <c r="D9" s="743">
        <v>7</v>
      </c>
      <c r="E9" s="743">
        <v>7</v>
      </c>
      <c r="F9" s="743">
        <v>8</v>
      </c>
      <c r="G9" s="743">
        <v>8</v>
      </c>
    </row>
    <row r="10" spans="1:7" ht="15">
      <c r="A10" s="1175"/>
      <c r="B10" s="1174"/>
      <c r="C10" s="714" t="s">
        <v>1298</v>
      </c>
      <c r="D10" s="149">
        <f>D9/D8</f>
        <v>0.875</v>
      </c>
      <c r="E10" s="149">
        <f>E9/E8</f>
        <v>0.875</v>
      </c>
      <c r="F10" s="149">
        <f>F9/F8</f>
        <v>1</v>
      </c>
      <c r="G10" s="149">
        <f>G9/G8</f>
        <v>1</v>
      </c>
    </row>
    <row r="11" spans="1:7" ht="15">
      <c r="A11" s="1175" t="s">
        <v>1457</v>
      </c>
      <c r="B11" s="736" t="s">
        <v>1518</v>
      </c>
      <c r="C11" s="726" t="s">
        <v>1326</v>
      </c>
      <c r="D11" s="737">
        <v>8</v>
      </c>
      <c r="E11" s="737">
        <v>8</v>
      </c>
      <c r="F11" s="737">
        <v>7</v>
      </c>
      <c r="G11" s="737">
        <v>7</v>
      </c>
    </row>
    <row r="12" spans="1:7" ht="15">
      <c r="A12" s="1175"/>
      <c r="B12" s="1173" t="s">
        <v>1324</v>
      </c>
      <c r="C12" s="714" t="s">
        <v>1326</v>
      </c>
      <c r="D12" s="743">
        <v>4</v>
      </c>
      <c r="E12" s="743">
        <v>4</v>
      </c>
      <c r="F12" s="743">
        <v>5</v>
      </c>
      <c r="G12" s="743">
        <v>5</v>
      </c>
    </row>
    <row r="13" spans="1:7" ht="15">
      <c r="A13" s="1175"/>
      <c r="B13" s="1174"/>
      <c r="C13" s="714" t="s">
        <v>1298</v>
      </c>
      <c r="D13" s="149">
        <f>D12/D11</f>
        <v>0.5</v>
      </c>
      <c r="E13" s="149">
        <f>E12/E11</f>
        <v>0.5</v>
      </c>
      <c r="F13" s="149">
        <f>F12/F11</f>
        <v>0.7142857142857143</v>
      </c>
      <c r="G13" s="149">
        <f>G12/G11</f>
        <v>0.7142857142857143</v>
      </c>
    </row>
    <row r="14" spans="1:7" ht="15">
      <c r="A14" s="1175" t="s">
        <v>1519</v>
      </c>
      <c r="B14" s="736" t="s">
        <v>796</v>
      </c>
      <c r="C14" s="726" t="s">
        <v>1326</v>
      </c>
      <c r="D14" s="737">
        <v>14</v>
      </c>
      <c r="E14" s="737">
        <v>14</v>
      </c>
      <c r="F14" s="746">
        <v>16</v>
      </c>
      <c r="G14" s="737">
        <v>16</v>
      </c>
    </row>
    <row r="15" spans="1:7" ht="15">
      <c r="A15" s="1175"/>
      <c r="B15" s="1173" t="s">
        <v>1324</v>
      </c>
      <c r="C15" s="714" t="s">
        <v>1326</v>
      </c>
      <c r="D15" s="743">
        <v>6</v>
      </c>
      <c r="E15" s="743">
        <v>6</v>
      </c>
      <c r="F15" s="745">
        <v>6</v>
      </c>
      <c r="G15" s="743">
        <v>6</v>
      </c>
    </row>
    <row r="16" spans="1:7" ht="15">
      <c r="A16" s="1175"/>
      <c r="B16" s="1174"/>
      <c r="C16" s="714" t="s">
        <v>1298</v>
      </c>
      <c r="D16" s="149">
        <f>D15/D14</f>
        <v>0.42857142857142855</v>
      </c>
      <c r="E16" s="149">
        <f>E15/E14</f>
        <v>0.42857142857142855</v>
      </c>
      <c r="F16" s="149">
        <v>0.375</v>
      </c>
      <c r="G16" s="149">
        <f>G15/G14</f>
        <v>0.375</v>
      </c>
    </row>
    <row r="17" spans="1:7" ht="15">
      <c r="A17" s="1175" t="s">
        <v>1520</v>
      </c>
      <c r="B17" s="736" t="s">
        <v>795</v>
      </c>
      <c r="C17" s="726" t="s">
        <v>1326</v>
      </c>
      <c r="D17" s="737">
        <v>38</v>
      </c>
      <c r="E17" s="737">
        <v>38</v>
      </c>
      <c r="F17" s="737">
        <v>41</v>
      </c>
      <c r="G17" s="737">
        <v>43</v>
      </c>
    </row>
    <row r="18" spans="1:7" ht="15">
      <c r="A18" s="1175"/>
      <c r="B18" s="1173" t="s">
        <v>1324</v>
      </c>
      <c r="C18" s="714" t="s">
        <v>1326</v>
      </c>
      <c r="D18" s="743">
        <v>21</v>
      </c>
      <c r="E18" s="743">
        <v>21</v>
      </c>
      <c r="F18" s="743">
        <v>27</v>
      </c>
      <c r="G18" s="743">
        <v>26</v>
      </c>
    </row>
    <row r="19" spans="1:7" ht="15">
      <c r="A19" s="1175"/>
      <c r="B19" s="1174"/>
      <c r="C19" s="714" t="s">
        <v>1298</v>
      </c>
      <c r="D19" s="149">
        <f>D18/D17</f>
        <v>0.55263157894736847</v>
      </c>
      <c r="E19" s="149">
        <f>E18/E17</f>
        <v>0.55263157894736847</v>
      </c>
      <c r="F19" s="149">
        <f>F18/F17</f>
        <v>0.65853658536585369</v>
      </c>
      <c r="G19" s="149">
        <f>G18/G17</f>
        <v>0.60465116279069764</v>
      </c>
    </row>
    <row r="20" spans="1:7" ht="15">
      <c r="A20" s="1175"/>
      <c r="B20" s="738" t="s">
        <v>1554</v>
      </c>
      <c r="C20" s="726" t="s">
        <v>1326</v>
      </c>
      <c r="D20" s="737">
        <v>2</v>
      </c>
      <c r="E20" s="737">
        <v>3</v>
      </c>
      <c r="F20" s="737">
        <v>3</v>
      </c>
      <c r="G20" s="737">
        <v>3</v>
      </c>
    </row>
    <row r="21" spans="1:7" ht="15">
      <c r="A21" s="1175"/>
      <c r="B21" s="1173" t="s">
        <v>1324</v>
      </c>
      <c r="C21" s="714" t="s">
        <v>1326</v>
      </c>
      <c r="D21" s="743">
        <v>2</v>
      </c>
      <c r="E21" s="743">
        <v>2</v>
      </c>
      <c r="F21" s="743">
        <v>2</v>
      </c>
      <c r="G21" s="743">
        <v>2</v>
      </c>
    </row>
    <row r="22" spans="1:7" ht="15">
      <c r="A22" s="1175"/>
      <c r="B22" s="1174"/>
      <c r="C22" s="714" t="s">
        <v>1298</v>
      </c>
      <c r="D22" s="149">
        <f>D21/D20</f>
        <v>1</v>
      </c>
      <c r="E22" s="149">
        <f>E21/E20</f>
        <v>0.66666666666666663</v>
      </c>
      <c r="F22" s="149">
        <f>F21/F20</f>
        <v>0.66666666666666663</v>
      </c>
      <c r="G22" s="149">
        <f>G21/G20</f>
        <v>0.66666666666666663</v>
      </c>
    </row>
    <row r="23" spans="1:7" ht="15">
      <c r="A23" s="1175" t="s">
        <v>1521</v>
      </c>
      <c r="B23" s="736" t="s">
        <v>794</v>
      </c>
      <c r="C23" s="726" t="s">
        <v>1326</v>
      </c>
      <c r="D23" s="737">
        <v>0</v>
      </c>
      <c r="E23" s="737">
        <v>0</v>
      </c>
      <c r="F23" s="737">
        <v>0</v>
      </c>
      <c r="G23" s="737">
        <v>0</v>
      </c>
    </row>
    <row r="24" spans="1:7" ht="15">
      <c r="A24" s="1175"/>
      <c r="B24" s="1173" t="s">
        <v>1324</v>
      </c>
      <c r="C24" s="714" t="s">
        <v>1326</v>
      </c>
      <c r="D24" s="743">
        <v>0</v>
      </c>
      <c r="E24" s="743">
        <v>0</v>
      </c>
      <c r="F24" s="743">
        <v>0</v>
      </c>
      <c r="G24" s="743">
        <v>0</v>
      </c>
    </row>
    <row r="25" spans="1:7" ht="15">
      <c r="A25" s="1175"/>
      <c r="B25" s="1174"/>
      <c r="C25" s="714" t="s">
        <v>1298</v>
      </c>
      <c r="D25" s="149">
        <v>0</v>
      </c>
      <c r="E25" s="149">
        <v>0</v>
      </c>
      <c r="F25" s="149">
        <v>0</v>
      </c>
      <c r="G25" s="149">
        <v>0</v>
      </c>
    </row>
    <row r="26" spans="1:7" ht="15">
      <c r="A26" s="1175" t="s">
        <v>1522</v>
      </c>
      <c r="B26" s="736" t="s">
        <v>793</v>
      </c>
      <c r="C26" s="726" t="s">
        <v>1326</v>
      </c>
      <c r="D26" s="737">
        <v>15</v>
      </c>
      <c r="E26" s="737">
        <v>16</v>
      </c>
      <c r="F26" s="737">
        <v>17</v>
      </c>
      <c r="G26" s="737">
        <v>17</v>
      </c>
    </row>
    <row r="27" spans="1:7" ht="15">
      <c r="A27" s="1175"/>
      <c r="B27" s="1173" t="s">
        <v>1324</v>
      </c>
      <c r="C27" s="714" t="s">
        <v>1326</v>
      </c>
      <c r="D27" s="743">
        <v>4</v>
      </c>
      <c r="E27" s="743">
        <v>4</v>
      </c>
      <c r="F27" s="743">
        <v>4</v>
      </c>
      <c r="G27" s="743">
        <v>4</v>
      </c>
    </row>
    <row r="28" spans="1:7" ht="15">
      <c r="A28" s="1175"/>
      <c r="B28" s="1174"/>
      <c r="C28" s="714" t="s">
        <v>1298</v>
      </c>
      <c r="D28" s="149">
        <f>D27/D26</f>
        <v>0.26666666666666666</v>
      </c>
      <c r="E28" s="149">
        <f>E27/E26</f>
        <v>0.25</v>
      </c>
      <c r="F28" s="149">
        <f>F27/F26</f>
        <v>0.23529411764705882</v>
      </c>
      <c r="G28" s="149">
        <f>G27/G26</f>
        <v>0.23529411764705882</v>
      </c>
    </row>
    <row r="29" spans="1:7" ht="15" customHeight="1">
      <c r="A29" s="1175" t="s">
        <v>1523</v>
      </c>
      <c r="B29" s="736" t="s">
        <v>792</v>
      </c>
      <c r="C29" s="726" t="s">
        <v>1326</v>
      </c>
      <c r="D29" s="744">
        <v>221</v>
      </c>
      <c r="E29" s="744">
        <v>221</v>
      </c>
      <c r="F29" s="744">
        <v>220</v>
      </c>
      <c r="G29" s="737">
        <v>220</v>
      </c>
    </row>
    <row r="30" spans="1:7" ht="15">
      <c r="A30" s="1175"/>
      <c r="B30" s="1173" t="s">
        <v>1324</v>
      </c>
      <c r="C30" s="714" t="s">
        <v>1326</v>
      </c>
      <c r="D30" s="743">
        <v>110</v>
      </c>
      <c r="E30" s="743">
        <v>110</v>
      </c>
      <c r="F30" s="743">
        <v>111</v>
      </c>
      <c r="G30" s="743">
        <v>112</v>
      </c>
    </row>
    <row r="31" spans="1:7" ht="15">
      <c r="A31" s="1175"/>
      <c r="B31" s="1174"/>
      <c r="C31" s="714" t="s">
        <v>1298</v>
      </c>
      <c r="D31" s="149">
        <f>D30/D29</f>
        <v>0.49773755656108598</v>
      </c>
      <c r="E31" s="149">
        <f>E30/E29</f>
        <v>0.49773755656108598</v>
      </c>
      <c r="F31" s="149">
        <f>F30/F29</f>
        <v>0.50454545454545452</v>
      </c>
      <c r="G31" s="149">
        <f>G30/G29</f>
        <v>0.50909090909090904</v>
      </c>
    </row>
    <row r="32" spans="1:7" ht="15">
      <c r="A32" s="1175"/>
      <c r="B32" s="739" t="s">
        <v>791</v>
      </c>
      <c r="C32" s="726" t="s">
        <v>1326</v>
      </c>
      <c r="D32" s="737">
        <v>45</v>
      </c>
      <c r="E32" s="737">
        <v>45</v>
      </c>
      <c r="F32" s="737">
        <v>45</v>
      </c>
      <c r="G32" s="737">
        <v>45</v>
      </c>
    </row>
    <row r="33" spans="1:7" ht="15">
      <c r="A33" s="1175"/>
      <c r="B33" s="1173" t="s">
        <v>1324</v>
      </c>
      <c r="C33" s="714" t="s">
        <v>1326</v>
      </c>
      <c r="D33" s="743">
        <v>3</v>
      </c>
      <c r="E33" s="743">
        <v>3</v>
      </c>
      <c r="F33" s="743">
        <v>4</v>
      </c>
      <c r="G33" s="743">
        <v>5</v>
      </c>
    </row>
    <row r="34" spans="1:7" ht="15">
      <c r="A34" s="1175"/>
      <c r="B34" s="1174"/>
      <c r="C34" s="714" t="s">
        <v>1298</v>
      </c>
      <c r="D34" s="149">
        <f>D33/D32</f>
        <v>6.6666666666666666E-2</v>
      </c>
      <c r="E34" s="149">
        <f>E33/E32</f>
        <v>6.6666666666666666E-2</v>
      </c>
      <c r="F34" s="149">
        <f>F33/F32</f>
        <v>8.8888888888888892E-2</v>
      </c>
      <c r="G34" s="149">
        <f>G33/G32</f>
        <v>0.1111111111111111</v>
      </c>
    </row>
    <row r="35" spans="1:7" ht="15">
      <c r="A35" s="1175" t="s">
        <v>1524</v>
      </c>
      <c r="B35" s="736" t="s">
        <v>790</v>
      </c>
      <c r="C35" s="726" t="s">
        <v>1326</v>
      </c>
      <c r="D35" s="737">
        <v>17</v>
      </c>
      <c r="E35" s="737">
        <v>17</v>
      </c>
      <c r="F35" s="737">
        <v>17</v>
      </c>
      <c r="G35" s="737">
        <v>17</v>
      </c>
    </row>
    <row r="36" spans="1:7" ht="15">
      <c r="A36" s="1175"/>
      <c r="B36" s="1173" t="s">
        <v>1324</v>
      </c>
      <c r="C36" s="714" t="s">
        <v>1326</v>
      </c>
      <c r="D36" s="743">
        <v>17</v>
      </c>
      <c r="E36" s="743">
        <v>17</v>
      </c>
      <c r="F36" s="743">
        <v>17</v>
      </c>
      <c r="G36" s="743">
        <v>17</v>
      </c>
    </row>
    <row r="37" spans="1:7" ht="15">
      <c r="A37" s="1175"/>
      <c r="B37" s="1174"/>
      <c r="C37" s="714" t="s">
        <v>1298</v>
      </c>
      <c r="D37" s="149">
        <f>D36/D35</f>
        <v>1</v>
      </c>
      <c r="E37" s="149">
        <f>E36/E35</f>
        <v>1</v>
      </c>
      <c r="F37" s="149">
        <f>F36/F35</f>
        <v>1</v>
      </c>
      <c r="G37" s="149">
        <f>G36/G35</f>
        <v>1</v>
      </c>
    </row>
    <row r="38" spans="1:7" ht="15">
      <c r="A38" s="1175" t="s">
        <v>1525</v>
      </c>
      <c r="B38" s="736" t="s">
        <v>789</v>
      </c>
      <c r="C38" s="726" t="s">
        <v>1326</v>
      </c>
      <c r="D38" s="744">
        <v>0</v>
      </c>
      <c r="E38" s="744">
        <v>0</v>
      </c>
      <c r="F38" s="737">
        <v>0</v>
      </c>
      <c r="G38" s="737">
        <v>0</v>
      </c>
    </row>
    <row r="39" spans="1:7" ht="15">
      <c r="A39" s="1175"/>
      <c r="B39" s="1173" t="s">
        <v>1324</v>
      </c>
      <c r="C39" s="714" t="s">
        <v>1326</v>
      </c>
      <c r="D39" s="743">
        <v>0</v>
      </c>
      <c r="E39" s="743">
        <v>0</v>
      </c>
      <c r="F39" s="743">
        <v>0</v>
      </c>
      <c r="G39" s="743">
        <v>0</v>
      </c>
    </row>
    <row r="40" spans="1:7" ht="15">
      <c r="A40" s="1175"/>
      <c r="B40" s="1174"/>
      <c r="C40" s="714" t="s">
        <v>1298</v>
      </c>
      <c r="D40" s="149">
        <v>0</v>
      </c>
      <c r="E40" s="149">
        <v>0</v>
      </c>
      <c r="F40" s="149">
        <v>0</v>
      </c>
      <c r="G40" s="149">
        <v>0</v>
      </c>
    </row>
    <row r="41" spans="1:7" ht="15">
      <c r="A41" s="1175" t="s">
        <v>1526</v>
      </c>
      <c r="B41" s="736" t="s">
        <v>788</v>
      </c>
      <c r="C41" s="726" t="s">
        <v>1326</v>
      </c>
      <c r="D41" s="744">
        <v>6</v>
      </c>
      <c r="E41" s="744">
        <v>6</v>
      </c>
      <c r="F41" s="744">
        <v>8</v>
      </c>
      <c r="G41" s="737">
        <v>8</v>
      </c>
    </row>
    <row r="42" spans="1:7" ht="15">
      <c r="A42" s="1175"/>
      <c r="B42" s="1173" t="s">
        <v>1324</v>
      </c>
      <c r="C42" s="714" t="s">
        <v>1326</v>
      </c>
      <c r="D42" s="743">
        <v>4</v>
      </c>
      <c r="E42" s="743">
        <v>4</v>
      </c>
      <c r="F42" s="743">
        <v>4</v>
      </c>
      <c r="G42" s="743">
        <v>4</v>
      </c>
    </row>
    <row r="43" spans="1:7" ht="15">
      <c r="A43" s="1175"/>
      <c r="B43" s="1174"/>
      <c r="C43" s="714" t="s">
        <v>1298</v>
      </c>
      <c r="D43" s="149">
        <f>D42/D41</f>
        <v>0.66666666666666663</v>
      </c>
      <c r="E43" s="149">
        <f>E42/E41</f>
        <v>0.66666666666666663</v>
      </c>
      <c r="F43" s="149">
        <f>F42/F41</f>
        <v>0.5</v>
      </c>
      <c r="G43" s="149">
        <f>G42/G41</f>
        <v>0.5</v>
      </c>
    </row>
    <row r="44" spans="1:7" ht="15">
      <c r="A44" s="1175" t="s">
        <v>1527</v>
      </c>
      <c r="B44" s="736" t="s">
        <v>787</v>
      </c>
      <c r="C44" s="726" t="s">
        <v>1326</v>
      </c>
      <c r="D44" s="737">
        <v>12</v>
      </c>
      <c r="E44" s="737">
        <v>12</v>
      </c>
      <c r="F44" s="737">
        <v>13</v>
      </c>
      <c r="G44" s="737">
        <v>13</v>
      </c>
    </row>
    <row r="45" spans="1:7" ht="15">
      <c r="A45" s="1175"/>
      <c r="B45" s="1173" t="s">
        <v>1324</v>
      </c>
      <c r="C45" s="714" t="s">
        <v>1326</v>
      </c>
      <c r="D45" s="743">
        <v>12</v>
      </c>
      <c r="E45" s="743">
        <v>12</v>
      </c>
      <c r="F45" s="743">
        <v>12</v>
      </c>
      <c r="G45" s="743">
        <v>12</v>
      </c>
    </row>
    <row r="46" spans="1:7" ht="15">
      <c r="A46" s="1175"/>
      <c r="B46" s="1174"/>
      <c r="C46" s="714" t="s">
        <v>1298</v>
      </c>
      <c r="D46" s="149">
        <f>D45/D44</f>
        <v>1</v>
      </c>
      <c r="E46" s="149">
        <f>E45/E44</f>
        <v>1</v>
      </c>
      <c r="F46" s="149">
        <f>F45/F44</f>
        <v>0.92307692307692313</v>
      </c>
      <c r="G46" s="149">
        <f>G45/G44</f>
        <v>0.92307692307692313</v>
      </c>
    </row>
    <row r="47" spans="1:7" ht="15">
      <c r="A47" s="1175" t="s">
        <v>1528</v>
      </c>
      <c r="B47" s="736" t="s">
        <v>786</v>
      </c>
      <c r="C47" s="726" t="s">
        <v>1326</v>
      </c>
      <c r="D47" s="737">
        <v>91</v>
      </c>
      <c r="E47" s="737">
        <v>91</v>
      </c>
      <c r="F47" s="737">
        <v>91</v>
      </c>
      <c r="G47" s="737">
        <v>91</v>
      </c>
    </row>
    <row r="48" spans="1:7" ht="15">
      <c r="A48" s="1175"/>
      <c r="B48" s="1173" t="s">
        <v>1324</v>
      </c>
      <c r="C48" s="714" t="s">
        <v>1326</v>
      </c>
      <c r="D48" s="743">
        <v>30</v>
      </c>
      <c r="E48" s="743">
        <v>30</v>
      </c>
      <c r="F48" s="743">
        <v>32</v>
      </c>
      <c r="G48" s="743">
        <v>32</v>
      </c>
    </row>
    <row r="49" spans="1:7" ht="15">
      <c r="A49" s="1175"/>
      <c r="B49" s="1174"/>
      <c r="C49" s="714" t="s">
        <v>1298</v>
      </c>
      <c r="D49" s="149">
        <f>D48/D47</f>
        <v>0.32967032967032966</v>
      </c>
      <c r="E49" s="149">
        <f>E48/E47</f>
        <v>0.32967032967032966</v>
      </c>
      <c r="F49" s="149">
        <f>F48/F47</f>
        <v>0.35164835164835168</v>
      </c>
      <c r="G49" s="149">
        <f>G48/G47</f>
        <v>0.35164835164835168</v>
      </c>
    </row>
    <row r="50" spans="1:7" ht="15.75" customHeight="1">
      <c r="A50" s="1175" t="s">
        <v>1529</v>
      </c>
      <c r="B50" s="736" t="s">
        <v>785</v>
      </c>
      <c r="C50" s="726" t="s">
        <v>1326</v>
      </c>
      <c r="D50" s="737">
        <v>16</v>
      </c>
      <c r="E50" s="737">
        <v>17</v>
      </c>
      <c r="F50" s="737">
        <v>17</v>
      </c>
      <c r="G50" s="737">
        <v>17</v>
      </c>
    </row>
    <row r="51" spans="1:7" ht="15">
      <c r="A51" s="1175"/>
      <c r="B51" s="1173" t="s">
        <v>1324</v>
      </c>
      <c r="C51" s="714" t="s">
        <v>1326</v>
      </c>
      <c r="D51" s="743">
        <v>16</v>
      </c>
      <c r="E51" s="743">
        <v>16</v>
      </c>
      <c r="F51" s="743">
        <v>14</v>
      </c>
      <c r="G51" s="743">
        <v>14</v>
      </c>
    </row>
    <row r="52" spans="1:7" ht="15">
      <c r="A52" s="1175"/>
      <c r="B52" s="1174"/>
      <c r="C52" s="714" t="s">
        <v>1298</v>
      </c>
      <c r="D52" s="149">
        <f>D51/D50</f>
        <v>1</v>
      </c>
      <c r="E52" s="149">
        <f>E51/E50</f>
        <v>0.94117647058823528</v>
      </c>
      <c r="F52" s="149">
        <f>F51/F50</f>
        <v>0.82352941176470584</v>
      </c>
      <c r="G52" s="149">
        <f>G51/G50</f>
        <v>0.82352941176470584</v>
      </c>
    </row>
    <row r="53" spans="1:7" ht="15">
      <c r="A53" s="1175" t="s">
        <v>1530</v>
      </c>
      <c r="B53" s="736" t="s">
        <v>784</v>
      </c>
      <c r="C53" s="726" t="s">
        <v>1326</v>
      </c>
      <c r="D53" s="744">
        <v>25</v>
      </c>
      <c r="E53" s="744">
        <v>25</v>
      </c>
      <c r="F53" s="737">
        <v>25</v>
      </c>
      <c r="G53" s="737">
        <v>25</v>
      </c>
    </row>
    <row r="54" spans="1:7" ht="15">
      <c r="A54" s="1175"/>
      <c r="B54" s="1173" t="s">
        <v>1324</v>
      </c>
      <c r="C54" s="714" t="s">
        <v>1326</v>
      </c>
      <c r="D54" s="747">
        <v>25</v>
      </c>
      <c r="E54" s="747">
        <v>25</v>
      </c>
      <c r="F54" s="743">
        <v>25</v>
      </c>
      <c r="G54" s="743">
        <v>25</v>
      </c>
    </row>
    <row r="55" spans="1:7" ht="15">
      <c r="A55" s="1175"/>
      <c r="B55" s="1174"/>
      <c r="C55" s="714" t="s">
        <v>1298</v>
      </c>
      <c r="D55" s="149">
        <f>D54/D53</f>
        <v>1</v>
      </c>
      <c r="E55" s="149">
        <f>E54/E53</f>
        <v>1</v>
      </c>
      <c r="F55" s="149">
        <f>F54/F53</f>
        <v>1</v>
      </c>
      <c r="G55" s="149">
        <f>G54/G53</f>
        <v>1</v>
      </c>
    </row>
    <row r="56" spans="1:7" ht="15">
      <c r="A56" s="1175" t="s">
        <v>1531</v>
      </c>
      <c r="B56" s="736" t="s">
        <v>783</v>
      </c>
      <c r="C56" s="726" t="s">
        <v>1326</v>
      </c>
      <c r="D56" s="737">
        <v>0</v>
      </c>
      <c r="E56" s="737">
        <v>0</v>
      </c>
      <c r="F56" s="737">
        <v>0</v>
      </c>
      <c r="G56" s="737">
        <v>0</v>
      </c>
    </row>
    <row r="57" spans="1:7" ht="15">
      <c r="A57" s="1175"/>
      <c r="B57" s="1173" t="s">
        <v>1324</v>
      </c>
      <c r="C57" s="714" t="s">
        <v>1326</v>
      </c>
      <c r="D57" s="743">
        <v>0</v>
      </c>
      <c r="E57" s="743">
        <v>0</v>
      </c>
      <c r="F57" s="743">
        <v>0</v>
      </c>
      <c r="G57" s="743">
        <v>0</v>
      </c>
    </row>
    <row r="58" spans="1:7" ht="15">
      <c r="A58" s="1175"/>
      <c r="B58" s="1174"/>
      <c r="C58" s="714" t="s">
        <v>1298</v>
      </c>
      <c r="D58" s="149">
        <v>0</v>
      </c>
      <c r="E58" s="149">
        <v>0</v>
      </c>
      <c r="F58" s="149">
        <v>0</v>
      </c>
      <c r="G58" s="149">
        <v>0</v>
      </c>
    </row>
    <row r="59" spans="1:7" ht="18.75" customHeight="1">
      <c r="A59" s="1175" t="s">
        <v>1532</v>
      </c>
      <c r="B59" s="736" t="s">
        <v>782</v>
      </c>
      <c r="C59" s="726" t="s">
        <v>1326</v>
      </c>
      <c r="D59" s="737">
        <v>0</v>
      </c>
      <c r="E59" s="737">
        <v>0</v>
      </c>
      <c r="F59" s="737">
        <v>0</v>
      </c>
      <c r="G59" s="737">
        <v>0</v>
      </c>
    </row>
    <row r="60" spans="1:7" ht="15">
      <c r="A60" s="1175"/>
      <c r="B60" s="1173" t="s">
        <v>1324</v>
      </c>
      <c r="C60" s="714" t="s">
        <v>1326</v>
      </c>
      <c r="D60" s="743">
        <v>0</v>
      </c>
      <c r="E60" s="743">
        <v>0</v>
      </c>
      <c r="F60" s="743">
        <v>0</v>
      </c>
      <c r="G60" s="743">
        <v>0</v>
      </c>
    </row>
    <row r="61" spans="1:7" ht="15">
      <c r="A61" s="1175"/>
      <c r="B61" s="1174"/>
      <c r="C61" s="714" t="s">
        <v>1298</v>
      </c>
      <c r="D61" s="149">
        <v>0</v>
      </c>
      <c r="E61" s="149">
        <v>0</v>
      </c>
      <c r="F61" s="149">
        <v>0</v>
      </c>
      <c r="G61" s="149">
        <v>0</v>
      </c>
    </row>
    <row r="62" spans="1:7" ht="15">
      <c r="A62" s="1175" t="s">
        <v>1533</v>
      </c>
      <c r="B62" s="736" t="s">
        <v>781</v>
      </c>
      <c r="C62" s="726" t="s">
        <v>1326</v>
      </c>
      <c r="D62" s="737">
        <v>0</v>
      </c>
      <c r="E62" s="737">
        <v>0</v>
      </c>
      <c r="F62" s="744">
        <v>0</v>
      </c>
      <c r="G62" s="737">
        <v>0</v>
      </c>
    </row>
    <row r="63" spans="1:7" ht="15">
      <c r="A63" s="1175"/>
      <c r="B63" s="1173" t="s">
        <v>1324</v>
      </c>
      <c r="C63" s="714" t="s">
        <v>1326</v>
      </c>
      <c r="D63" s="743">
        <v>0</v>
      </c>
      <c r="E63" s="743">
        <v>0</v>
      </c>
      <c r="F63" s="747">
        <v>0</v>
      </c>
      <c r="G63" s="743">
        <v>0</v>
      </c>
    </row>
    <row r="64" spans="1:7" ht="15">
      <c r="A64" s="1175"/>
      <c r="B64" s="1174"/>
      <c r="C64" s="714" t="s">
        <v>1298</v>
      </c>
      <c r="D64" s="149">
        <v>0</v>
      </c>
      <c r="E64" s="149">
        <v>0</v>
      </c>
      <c r="F64" s="149">
        <v>0</v>
      </c>
      <c r="G64" s="149">
        <v>0</v>
      </c>
    </row>
    <row r="65" spans="1:7" ht="15">
      <c r="A65" s="1175" t="s">
        <v>1534</v>
      </c>
      <c r="B65" s="736" t="s">
        <v>780</v>
      </c>
      <c r="C65" s="726" t="s">
        <v>1326</v>
      </c>
      <c r="D65" s="737">
        <v>3</v>
      </c>
      <c r="E65" s="737">
        <v>3</v>
      </c>
      <c r="F65" s="737">
        <v>3</v>
      </c>
      <c r="G65" s="737">
        <v>3</v>
      </c>
    </row>
    <row r="66" spans="1:7" ht="15">
      <c r="A66" s="1175"/>
      <c r="B66" s="1173" t="s">
        <v>1324</v>
      </c>
      <c r="C66" s="714" t="s">
        <v>1326</v>
      </c>
      <c r="D66" s="743">
        <v>3</v>
      </c>
      <c r="E66" s="743">
        <v>3</v>
      </c>
      <c r="F66" s="743">
        <v>3</v>
      </c>
      <c r="G66" s="743">
        <v>3</v>
      </c>
    </row>
    <row r="67" spans="1:7" ht="15">
      <c r="A67" s="1175"/>
      <c r="B67" s="1174"/>
      <c r="C67" s="714" t="s">
        <v>1298</v>
      </c>
      <c r="D67" s="149">
        <f>D66/D65</f>
        <v>1</v>
      </c>
      <c r="E67" s="149">
        <f>E66/E65</f>
        <v>1</v>
      </c>
      <c r="F67" s="149">
        <f>F66/F65</f>
        <v>1</v>
      </c>
      <c r="G67" s="149">
        <f>G66/G65</f>
        <v>1</v>
      </c>
    </row>
    <row r="68" spans="1:7" s="712" customFormat="1" ht="15">
      <c r="A68" s="1180" t="s">
        <v>501</v>
      </c>
      <c r="B68" s="740" t="s">
        <v>502</v>
      </c>
      <c r="C68" s="726" t="s">
        <v>1326</v>
      </c>
      <c r="D68" s="741">
        <v>0</v>
      </c>
      <c r="E68" s="741">
        <v>0</v>
      </c>
      <c r="F68" s="737">
        <v>0</v>
      </c>
      <c r="G68" s="737">
        <v>0</v>
      </c>
    </row>
    <row r="69" spans="1:7" s="712" customFormat="1" ht="15">
      <c r="A69" s="1181"/>
      <c r="B69" s="1176" t="s">
        <v>1324</v>
      </c>
      <c r="C69" s="714" t="s">
        <v>1326</v>
      </c>
      <c r="D69" s="743">
        <v>0</v>
      </c>
      <c r="E69" s="743">
        <v>0</v>
      </c>
      <c r="F69" s="743">
        <v>0</v>
      </c>
      <c r="G69" s="743">
        <v>0</v>
      </c>
    </row>
    <row r="70" spans="1:7" s="712" customFormat="1" ht="15">
      <c r="A70" s="1182"/>
      <c r="B70" s="1177"/>
      <c r="C70" s="714" t="s">
        <v>1298</v>
      </c>
      <c r="D70" s="149">
        <v>0</v>
      </c>
      <c r="E70" s="149">
        <v>0</v>
      </c>
      <c r="F70" s="149">
        <v>0</v>
      </c>
      <c r="G70" s="149">
        <v>0</v>
      </c>
    </row>
    <row r="71" spans="1:7" ht="12.75" customHeight="1">
      <c r="A71" s="715"/>
      <c r="B71" s="715"/>
      <c r="C71" s="715"/>
      <c r="D71" s="715"/>
      <c r="E71" s="715"/>
      <c r="F71" s="715"/>
      <c r="G71" s="715"/>
    </row>
    <row r="72" spans="1:7" ht="15">
      <c r="A72" s="1179" t="s">
        <v>779</v>
      </c>
      <c r="B72" s="1179"/>
      <c r="C72" s="1179"/>
      <c r="D72" s="1179"/>
      <c r="E72" s="1179"/>
      <c r="F72" s="1179"/>
      <c r="G72" s="715"/>
    </row>
    <row r="73" spans="1:7" ht="15">
      <c r="A73" s="1178" t="s">
        <v>778</v>
      </c>
      <c r="B73" s="1178"/>
      <c r="C73" s="1178"/>
      <c r="D73" s="1178"/>
      <c r="E73" s="1178"/>
      <c r="F73" s="1178"/>
      <c r="G73" s="1178"/>
    </row>
  </sheetData>
  <mergeCells count="49">
    <mergeCell ref="A5:A7"/>
    <mergeCell ref="B6:B7"/>
    <mergeCell ref="A8:A10"/>
    <mergeCell ref="B9:B10"/>
    <mergeCell ref="A1:G1"/>
    <mergeCell ref="A2:A3"/>
    <mergeCell ref="B2:B3"/>
    <mergeCell ref="C2:C3"/>
    <mergeCell ref="D2:G2"/>
    <mergeCell ref="B27:B28"/>
    <mergeCell ref="B12:B13"/>
    <mergeCell ref="B30:B31"/>
    <mergeCell ref="A23:A25"/>
    <mergeCell ref="B24:B25"/>
    <mergeCell ref="A17:A22"/>
    <mergeCell ref="B18:B19"/>
    <mergeCell ref="B21:B22"/>
    <mergeCell ref="A62:A64"/>
    <mergeCell ref="A11:A13"/>
    <mergeCell ref="A68:A70"/>
    <mergeCell ref="A14:A16"/>
    <mergeCell ref="B15:B16"/>
    <mergeCell ref="A47:A49"/>
    <mergeCell ref="B48:B49"/>
    <mergeCell ref="A38:A40"/>
    <mergeCell ref="B39:B40"/>
    <mergeCell ref="A41:A43"/>
    <mergeCell ref="B42:B43"/>
    <mergeCell ref="A44:A46"/>
    <mergeCell ref="B45:B46"/>
    <mergeCell ref="A35:A37"/>
    <mergeCell ref="B36:B37"/>
    <mergeCell ref="A26:A28"/>
    <mergeCell ref="B63:B64"/>
    <mergeCell ref="A29:A34"/>
    <mergeCell ref="B69:B70"/>
    <mergeCell ref="B33:B34"/>
    <mergeCell ref="A73:G73"/>
    <mergeCell ref="A65:A67"/>
    <mergeCell ref="B66:B67"/>
    <mergeCell ref="A50:A52"/>
    <mergeCell ref="B51:B52"/>
    <mergeCell ref="A53:A55"/>
    <mergeCell ref="B54:B55"/>
    <mergeCell ref="A56:A58"/>
    <mergeCell ref="B57:B58"/>
    <mergeCell ref="A59:A61"/>
    <mergeCell ref="A72:F72"/>
    <mergeCell ref="B60:B61"/>
  </mergeCells>
  <phoneticPr fontId="3" type="noConversion"/>
  <dataValidations count="2">
    <dataValidation operator="lessThanOrEqual" showErrorMessage="1" errorTitle="Не заповнювати" error="Не повинно бути більше за кількість всього автотракторної техніки і спецмеханізмів в електричних мережах" sqref="D16:E16"/>
    <dataValidation operator="lessThanOrEqual" showInputMessage="1" showErrorMessage="1" error="Не повинно бути більше за кількість всього автотракторної техніки і спецмеханізмів в електричних мережах" sqref="F16:G16"/>
  </dataValidations>
  <pageMargins left="1.03" right="0.48" top="0.28999999999999998" bottom="0.37" header="0.27" footer="0.32"/>
  <pageSetup paperSize="9" scale="69"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Лист17">
    <tabColor rgb="FFFFFF00"/>
  </sheetPr>
  <dimension ref="A1:Q487"/>
  <sheetViews>
    <sheetView view="pageBreakPreview" topLeftCell="A352" zoomScale="60" zoomScaleNormal="70" workbookViewId="0">
      <selection activeCell="Q13" sqref="Q13"/>
    </sheetView>
  </sheetViews>
  <sheetFormatPr defaultRowHeight="12.75"/>
  <cols>
    <col min="1" max="1" width="5" style="699" customWidth="1"/>
    <col min="2" max="2" width="20" style="699" customWidth="1"/>
    <col min="3" max="3" width="21.28515625" style="699" customWidth="1"/>
    <col min="4" max="4" width="8.42578125" style="699" customWidth="1"/>
    <col min="5" max="5" width="6.28515625" style="699" customWidth="1"/>
    <col min="6" max="6" width="15.28515625" style="699" customWidth="1"/>
    <col min="7" max="7" width="7.42578125" style="699" customWidth="1"/>
    <col min="8" max="8" width="6.85546875" style="699" customWidth="1"/>
    <col min="9" max="9" width="7.140625" style="699" customWidth="1"/>
    <col min="10" max="10" width="7.42578125" style="699" customWidth="1"/>
    <col min="11" max="11" width="8.28515625" style="699" customWidth="1"/>
    <col min="12" max="12" width="17.5703125" style="699" customWidth="1"/>
    <col min="13" max="13" width="13.28515625" style="699" customWidth="1"/>
    <col min="14" max="14" width="12" style="699" customWidth="1"/>
    <col min="15" max="15" width="7.140625" style="699" customWidth="1"/>
    <col min="16" max="16" width="8.42578125" style="699" customWidth="1"/>
    <col min="17" max="17" width="10.42578125" style="699" customWidth="1"/>
    <col min="18" max="16384" width="9.140625" style="699"/>
  </cols>
  <sheetData>
    <row r="1" spans="1:17" ht="23.25" customHeight="1">
      <c r="A1" s="1188" t="s">
        <v>1692</v>
      </c>
      <c r="B1" s="1189"/>
      <c r="C1" s="1189"/>
      <c r="D1" s="1189"/>
      <c r="E1" s="1189"/>
      <c r="F1" s="1189"/>
      <c r="G1" s="1189"/>
      <c r="H1" s="1189"/>
      <c r="I1" s="1189"/>
      <c r="J1" s="1189"/>
      <c r="K1" s="1189"/>
      <c r="L1" s="1189"/>
      <c r="M1" s="1189"/>
      <c r="N1" s="1189"/>
      <c r="O1" s="1189"/>
      <c r="P1" s="1189"/>
      <c r="Q1" s="1190"/>
    </row>
    <row r="2" spans="1:17" s="700" customFormat="1" ht="85.5" customHeight="1">
      <c r="A2" s="1126" t="s">
        <v>1295</v>
      </c>
      <c r="B2" s="1126" t="s">
        <v>255</v>
      </c>
      <c r="C2" s="1126" t="s">
        <v>1511</v>
      </c>
      <c r="D2" s="1126" t="s">
        <v>1512</v>
      </c>
      <c r="E2" s="1191" t="s">
        <v>1693</v>
      </c>
      <c r="F2" s="1126" t="s">
        <v>1694</v>
      </c>
      <c r="G2" s="1126" t="s">
        <v>1695</v>
      </c>
      <c r="H2" s="1126" t="s">
        <v>1696</v>
      </c>
      <c r="I2" s="1126" t="s">
        <v>1697</v>
      </c>
      <c r="J2" s="1126"/>
      <c r="K2" s="1126" t="s">
        <v>1698</v>
      </c>
      <c r="L2" s="1126" t="s">
        <v>1516</v>
      </c>
      <c r="M2" s="1126" t="s">
        <v>1513</v>
      </c>
      <c r="N2" s="1126"/>
      <c r="O2" s="1126"/>
      <c r="P2" s="1126"/>
      <c r="Q2" s="1126"/>
    </row>
    <row r="3" spans="1:17" ht="105.75" customHeight="1">
      <c r="A3" s="1126"/>
      <c r="B3" s="1126"/>
      <c r="C3" s="1126"/>
      <c r="D3" s="1126"/>
      <c r="E3" s="1192"/>
      <c r="F3" s="1126"/>
      <c r="G3" s="1126"/>
      <c r="H3" s="1126"/>
      <c r="I3" s="714" t="s">
        <v>1514</v>
      </c>
      <c r="J3" s="714" t="s">
        <v>1515</v>
      </c>
      <c r="K3" s="1126"/>
      <c r="L3" s="1126"/>
      <c r="M3" s="714" t="s">
        <v>253</v>
      </c>
      <c r="N3" s="714" t="s">
        <v>254</v>
      </c>
      <c r="O3" s="714" t="s">
        <v>1699</v>
      </c>
      <c r="P3" s="714" t="s">
        <v>1700</v>
      </c>
      <c r="Q3" s="714" t="s">
        <v>1701</v>
      </c>
    </row>
    <row r="4" spans="1:17" ht="15">
      <c r="A4" s="726">
        <v>1</v>
      </c>
      <c r="B4" s="726">
        <v>2</v>
      </c>
      <c r="C4" s="726">
        <v>3</v>
      </c>
      <c r="D4" s="726">
        <v>4</v>
      </c>
      <c r="E4" s="748">
        <v>5</v>
      </c>
      <c r="F4" s="726">
        <v>6</v>
      </c>
      <c r="G4" s="726">
        <v>7</v>
      </c>
      <c r="H4" s="726">
        <v>7</v>
      </c>
      <c r="I4" s="726">
        <v>8</v>
      </c>
      <c r="J4" s="726">
        <v>9</v>
      </c>
      <c r="K4" s="726">
        <v>10</v>
      </c>
      <c r="L4" s="726">
        <v>11</v>
      </c>
      <c r="M4" s="726">
        <v>12</v>
      </c>
      <c r="N4" s="726">
        <v>13</v>
      </c>
      <c r="O4" s="726">
        <v>14</v>
      </c>
      <c r="P4" s="726">
        <v>15</v>
      </c>
      <c r="Q4" s="726">
        <v>16</v>
      </c>
    </row>
    <row r="5" spans="1:17" ht="60">
      <c r="A5" s="714">
        <v>1</v>
      </c>
      <c r="B5" s="252" t="s">
        <v>1077</v>
      </c>
      <c r="C5" s="252" t="s">
        <v>1078</v>
      </c>
      <c r="D5" s="252">
        <v>1990</v>
      </c>
      <c r="E5" s="714">
        <v>10</v>
      </c>
      <c r="F5" s="252" t="s">
        <v>801</v>
      </c>
      <c r="G5" s="252">
        <v>27.3</v>
      </c>
      <c r="H5" s="252">
        <v>4.41</v>
      </c>
      <c r="I5" s="701">
        <f t="shared" ref="I5:I12" si="0">J5/12</f>
        <v>0.19166666666666665</v>
      </c>
      <c r="J5" s="702">
        <v>2.2999999999999998</v>
      </c>
      <c r="K5" s="289">
        <v>3.6749999999999998</v>
      </c>
      <c r="L5" s="703" t="s">
        <v>679</v>
      </c>
      <c r="M5" s="704" t="s">
        <v>225</v>
      </c>
      <c r="N5" s="704" t="s">
        <v>1702</v>
      </c>
      <c r="O5" s="705">
        <v>1100</v>
      </c>
      <c r="P5" s="705">
        <v>23</v>
      </c>
      <c r="Q5" s="705">
        <v>4</v>
      </c>
    </row>
    <row r="6" spans="1:17" ht="60">
      <c r="A6" s="714">
        <v>2</v>
      </c>
      <c r="B6" s="252" t="s">
        <v>826</v>
      </c>
      <c r="C6" s="252" t="s">
        <v>1078</v>
      </c>
      <c r="D6" s="252">
        <v>1989</v>
      </c>
      <c r="E6" s="714">
        <v>10</v>
      </c>
      <c r="F6" s="252" t="s">
        <v>805</v>
      </c>
      <c r="G6" s="252">
        <v>30.45</v>
      </c>
      <c r="H6" s="252">
        <v>5.15</v>
      </c>
      <c r="I6" s="701">
        <f t="shared" si="0"/>
        <v>0.75</v>
      </c>
      <c r="J6" s="702">
        <v>9</v>
      </c>
      <c r="K6" s="289">
        <v>2.1583299999999999</v>
      </c>
      <c r="L6" s="703" t="s">
        <v>679</v>
      </c>
      <c r="M6" s="704" t="s">
        <v>225</v>
      </c>
      <c r="N6" s="704" t="s">
        <v>1702</v>
      </c>
      <c r="O6" s="705">
        <v>1100</v>
      </c>
      <c r="P6" s="705">
        <v>23</v>
      </c>
      <c r="Q6" s="705">
        <v>4</v>
      </c>
    </row>
    <row r="7" spans="1:17" ht="15">
      <c r="A7" s="714">
        <v>3</v>
      </c>
      <c r="B7" s="252" t="s">
        <v>33</v>
      </c>
      <c r="C7" s="252" t="s">
        <v>1078</v>
      </c>
      <c r="D7" s="252">
        <v>1990</v>
      </c>
      <c r="E7" s="714">
        <v>10</v>
      </c>
      <c r="F7" s="252" t="s">
        <v>815</v>
      </c>
      <c r="G7" s="252">
        <v>27.3</v>
      </c>
      <c r="H7" s="252">
        <v>4.41</v>
      </c>
      <c r="I7" s="701">
        <f t="shared" si="0"/>
        <v>0.77500000000000002</v>
      </c>
      <c r="J7" s="702">
        <v>9.3000000000000007</v>
      </c>
      <c r="K7" s="289">
        <v>0</v>
      </c>
      <c r="L7" s="703"/>
      <c r="M7" s="704"/>
      <c r="N7" s="704"/>
      <c r="O7" s="705"/>
      <c r="P7" s="705"/>
      <c r="Q7" s="705"/>
    </row>
    <row r="8" spans="1:17" ht="15">
      <c r="A8" s="714">
        <v>4</v>
      </c>
      <c r="B8" s="252" t="s">
        <v>91</v>
      </c>
      <c r="C8" s="252" t="s">
        <v>1078</v>
      </c>
      <c r="D8" s="252">
        <v>1992</v>
      </c>
      <c r="E8" s="714">
        <v>10</v>
      </c>
      <c r="F8" s="252" t="s">
        <v>813</v>
      </c>
      <c r="G8" s="252">
        <v>27.3</v>
      </c>
      <c r="H8" s="252">
        <v>4.41</v>
      </c>
      <c r="I8" s="701">
        <f t="shared" si="0"/>
        <v>0.66666666666666663</v>
      </c>
      <c r="J8" s="702">
        <v>8</v>
      </c>
      <c r="K8" s="289">
        <v>9.7650000000000006</v>
      </c>
      <c r="L8" s="703"/>
      <c r="M8" s="704"/>
      <c r="N8" s="704"/>
      <c r="O8" s="705"/>
      <c r="P8" s="705"/>
      <c r="Q8" s="705"/>
    </row>
    <row r="9" spans="1:17" ht="15">
      <c r="A9" s="714">
        <v>5</v>
      </c>
      <c r="B9" s="252" t="s">
        <v>156</v>
      </c>
      <c r="C9" s="252" t="s">
        <v>1078</v>
      </c>
      <c r="D9" s="252">
        <v>1991</v>
      </c>
      <c r="E9" s="714">
        <v>10</v>
      </c>
      <c r="F9" s="252" t="s">
        <v>821</v>
      </c>
      <c r="G9" s="252">
        <v>27.3</v>
      </c>
      <c r="H9" s="252">
        <v>4.41</v>
      </c>
      <c r="I9" s="701">
        <f t="shared" si="0"/>
        <v>0.67499999999999993</v>
      </c>
      <c r="J9" s="702">
        <v>8.1</v>
      </c>
      <c r="K9" s="289">
        <v>3.6749999999999998</v>
      </c>
      <c r="L9" s="703"/>
      <c r="M9" s="704"/>
      <c r="N9" s="704"/>
      <c r="O9" s="705"/>
      <c r="P9" s="705"/>
      <c r="Q9" s="705"/>
    </row>
    <row r="10" spans="1:17" ht="15">
      <c r="A10" s="714">
        <v>6</v>
      </c>
      <c r="B10" s="252" t="s">
        <v>828</v>
      </c>
      <c r="C10" s="252" t="s">
        <v>1078</v>
      </c>
      <c r="D10" s="252">
        <v>1988</v>
      </c>
      <c r="E10" s="714">
        <v>10</v>
      </c>
      <c r="F10" s="252" t="s">
        <v>815</v>
      </c>
      <c r="G10" s="252">
        <v>27.3</v>
      </c>
      <c r="H10" s="252">
        <v>4.41</v>
      </c>
      <c r="I10" s="701">
        <f t="shared" si="0"/>
        <v>0.76666666666666661</v>
      </c>
      <c r="J10" s="702">
        <v>9.1999999999999993</v>
      </c>
      <c r="K10" s="289">
        <v>0</v>
      </c>
      <c r="L10" s="703"/>
      <c r="M10" s="704"/>
      <c r="N10" s="704"/>
      <c r="O10" s="705"/>
      <c r="P10" s="705"/>
      <c r="Q10" s="705"/>
    </row>
    <row r="11" spans="1:17" ht="15">
      <c r="A11" s="714">
        <v>7</v>
      </c>
      <c r="B11" s="252" t="s">
        <v>829</v>
      </c>
      <c r="C11" s="252" t="s">
        <v>1078</v>
      </c>
      <c r="D11" s="252">
        <v>1992</v>
      </c>
      <c r="E11" s="714">
        <v>10</v>
      </c>
      <c r="F11" s="252" t="s">
        <v>818</v>
      </c>
      <c r="G11" s="252">
        <v>27.3</v>
      </c>
      <c r="H11" s="252">
        <v>4.41</v>
      </c>
      <c r="I11" s="701">
        <f t="shared" si="0"/>
        <v>0.66666666666666663</v>
      </c>
      <c r="J11" s="702">
        <v>8</v>
      </c>
      <c r="K11" s="289">
        <v>7.4812500000000002</v>
      </c>
      <c r="L11" s="703"/>
      <c r="M11" s="704"/>
      <c r="N11" s="704"/>
      <c r="O11" s="705"/>
      <c r="P11" s="705"/>
      <c r="Q11" s="705"/>
    </row>
    <row r="12" spans="1:17" ht="15">
      <c r="A12" s="714">
        <v>8</v>
      </c>
      <c r="B12" s="252" t="s">
        <v>845</v>
      </c>
      <c r="C12" s="252" t="s">
        <v>670</v>
      </c>
      <c r="D12" s="252">
        <v>1960</v>
      </c>
      <c r="E12" s="714">
        <v>10</v>
      </c>
      <c r="F12" s="252" t="s">
        <v>821</v>
      </c>
      <c r="G12" s="252">
        <v>27.3</v>
      </c>
      <c r="H12" s="252">
        <v>4.41</v>
      </c>
      <c r="I12" s="701">
        <f t="shared" si="0"/>
        <v>1.05</v>
      </c>
      <c r="J12" s="702">
        <v>12.6</v>
      </c>
      <c r="K12" s="289">
        <v>2.00278</v>
      </c>
      <c r="L12" s="703"/>
      <c r="M12" s="704"/>
      <c r="N12" s="704"/>
      <c r="O12" s="705"/>
      <c r="P12" s="705"/>
      <c r="Q12" s="705"/>
    </row>
    <row r="13" spans="1:17" ht="15">
      <c r="A13" s="714">
        <v>9</v>
      </c>
      <c r="B13" s="252" t="s">
        <v>1703</v>
      </c>
      <c r="C13" s="252" t="s">
        <v>1078</v>
      </c>
      <c r="D13" s="252">
        <v>1992</v>
      </c>
      <c r="E13" s="714">
        <v>10</v>
      </c>
      <c r="F13" s="252" t="s">
        <v>808</v>
      </c>
      <c r="G13" s="252">
        <v>27.3</v>
      </c>
      <c r="H13" s="252">
        <v>4.41</v>
      </c>
      <c r="I13" s="701">
        <f t="shared" ref="I13:I18" si="1">J13/12</f>
        <v>0.66666666666666663</v>
      </c>
      <c r="J13" s="702">
        <v>8</v>
      </c>
      <c r="K13" s="289">
        <v>3.6749999999999998</v>
      </c>
      <c r="L13" s="703"/>
      <c r="M13" s="704"/>
      <c r="N13" s="704"/>
      <c r="O13" s="705"/>
      <c r="P13" s="705"/>
      <c r="Q13" s="705"/>
    </row>
    <row r="14" spans="1:17" ht="15">
      <c r="A14" s="714">
        <v>10</v>
      </c>
      <c r="B14" s="252" t="s">
        <v>865</v>
      </c>
      <c r="C14" s="252" t="s">
        <v>677</v>
      </c>
      <c r="D14" s="252">
        <v>2000</v>
      </c>
      <c r="E14" s="714">
        <v>10</v>
      </c>
      <c r="F14" s="252" t="s">
        <v>815</v>
      </c>
      <c r="G14" s="252">
        <v>18.8</v>
      </c>
      <c r="H14" s="252"/>
      <c r="I14" s="701">
        <f t="shared" si="1"/>
        <v>0.85</v>
      </c>
      <c r="J14" s="702">
        <v>10.199999999999999</v>
      </c>
      <c r="K14" s="289">
        <v>12.91667</v>
      </c>
      <c r="L14" s="703"/>
      <c r="M14" s="704"/>
      <c r="N14" s="704"/>
      <c r="O14" s="705"/>
      <c r="P14" s="705"/>
      <c r="Q14" s="705"/>
    </row>
    <row r="15" spans="1:17" ht="15">
      <c r="A15" s="714">
        <v>11</v>
      </c>
      <c r="B15" s="252" t="s">
        <v>27</v>
      </c>
      <c r="C15" s="252" t="s">
        <v>709</v>
      </c>
      <c r="D15" s="252">
        <v>2001</v>
      </c>
      <c r="E15" s="714">
        <v>10</v>
      </c>
      <c r="F15" s="252" t="s">
        <v>810</v>
      </c>
      <c r="G15" s="252">
        <v>18.8</v>
      </c>
      <c r="H15" s="252"/>
      <c r="I15" s="701">
        <f t="shared" si="1"/>
        <v>0.66666666666666663</v>
      </c>
      <c r="J15" s="702">
        <v>8</v>
      </c>
      <c r="K15" s="289">
        <v>0</v>
      </c>
      <c r="L15" s="703"/>
      <c r="M15" s="704"/>
      <c r="N15" s="704"/>
      <c r="O15" s="705"/>
      <c r="P15" s="705"/>
      <c r="Q15" s="705"/>
    </row>
    <row r="16" spans="1:17" ht="15">
      <c r="A16" s="714">
        <v>12</v>
      </c>
      <c r="B16" s="252" t="s">
        <v>102</v>
      </c>
      <c r="C16" s="252" t="s">
        <v>1</v>
      </c>
      <c r="D16" s="252">
        <v>1989</v>
      </c>
      <c r="E16" s="714">
        <v>10</v>
      </c>
      <c r="F16" s="252" t="s">
        <v>372</v>
      </c>
      <c r="G16" s="252"/>
      <c r="H16" s="252">
        <v>16.38</v>
      </c>
      <c r="I16" s="701">
        <f t="shared" si="1"/>
        <v>0.56666666666666665</v>
      </c>
      <c r="J16" s="702">
        <v>6.8</v>
      </c>
      <c r="K16" s="289">
        <v>0.51131000000000004</v>
      </c>
      <c r="L16" s="703"/>
      <c r="M16" s="704"/>
      <c r="N16" s="704"/>
      <c r="O16" s="705"/>
      <c r="P16" s="705"/>
      <c r="Q16" s="705"/>
    </row>
    <row r="17" spans="1:17" ht="15">
      <c r="A17" s="917">
        <v>13</v>
      </c>
      <c r="B17" s="252" t="s">
        <v>853</v>
      </c>
      <c r="C17" s="252" t="s">
        <v>709</v>
      </c>
      <c r="D17" s="252">
        <v>2000</v>
      </c>
      <c r="E17" s="714">
        <v>10</v>
      </c>
      <c r="F17" s="252" t="s">
        <v>824</v>
      </c>
      <c r="G17" s="252">
        <v>18.8</v>
      </c>
      <c r="H17" s="252"/>
      <c r="I17" s="701">
        <f t="shared" si="1"/>
        <v>0.70833333333333337</v>
      </c>
      <c r="J17" s="702">
        <v>8.5</v>
      </c>
      <c r="K17" s="289">
        <v>12.96833</v>
      </c>
      <c r="L17" s="703"/>
      <c r="M17" s="704"/>
      <c r="N17" s="704"/>
      <c r="O17" s="705"/>
      <c r="P17" s="705"/>
      <c r="Q17" s="705"/>
    </row>
    <row r="18" spans="1:17" ht="15">
      <c r="A18" s="917">
        <v>14</v>
      </c>
      <c r="B18" s="252" t="s">
        <v>1024</v>
      </c>
      <c r="C18" s="252" t="s">
        <v>1025</v>
      </c>
      <c r="D18" s="252">
        <v>1993</v>
      </c>
      <c r="E18" s="714">
        <v>10</v>
      </c>
      <c r="F18" s="252" t="s">
        <v>664</v>
      </c>
      <c r="G18" s="252">
        <v>66</v>
      </c>
      <c r="H18" s="252">
        <v>9.4499999999999993</v>
      </c>
      <c r="I18" s="701">
        <f t="shared" si="1"/>
        <v>0.95833333333333337</v>
      </c>
      <c r="J18" s="702">
        <v>11.5</v>
      </c>
      <c r="K18" s="289">
        <v>7.85555</v>
      </c>
      <c r="L18" s="703"/>
      <c r="M18" s="704"/>
      <c r="N18" s="704"/>
      <c r="O18" s="705"/>
      <c r="P18" s="705"/>
      <c r="Q18" s="705"/>
    </row>
    <row r="19" spans="1:17" ht="15">
      <c r="A19" s="917">
        <v>15</v>
      </c>
      <c r="B19" s="252" t="s">
        <v>799</v>
      </c>
      <c r="C19" s="252" t="s">
        <v>1082</v>
      </c>
      <c r="D19" s="252">
        <v>1993</v>
      </c>
      <c r="E19" s="714">
        <v>10</v>
      </c>
      <c r="F19" s="252" t="s">
        <v>800</v>
      </c>
      <c r="G19" s="252"/>
      <c r="H19" s="252">
        <v>8.19</v>
      </c>
      <c r="I19" s="701">
        <f t="shared" ref="I19:I82" si="2">J19/12</f>
        <v>0.51666666666666672</v>
      </c>
      <c r="J19" s="702">
        <v>6.2</v>
      </c>
      <c r="K19" s="289">
        <v>0</v>
      </c>
      <c r="L19" s="703"/>
      <c r="M19" s="704"/>
      <c r="N19" s="704"/>
      <c r="O19" s="705"/>
      <c r="P19" s="705"/>
      <c r="Q19" s="705"/>
    </row>
    <row r="20" spans="1:17" ht="15">
      <c r="A20" s="917">
        <v>16</v>
      </c>
      <c r="B20" s="252" t="s">
        <v>129</v>
      </c>
      <c r="C20" s="252" t="s">
        <v>1</v>
      </c>
      <c r="D20" s="252">
        <v>1991</v>
      </c>
      <c r="E20" s="714">
        <v>10</v>
      </c>
      <c r="F20" s="252" t="s">
        <v>193</v>
      </c>
      <c r="G20" s="252"/>
      <c r="H20" s="252">
        <v>16.38</v>
      </c>
      <c r="I20" s="701">
        <f t="shared" si="2"/>
        <v>0.85</v>
      </c>
      <c r="J20" s="702">
        <v>10.199999999999999</v>
      </c>
      <c r="K20" s="289">
        <v>0</v>
      </c>
      <c r="L20" s="703"/>
      <c r="M20" s="704"/>
      <c r="N20" s="704"/>
      <c r="O20" s="705"/>
      <c r="P20" s="705"/>
      <c r="Q20" s="705"/>
    </row>
    <row r="21" spans="1:17" ht="15">
      <c r="A21" s="917">
        <v>17</v>
      </c>
      <c r="B21" s="252" t="s">
        <v>1085</v>
      </c>
      <c r="C21" s="252" t="s">
        <v>1086</v>
      </c>
      <c r="D21" s="252">
        <v>1990</v>
      </c>
      <c r="E21" s="714">
        <v>10</v>
      </c>
      <c r="F21" s="252" t="s">
        <v>801</v>
      </c>
      <c r="G21" s="252"/>
      <c r="H21" s="252"/>
      <c r="I21" s="701">
        <f t="shared" si="2"/>
        <v>0.18333333333333335</v>
      </c>
      <c r="J21" s="702">
        <v>2.2000000000000002</v>
      </c>
      <c r="K21" s="289">
        <v>0</v>
      </c>
      <c r="L21" s="703"/>
      <c r="M21" s="704"/>
      <c r="N21" s="704"/>
      <c r="O21" s="705"/>
      <c r="P21" s="705"/>
      <c r="Q21" s="705"/>
    </row>
    <row r="22" spans="1:17" ht="15">
      <c r="A22" s="917">
        <v>18</v>
      </c>
      <c r="B22" s="252" t="s">
        <v>713</v>
      </c>
      <c r="C22" s="252" t="s">
        <v>709</v>
      </c>
      <c r="D22" s="252">
        <v>1988</v>
      </c>
      <c r="E22" s="714">
        <v>10</v>
      </c>
      <c r="F22" s="252" t="s">
        <v>664</v>
      </c>
      <c r="G22" s="252">
        <v>25.3</v>
      </c>
      <c r="H22" s="252"/>
      <c r="I22" s="701">
        <f t="shared" si="2"/>
        <v>0.66666666666666663</v>
      </c>
      <c r="J22" s="702">
        <v>8</v>
      </c>
      <c r="K22" s="289">
        <v>0</v>
      </c>
      <c r="L22" s="703"/>
      <c r="M22" s="704"/>
      <c r="N22" s="704"/>
      <c r="O22" s="705"/>
      <c r="P22" s="705"/>
      <c r="Q22" s="705"/>
    </row>
    <row r="23" spans="1:17" ht="15">
      <c r="A23" s="917">
        <v>19</v>
      </c>
      <c r="B23" s="252" t="s">
        <v>1030</v>
      </c>
      <c r="C23" s="252" t="s">
        <v>1029</v>
      </c>
      <c r="D23" s="252">
        <v>1990</v>
      </c>
      <c r="E23" s="714">
        <v>10</v>
      </c>
      <c r="F23" s="252" t="s">
        <v>664</v>
      </c>
      <c r="G23" s="252"/>
      <c r="H23" s="252"/>
      <c r="I23" s="701">
        <f t="shared" si="2"/>
        <v>0.15</v>
      </c>
      <c r="J23" s="702">
        <v>1.8</v>
      </c>
      <c r="K23" s="289">
        <v>0</v>
      </c>
      <c r="L23" s="703"/>
      <c r="M23" s="704"/>
      <c r="N23" s="704"/>
      <c r="O23" s="705"/>
      <c r="P23" s="705"/>
      <c r="Q23" s="705"/>
    </row>
    <row r="24" spans="1:17" ht="15">
      <c r="A24" s="917">
        <v>20</v>
      </c>
      <c r="B24" s="252" t="s">
        <v>1028</v>
      </c>
      <c r="C24" s="252" t="s">
        <v>1029</v>
      </c>
      <c r="D24" s="252">
        <v>1990</v>
      </c>
      <c r="E24" s="714">
        <v>10</v>
      </c>
      <c r="F24" s="252" t="s">
        <v>664</v>
      </c>
      <c r="G24" s="252"/>
      <c r="H24" s="252"/>
      <c r="I24" s="701">
        <f t="shared" si="2"/>
        <v>0.13333333333333333</v>
      </c>
      <c r="J24" s="702">
        <v>1.6</v>
      </c>
      <c r="K24" s="289">
        <v>0</v>
      </c>
      <c r="L24" s="703"/>
      <c r="M24" s="704"/>
      <c r="N24" s="704"/>
      <c r="O24" s="705"/>
      <c r="P24" s="705"/>
      <c r="Q24" s="705"/>
    </row>
    <row r="25" spans="1:17" ht="15">
      <c r="A25" s="917">
        <v>21</v>
      </c>
      <c r="B25" s="252" t="s">
        <v>718</v>
      </c>
      <c r="C25" s="252" t="s">
        <v>716</v>
      </c>
      <c r="D25" s="252">
        <v>1992</v>
      </c>
      <c r="E25" s="714">
        <v>10</v>
      </c>
      <c r="F25" s="252" t="s">
        <v>664</v>
      </c>
      <c r="G25" s="252">
        <v>27.5</v>
      </c>
      <c r="H25" s="252"/>
      <c r="I25" s="701">
        <f t="shared" si="2"/>
        <v>0.76666666666666661</v>
      </c>
      <c r="J25" s="702">
        <v>9.1999999999999993</v>
      </c>
      <c r="K25" s="289">
        <v>0</v>
      </c>
      <c r="L25" s="703"/>
      <c r="M25" s="704"/>
      <c r="N25" s="704"/>
      <c r="O25" s="705"/>
      <c r="P25" s="705"/>
      <c r="Q25" s="705"/>
    </row>
    <row r="26" spans="1:17" ht="15">
      <c r="A26" s="917">
        <v>22</v>
      </c>
      <c r="B26" s="252" t="s">
        <v>706</v>
      </c>
      <c r="C26" s="252" t="s">
        <v>707</v>
      </c>
      <c r="D26" s="252">
        <v>1992</v>
      </c>
      <c r="E26" s="714">
        <v>10</v>
      </c>
      <c r="F26" s="252" t="s">
        <v>664</v>
      </c>
      <c r="G26" s="252">
        <v>40.700000000000003</v>
      </c>
      <c r="H26" s="252"/>
      <c r="I26" s="701">
        <f t="shared" si="2"/>
        <v>0.67499999999999993</v>
      </c>
      <c r="J26" s="702">
        <v>8.1</v>
      </c>
      <c r="K26" s="289">
        <v>6.2805499999999999</v>
      </c>
      <c r="L26" s="703"/>
      <c r="M26" s="704"/>
      <c r="N26" s="704"/>
      <c r="O26" s="705"/>
      <c r="P26" s="705"/>
      <c r="Q26" s="705"/>
    </row>
    <row r="27" spans="1:17" ht="15">
      <c r="A27" s="917">
        <v>23</v>
      </c>
      <c r="B27" s="252" t="s">
        <v>714</v>
      </c>
      <c r="C27" s="252" t="s">
        <v>709</v>
      </c>
      <c r="D27" s="252">
        <v>1991</v>
      </c>
      <c r="E27" s="714">
        <v>10</v>
      </c>
      <c r="F27" s="252" t="s">
        <v>664</v>
      </c>
      <c r="G27" s="252">
        <v>27.5</v>
      </c>
      <c r="H27" s="252"/>
      <c r="I27" s="701">
        <f t="shared" si="2"/>
        <v>0.76666666666666661</v>
      </c>
      <c r="J27" s="702">
        <v>9.1999999999999993</v>
      </c>
      <c r="K27" s="289">
        <v>0</v>
      </c>
      <c r="L27" s="703"/>
      <c r="M27" s="704"/>
      <c r="N27" s="704"/>
      <c r="O27" s="705"/>
      <c r="P27" s="705"/>
      <c r="Q27" s="705"/>
    </row>
    <row r="28" spans="1:17" ht="15">
      <c r="A28" s="917">
        <v>24</v>
      </c>
      <c r="B28" s="252" t="s">
        <v>710</v>
      </c>
      <c r="C28" s="252" t="s">
        <v>709</v>
      </c>
      <c r="D28" s="252">
        <v>1990</v>
      </c>
      <c r="E28" s="714">
        <v>10</v>
      </c>
      <c r="F28" s="252" t="s">
        <v>664</v>
      </c>
      <c r="G28" s="252">
        <v>34.1</v>
      </c>
      <c r="H28" s="252"/>
      <c r="I28" s="701">
        <f t="shared" si="2"/>
        <v>0.66666666666666663</v>
      </c>
      <c r="J28" s="702">
        <v>8</v>
      </c>
      <c r="K28" s="289">
        <v>0</v>
      </c>
      <c r="L28" s="703"/>
      <c r="M28" s="704"/>
      <c r="N28" s="704"/>
      <c r="O28" s="705"/>
      <c r="P28" s="705"/>
      <c r="Q28" s="705"/>
    </row>
    <row r="29" spans="1:17" ht="15">
      <c r="A29" s="917">
        <v>25</v>
      </c>
      <c r="B29" s="252" t="s">
        <v>708</v>
      </c>
      <c r="C29" s="252" t="s">
        <v>709</v>
      </c>
      <c r="D29" s="252">
        <v>1992</v>
      </c>
      <c r="E29" s="714">
        <v>10</v>
      </c>
      <c r="F29" s="252" t="s">
        <v>664</v>
      </c>
      <c r="G29" s="252">
        <v>34.1</v>
      </c>
      <c r="H29" s="252"/>
      <c r="I29" s="701">
        <f t="shared" si="2"/>
        <v>0.93333333333333324</v>
      </c>
      <c r="J29" s="702">
        <v>11.2</v>
      </c>
      <c r="K29" s="289">
        <v>0</v>
      </c>
      <c r="L29" s="703"/>
      <c r="M29" s="704"/>
      <c r="N29" s="704"/>
      <c r="O29" s="705"/>
      <c r="P29" s="705"/>
      <c r="Q29" s="705"/>
    </row>
    <row r="30" spans="1:17" ht="15">
      <c r="A30" s="917">
        <v>26</v>
      </c>
      <c r="B30" s="252" t="s">
        <v>711</v>
      </c>
      <c r="C30" s="252" t="s">
        <v>709</v>
      </c>
      <c r="D30" s="252">
        <v>1975</v>
      </c>
      <c r="E30" s="714">
        <v>10</v>
      </c>
      <c r="F30" s="252" t="s">
        <v>664</v>
      </c>
      <c r="G30" s="252">
        <v>55</v>
      </c>
      <c r="H30" s="252">
        <v>6.3</v>
      </c>
      <c r="I30" s="701">
        <f t="shared" si="2"/>
        <v>0.46666666666666662</v>
      </c>
      <c r="J30" s="702">
        <v>5.6</v>
      </c>
      <c r="K30" s="289">
        <v>18.75</v>
      </c>
      <c r="L30" s="703"/>
      <c r="M30" s="704"/>
      <c r="N30" s="704"/>
      <c r="O30" s="705"/>
      <c r="P30" s="705"/>
      <c r="Q30" s="705"/>
    </row>
    <row r="31" spans="1:17" ht="15">
      <c r="A31" s="917">
        <v>27</v>
      </c>
      <c r="B31" s="252" t="s">
        <v>802</v>
      </c>
      <c r="C31" s="252" t="s">
        <v>674</v>
      </c>
      <c r="D31" s="252">
        <v>1993</v>
      </c>
      <c r="E31" s="714">
        <v>10</v>
      </c>
      <c r="F31" s="252" t="s">
        <v>664</v>
      </c>
      <c r="G31" s="252">
        <v>27.5</v>
      </c>
      <c r="H31" s="252"/>
      <c r="I31" s="701">
        <f t="shared" si="2"/>
        <v>0.76666666666666661</v>
      </c>
      <c r="J31" s="702">
        <v>9.1999999999999993</v>
      </c>
      <c r="K31" s="289">
        <v>3.75278</v>
      </c>
      <c r="L31" s="703"/>
      <c r="M31" s="704"/>
      <c r="N31" s="704"/>
      <c r="O31" s="705"/>
      <c r="P31" s="705"/>
      <c r="Q31" s="705"/>
    </row>
    <row r="32" spans="1:17" ht="15">
      <c r="A32" s="917">
        <v>28</v>
      </c>
      <c r="B32" s="252" t="s">
        <v>1103</v>
      </c>
      <c r="C32" s="252" t="s">
        <v>709</v>
      </c>
      <c r="D32" s="252">
        <v>1991</v>
      </c>
      <c r="E32" s="714">
        <v>10</v>
      </c>
      <c r="F32" s="252" t="s">
        <v>803</v>
      </c>
      <c r="G32" s="252">
        <v>23.1</v>
      </c>
      <c r="H32" s="252"/>
      <c r="I32" s="701">
        <f t="shared" si="2"/>
        <v>0.70833333333333337</v>
      </c>
      <c r="J32" s="702">
        <v>8.5</v>
      </c>
      <c r="K32" s="289">
        <v>2.8</v>
      </c>
      <c r="L32" s="703"/>
      <c r="M32" s="704"/>
      <c r="N32" s="704"/>
      <c r="O32" s="705"/>
      <c r="P32" s="705"/>
      <c r="Q32" s="705"/>
    </row>
    <row r="33" spans="1:17" ht="15">
      <c r="A33" s="917">
        <v>29</v>
      </c>
      <c r="B33" s="252" t="s">
        <v>804</v>
      </c>
      <c r="C33" s="252" t="s">
        <v>1120</v>
      </c>
      <c r="D33" s="252">
        <v>1971</v>
      </c>
      <c r="E33" s="714">
        <v>10</v>
      </c>
      <c r="F33" s="252" t="s">
        <v>805</v>
      </c>
      <c r="G33" s="252"/>
      <c r="H33" s="252"/>
      <c r="I33" s="701">
        <f t="shared" si="2"/>
        <v>0.6</v>
      </c>
      <c r="J33" s="702">
        <v>7.2</v>
      </c>
      <c r="K33" s="289">
        <v>1.80833</v>
      </c>
      <c r="L33" s="703"/>
      <c r="M33" s="704"/>
      <c r="N33" s="704"/>
      <c r="O33" s="705"/>
      <c r="P33" s="705"/>
      <c r="Q33" s="705"/>
    </row>
    <row r="34" spans="1:17" ht="15">
      <c r="A34" s="917">
        <v>30</v>
      </c>
      <c r="B34" s="252" t="s">
        <v>806</v>
      </c>
      <c r="C34" s="252" t="s">
        <v>709</v>
      </c>
      <c r="D34" s="252">
        <v>1993</v>
      </c>
      <c r="E34" s="714">
        <v>10</v>
      </c>
      <c r="F34" s="252" t="s">
        <v>805</v>
      </c>
      <c r="G34" s="252">
        <v>25.73</v>
      </c>
      <c r="H34" s="252"/>
      <c r="I34" s="701">
        <f t="shared" si="2"/>
        <v>0.56666666666666665</v>
      </c>
      <c r="J34" s="702">
        <v>6.8</v>
      </c>
      <c r="K34" s="289">
        <v>0</v>
      </c>
      <c r="L34" s="703"/>
      <c r="M34" s="704"/>
      <c r="N34" s="704"/>
      <c r="O34" s="705"/>
      <c r="P34" s="705"/>
      <c r="Q34" s="705"/>
    </row>
    <row r="35" spans="1:17" ht="15">
      <c r="A35" s="917">
        <v>31</v>
      </c>
      <c r="B35" s="252" t="s">
        <v>807</v>
      </c>
      <c r="C35" s="252" t="s">
        <v>674</v>
      </c>
      <c r="D35" s="252">
        <v>1990</v>
      </c>
      <c r="E35" s="714">
        <v>10</v>
      </c>
      <c r="F35" s="252" t="s">
        <v>808</v>
      </c>
      <c r="G35" s="252">
        <v>27.5</v>
      </c>
      <c r="H35" s="252"/>
      <c r="I35" s="701">
        <f t="shared" si="2"/>
        <v>0.67499999999999993</v>
      </c>
      <c r="J35" s="702">
        <v>8.1</v>
      </c>
      <c r="K35" s="289">
        <v>8.2149999999999999</v>
      </c>
      <c r="L35" s="703"/>
      <c r="M35" s="704"/>
      <c r="N35" s="704"/>
      <c r="O35" s="705"/>
      <c r="P35" s="705"/>
      <c r="Q35" s="705"/>
    </row>
    <row r="36" spans="1:17" ht="15">
      <c r="A36" s="917">
        <v>32</v>
      </c>
      <c r="B36" s="252" t="s">
        <v>809</v>
      </c>
      <c r="C36" s="252" t="s">
        <v>709</v>
      </c>
      <c r="D36" s="252">
        <v>1992</v>
      </c>
      <c r="E36" s="714">
        <v>10</v>
      </c>
      <c r="F36" s="252" t="s">
        <v>800</v>
      </c>
      <c r="G36" s="252">
        <v>25.73</v>
      </c>
      <c r="H36" s="252"/>
      <c r="I36" s="701">
        <f t="shared" si="2"/>
        <v>0.60833333333333328</v>
      </c>
      <c r="J36" s="702">
        <v>7.3</v>
      </c>
      <c r="K36" s="289">
        <v>3.48055</v>
      </c>
      <c r="L36" s="703"/>
      <c r="M36" s="704"/>
      <c r="N36" s="704"/>
      <c r="O36" s="705"/>
      <c r="P36" s="705"/>
      <c r="Q36" s="705"/>
    </row>
    <row r="37" spans="1:17" ht="15">
      <c r="A37" s="917">
        <v>33</v>
      </c>
      <c r="B37" s="252" t="s">
        <v>32</v>
      </c>
      <c r="C37" s="252" t="s">
        <v>709</v>
      </c>
      <c r="D37" s="252">
        <v>1990</v>
      </c>
      <c r="E37" s="714">
        <v>10</v>
      </c>
      <c r="F37" s="252" t="s">
        <v>810</v>
      </c>
      <c r="G37" s="252">
        <v>23.1</v>
      </c>
      <c r="H37" s="252"/>
      <c r="I37" s="701">
        <f t="shared" si="2"/>
        <v>0.56666666666666665</v>
      </c>
      <c r="J37" s="702">
        <v>6.8</v>
      </c>
      <c r="K37" s="289">
        <v>0</v>
      </c>
      <c r="L37" s="703"/>
      <c r="M37" s="704"/>
      <c r="N37" s="704"/>
      <c r="O37" s="705"/>
      <c r="P37" s="705"/>
      <c r="Q37" s="705"/>
    </row>
    <row r="38" spans="1:17" ht="15">
      <c r="A38" s="917">
        <v>34</v>
      </c>
      <c r="B38" s="252" t="s">
        <v>46</v>
      </c>
      <c r="C38" s="252" t="s">
        <v>709</v>
      </c>
      <c r="D38" s="252">
        <v>1993</v>
      </c>
      <c r="E38" s="714">
        <v>10</v>
      </c>
      <c r="F38" s="252" t="s">
        <v>811</v>
      </c>
      <c r="G38" s="252">
        <v>25.73</v>
      </c>
      <c r="H38" s="252"/>
      <c r="I38" s="701">
        <f t="shared" si="2"/>
        <v>0.65833333333333333</v>
      </c>
      <c r="J38" s="702">
        <v>7.9</v>
      </c>
      <c r="K38" s="289">
        <v>3.6166700000000001</v>
      </c>
      <c r="L38" s="703"/>
      <c r="M38" s="704"/>
      <c r="N38" s="704"/>
      <c r="O38" s="705"/>
      <c r="P38" s="705"/>
      <c r="Q38" s="705"/>
    </row>
    <row r="39" spans="1:17" ht="15">
      <c r="A39" s="917">
        <v>35</v>
      </c>
      <c r="B39" s="252" t="s">
        <v>68</v>
      </c>
      <c r="C39" s="252" t="s">
        <v>69</v>
      </c>
      <c r="D39" s="252">
        <v>2000</v>
      </c>
      <c r="E39" s="714">
        <v>10</v>
      </c>
      <c r="F39" s="252" t="s">
        <v>812</v>
      </c>
      <c r="G39" s="252"/>
      <c r="H39" s="252"/>
      <c r="I39" s="701">
        <f t="shared" si="2"/>
        <v>0.51666666666666672</v>
      </c>
      <c r="J39" s="702">
        <v>6.2</v>
      </c>
      <c r="K39" s="289">
        <v>4.9972200000000004</v>
      </c>
      <c r="L39" s="703"/>
      <c r="M39" s="704"/>
      <c r="N39" s="704"/>
      <c r="O39" s="705"/>
      <c r="P39" s="705"/>
      <c r="Q39" s="705"/>
    </row>
    <row r="40" spans="1:17" ht="15">
      <c r="A40" s="917">
        <v>36</v>
      </c>
      <c r="B40" s="252" t="s">
        <v>77</v>
      </c>
      <c r="C40" s="252" t="s">
        <v>709</v>
      </c>
      <c r="D40" s="252">
        <v>1990</v>
      </c>
      <c r="E40" s="714">
        <v>10</v>
      </c>
      <c r="F40" s="252" t="s">
        <v>813</v>
      </c>
      <c r="G40" s="252">
        <v>32.549999999999997</v>
      </c>
      <c r="H40" s="252"/>
      <c r="I40" s="701">
        <f t="shared" si="2"/>
        <v>0.48333333333333334</v>
      </c>
      <c r="J40" s="702">
        <v>5.8</v>
      </c>
      <c r="K40" s="289">
        <v>9.0293399999999995</v>
      </c>
      <c r="L40" s="703"/>
      <c r="M40" s="704"/>
      <c r="N40" s="704"/>
      <c r="O40" s="705"/>
      <c r="P40" s="705"/>
      <c r="Q40" s="705"/>
    </row>
    <row r="41" spans="1:17" ht="15">
      <c r="A41" s="917">
        <v>37</v>
      </c>
      <c r="B41" s="252" t="s">
        <v>76</v>
      </c>
      <c r="C41" s="252" t="s">
        <v>709</v>
      </c>
      <c r="D41" s="252">
        <v>1979</v>
      </c>
      <c r="E41" s="714">
        <v>10</v>
      </c>
      <c r="F41" s="252" t="s">
        <v>813</v>
      </c>
      <c r="G41" s="252">
        <v>26.25</v>
      </c>
      <c r="H41" s="252"/>
      <c r="I41" s="701">
        <f t="shared" si="2"/>
        <v>0.79166666666666663</v>
      </c>
      <c r="J41" s="702">
        <v>9.5</v>
      </c>
      <c r="K41" s="289">
        <v>0</v>
      </c>
      <c r="L41" s="703"/>
      <c r="M41" s="704"/>
      <c r="N41" s="704"/>
      <c r="O41" s="705"/>
      <c r="P41" s="705"/>
      <c r="Q41" s="705"/>
    </row>
    <row r="42" spans="1:17" ht="15">
      <c r="A42" s="917">
        <v>38</v>
      </c>
      <c r="B42" s="252" t="s">
        <v>105</v>
      </c>
      <c r="C42" s="252" t="s">
        <v>674</v>
      </c>
      <c r="D42" s="252">
        <v>1990</v>
      </c>
      <c r="E42" s="714">
        <v>10</v>
      </c>
      <c r="F42" s="252" t="s">
        <v>814</v>
      </c>
      <c r="G42" s="252">
        <v>29.7</v>
      </c>
      <c r="H42" s="252"/>
      <c r="I42" s="701">
        <f t="shared" si="2"/>
        <v>0.75</v>
      </c>
      <c r="J42" s="702">
        <v>9</v>
      </c>
      <c r="K42" s="289">
        <v>3.5972199999999996</v>
      </c>
      <c r="L42" s="703"/>
      <c r="M42" s="704"/>
      <c r="N42" s="704"/>
      <c r="O42" s="705"/>
      <c r="P42" s="705"/>
      <c r="Q42" s="705"/>
    </row>
    <row r="43" spans="1:17" ht="15">
      <c r="A43" s="917">
        <v>39</v>
      </c>
      <c r="B43" s="252" t="s">
        <v>109</v>
      </c>
      <c r="C43" s="252" t="s">
        <v>674</v>
      </c>
      <c r="D43" s="252">
        <v>1990</v>
      </c>
      <c r="E43" s="714">
        <v>10</v>
      </c>
      <c r="F43" s="252" t="s">
        <v>814</v>
      </c>
      <c r="G43" s="252">
        <v>29.7</v>
      </c>
      <c r="H43" s="252"/>
      <c r="I43" s="701">
        <f t="shared" si="2"/>
        <v>0.66666666666666663</v>
      </c>
      <c r="J43" s="702">
        <v>8</v>
      </c>
      <c r="K43" s="289">
        <v>3.24722</v>
      </c>
      <c r="L43" s="703"/>
      <c r="M43" s="704"/>
      <c r="N43" s="704"/>
      <c r="O43" s="705"/>
      <c r="P43" s="705"/>
      <c r="Q43" s="705"/>
    </row>
    <row r="44" spans="1:17" ht="15">
      <c r="A44" s="917">
        <v>40</v>
      </c>
      <c r="B44" s="252" t="s">
        <v>132</v>
      </c>
      <c r="C44" s="252" t="s">
        <v>709</v>
      </c>
      <c r="D44" s="252">
        <v>1992</v>
      </c>
      <c r="E44" s="714">
        <v>10</v>
      </c>
      <c r="F44" s="252" t="s">
        <v>193</v>
      </c>
      <c r="G44" s="252">
        <v>25.73</v>
      </c>
      <c r="H44" s="252"/>
      <c r="I44" s="701">
        <f t="shared" si="2"/>
        <v>0.6333333333333333</v>
      </c>
      <c r="J44" s="702">
        <v>7.6</v>
      </c>
      <c r="K44" s="289">
        <v>0</v>
      </c>
      <c r="L44" s="703"/>
      <c r="M44" s="704"/>
      <c r="N44" s="704"/>
      <c r="O44" s="705"/>
      <c r="P44" s="705"/>
      <c r="Q44" s="705"/>
    </row>
    <row r="45" spans="1:17" ht="15">
      <c r="A45" s="917">
        <v>41</v>
      </c>
      <c r="B45" s="252" t="s">
        <v>131</v>
      </c>
      <c r="C45" s="252" t="s">
        <v>709</v>
      </c>
      <c r="D45" s="252">
        <v>1994</v>
      </c>
      <c r="E45" s="714">
        <v>10</v>
      </c>
      <c r="F45" s="252" t="s">
        <v>193</v>
      </c>
      <c r="G45" s="252">
        <v>25.73</v>
      </c>
      <c r="H45" s="252"/>
      <c r="I45" s="701">
        <f t="shared" si="2"/>
        <v>0.6333333333333333</v>
      </c>
      <c r="J45" s="702">
        <v>7.6</v>
      </c>
      <c r="K45" s="289">
        <v>9.9716699999999996</v>
      </c>
      <c r="L45" s="703"/>
      <c r="M45" s="704"/>
      <c r="N45" s="704"/>
      <c r="O45" s="705"/>
      <c r="P45" s="705"/>
      <c r="Q45" s="705"/>
    </row>
    <row r="46" spans="1:17" ht="15">
      <c r="A46" s="917">
        <v>42</v>
      </c>
      <c r="B46" s="252" t="s">
        <v>130</v>
      </c>
      <c r="C46" s="252" t="s">
        <v>709</v>
      </c>
      <c r="D46" s="252">
        <v>1992</v>
      </c>
      <c r="E46" s="714">
        <v>10</v>
      </c>
      <c r="F46" s="252" t="s">
        <v>193</v>
      </c>
      <c r="G46" s="252">
        <v>28.35</v>
      </c>
      <c r="H46" s="252"/>
      <c r="I46" s="701">
        <f t="shared" si="2"/>
        <v>0.6333333333333333</v>
      </c>
      <c r="J46" s="702">
        <v>7.6</v>
      </c>
      <c r="K46" s="289">
        <v>3.4611100000000001</v>
      </c>
      <c r="L46" s="703"/>
      <c r="M46" s="704"/>
      <c r="N46" s="704"/>
      <c r="O46" s="705"/>
      <c r="P46" s="705"/>
      <c r="Q46" s="705"/>
    </row>
    <row r="47" spans="1:17" ht="15">
      <c r="A47" s="917">
        <v>43</v>
      </c>
      <c r="B47" s="252" t="s">
        <v>134</v>
      </c>
      <c r="C47" s="252" t="s">
        <v>709</v>
      </c>
      <c r="D47" s="252">
        <v>1991</v>
      </c>
      <c r="E47" s="714">
        <v>10</v>
      </c>
      <c r="F47" s="252" t="s">
        <v>193</v>
      </c>
      <c r="G47" s="252"/>
      <c r="H47" s="252"/>
      <c r="I47" s="701">
        <f t="shared" si="2"/>
        <v>0.96</v>
      </c>
      <c r="J47" s="702">
        <v>11.52</v>
      </c>
      <c r="K47" s="289">
        <v>4.2883300000000002</v>
      </c>
      <c r="L47" s="703"/>
      <c r="M47" s="704"/>
      <c r="N47" s="704"/>
      <c r="O47" s="705"/>
      <c r="P47" s="705"/>
      <c r="Q47" s="705"/>
    </row>
    <row r="48" spans="1:17" ht="15">
      <c r="A48" s="917">
        <v>44</v>
      </c>
      <c r="B48" s="252" t="s">
        <v>128</v>
      </c>
      <c r="C48" s="252" t="s">
        <v>709</v>
      </c>
      <c r="D48" s="252">
        <v>1990</v>
      </c>
      <c r="E48" s="714">
        <v>10</v>
      </c>
      <c r="F48" s="252" t="s">
        <v>193</v>
      </c>
      <c r="G48" s="252">
        <v>26.25</v>
      </c>
      <c r="H48" s="252"/>
      <c r="I48" s="701">
        <f t="shared" si="2"/>
        <v>0.75</v>
      </c>
      <c r="J48" s="702">
        <v>9</v>
      </c>
      <c r="K48" s="289">
        <v>2.6833299999999998</v>
      </c>
      <c r="L48" s="703"/>
      <c r="M48" s="704"/>
      <c r="N48" s="704"/>
      <c r="O48" s="705"/>
      <c r="P48" s="705"/>
      <c r="Q48" s="705"/>
    </row>
    <row r="49" spans="1:17" ht="15">
      <c r="A49" s="917">
        <v>45</v>
      </c>
      <c r="B49" s="252" t="s">
        <v>141</v>
      </c>
      <c r="C49" s="252" t="s">
        <v>142</v>
      </c>
      <c r="D49" s="252">
        <v>1990</v>
      </c>
      <c r="E49" s="714">
        <v>10</v>
      </c>
      <c r="F49" s="252" t="s">
        <v>815</v>
      </c>
      <c r="G49" s="252"/>
      <c r="H49" s="252"/>
      <c r="I49" s="701">
        <f t="shared" si="2"/>
        <v>0.19166666666666665</v>
      </c>
      <c r="J49" s="702">
        <v>2.2999999999999998</v>
      </c>
      <c r="K49" s="289">
        <v>0</v>
      </c>
      <c r="L49" s="703"/>
      <c r="M49" s="704"/>
      <c r="N49" s="704"/>
      <c r="O49" s="705"/>
      <c r="P49" s="705"/>
      <c r="Q49" s="705"/>
    </row>
    <row r="50" spans="1:17" ht="15">
      <c r="A50" s="917">
        <v>46</v>
      </c>
      <c r="B50" s="252" t="s">
        <v>816</v>
      </c>
      <c r="C50" s="252" t="s">
        <v>709</v>
      </c>
      <c r="D50" s="252">
        <v>1992</v>
      </c>
      <c r="E50" s="714">
        <v>10</v>
      </c>
      <c r="F50" s="252" t="s">
        <v>815</v>
      </c>
      <c r="G50" s="252">
        <v>25.73</v>
      </c>
      <c r="H50" s="252"/>
      <c r="I50" s="701">
        <f t="shared" si="2"/>
        <v>0.66666666666666663</v>
      </c>
      <c r="J50" s="702">
        <v>8</v>
      </c>
      <c r="K50" s="289">
        <v>3.48055</v>
      </c>
      <c r="L50" s="703"/>
      <c r="M50" s="704"/>
      <c r="N50" s="704"/>
      <c r="O50" s="705"/>
      <c r="P50" s="705"/>
      <c r="Q50" s="705"/>
    </row>
    <row r="51" spans="1:17" ht="15">
      <c r="A51" s="917">
        <v>47</v>
      </c>
      <c r="B51" s="252" t="s">
        <v>817</v>
      </c>
      <c r="C51" s="252" t="s">
        <v>709</v>
      </c>
      <c r="D51" s="252">
        <v>1983</v>
      </c>
      <c r="E51" s="714">
        <v>10</v>
      </c>
      <c r="F51" s="252" t="s">
        <v>818</v>
      </c>
      <c r="G51" s="252">
        <v>23.1</v>
      </c>
      <c r="H51" s="252"/>
      <c r="I51" s="701">
        <f t="shared" si="2"/>
        <v>0.65</v>
      </c>
      <c r="J51" s="702">
        <v>7.8</v>
      </c>
      <c r="K51" s="289">
        <v>2.2555500000000004</v>
      </c>
      <c r="L51" s="703"/>
      <c r="M51" s="704"/>
      <c r="N51" s="704"/>
      <c r="O51" s="705"/>
      <c r="P51" s="705"/>
      <c r="Q51" s="705"/>
    </row>
    <row r="52" spans="1:17" ht="15">
      <c r="A52" s="917">
        <v>48</v>
      </c>
      <c r="B52" s="252" t="s">
        <v>819</v>
      </c>
      <c r="C52" s="252" t="s">
        <v>709</v>
      </c>
      <c r="D52" s="252">
        <v>1990</v>
      </c>
      <c r="E52" s="714">
        <v>10</v>
      </c>
      <c r="F52" s="252" t="s">
        <v>818</v>
      </c>
      <c r="G52" s="252">
        <v>17.329999999999998</v>
      </c>
      <c r="H52" s="252"/>
      <c r="I52" s="701">
        <f t="shared" si="2"/>
        <v>0.75</v>
      </c>
      <c r="J52" s="702">
        <v>9</v>
      </c>
      <c r="K52" s="289">
        <v>1.51667</v>
      </c>
      <c r="L52" s="703"/>
      <c r="M52" s="704"/>
      <c r="N52" s="704"/>
      <c r="O52" s="705"/>
      <c r="P52" s="705"/>
      <c r="Q52" s="705"/>
    </row>
    <row r="53" spans="1:17" ht="15">
      <c r="A53" s="917">
        <v>49</v>
      </c>
      <c r="B53" s="252" t="s">
        <v>820</v>
      </c>
      <c r="C53" s="252" t="s">
        <v>709</v>
      </c>
      <c r="D53" s="252">
        <v>1990</v>
      </c>
      <c r="E53" s="714">
        <v>10</v>
      </c>
      <c r="F53" s="252" t="s">
        <v>821</v>
      </c>
      <c r="G53" s="252">
        <v>24.2</v>
      </c>
      <c r="H53" s="252"/>
      <c r="I53" s="701">
        <f t="shared" si="2"/>
        <v>0.66666666666666663</v>
      </c>
      <c r="J53" s="702">
        <v>8</v>
      </c>
      <c r="K53" s="289">
        <v>3.11111</v>
      </c>
      <c r="L53" s="703"/>
      <c r="M53" s="704"/>
      <c r="N53" s="704"/>
      <c r="O53" s="705"/>
      <c r="P53" s="705"/>
      <c r="Q53" s="705"/>
    </row>
    <row r="54" spans="1:17" ht="15">
      <c r="A54" s="917">
        <v>50</v>
      </c>
      <c r="B54" s="252" t="s">
        <v>45</v>
      </c>
      <c r="C54" s="252" t="s">
        <v>674</v>
      </c>
      <c r="D54" s="252">
        <v>1990</v>
      </c>
      <c r="E54" s="714">
        <v>10</v>
      </c>
      <c r="F54" s="252" t="s">
        <v>811</v>
      </c>
      <c r="G54" s="252">
        <v>26.25</v>
      </c>
      <c r="H54" s="252"/>
      <c r="I54" s="701">
        <f t="shared" si="2"/>
        <v>0.625</v>
      </c>
      <c r="J54" s="702">
        <v>7.5</v>
      </c>
      <c r="K54" s="289">
        <v>0</v>
      </c>
      <c r="L54" s="703"/>
      <c r="M54" s="704"/>
      <c r="N54" s="704"/>
      <c r="O54" s="705"/>
      <c r="P54" s="705"/>
      <c r="Q54" s="705"/>
    </row>
    <row r="55" spans="1:17" ht="15">
      <c r="A55" s="917">
        <v>51</v>
      </c>
      <c r="B55" s="252" t="s">
        <v>169</v>
      </c>
      <c r="C55" s="252" t="s">
        <v>674</v>
      </c>
      <c r="D55" s="252">
        <v>1990</v>
      </c>
      <c r="E55" s="714">
        <v>10</v>
      </c>
      <c r="F55" s="252" t="s">
        <v>822</v>
      </c>
      <c r="G55" s="252">
        <v>27.5</v>
      </c>
      <c r="H55" s="252"/>
      <c r="I55" s="701">
        <f t="shared" si="2"/>
        <v>0.77500000000000002</v>
      </c>
      <c r="J55" s="702">
        <v>9.3000000000000007</v>
      </c>
      <c r="K55" s="289">
        <v>2.9361100000000002</v>
      </c>
      <c r="L55" s="703"/>
      <c r="M55" s="704"/>
      <c r="N55" s="704"/>
      <c r="O55" s="705"/>
      <c r="P55" s="705"/>
      <c r="Q55" s="705"/>
    </row>
    <row r="56" spans="1:17" ht="15">
      <c r="A56" s="917">
        <v>52</v>
      </c>
      <c r="B56" s="252" t="s">
        <v>678</v>
      </c>
      <c r="C56" s="252" t="s">
        <v>666</v>
      </c>
      <c r="D56" s="252">
        <v>2000</v>
      </c>
      <c r="E56" s="714">
        <v>10</v>
      </c>
      <c r="F56" s="252" t="s">
        <v>664</v>
      </c>
      <c r="G56" s="252">
        <v>20.239999999999998</v>
      </c>
      <c r="H56" s="252"/>
      <c r="I56" s="701">
        <f t="shared" si="2"/>
        <v>0.75</v>
      </c>
      <c r="J56" s="702">
        <v>9</v>
      </c>
      <c r="K56" s="289">
        <v>6.5333300000000003</v>
      </c>
      <c r="L56" s="703"/>
      <c r="M56" s="704"/>
      <c r="N56" s="704"/>
      <c r="O56" s="705"/>
      <c r="P56" s="705"/>
      <c r="Q56" s="705"/>
    </row>
    <row r="57" spans="1:17" ht="15">
      <c r="A57" s="917">
        <v>53</v>
      </c>
      <c r="B57" s="252" t="s">
        <v>669</v>
      </c>
      <c r="C57" s="252" t="s">
        <v>670</v>
      </c>
      <c r="D57" s="252">
        <v>1986</v>
      </c>
      <c r="E57" s="714">
        <v>10</v>
      </c>
      <c r="F57" s="252" t="s">
        <v>664</v>
      </c>
      <c r="G57" s="252">
        <v>51.7</v>
      </c>
      <c r="H57" s="252">
        <v>4.2</v>
      </c>
      <c r="I57" s="701">
        <f t="shared" si="2"/>
        <v>0.66666666666666663</v>
      </c>
      <c r="J57" s="702">
        <v>8</v>
      </c>
      <c r="K57" s="289">
        <v>0</v>
      </c>
      <c r="L57" s="703"/>
      <c r="M57" s="704"/>
      <c r="N57" s="704"/>
      <c r="O57" s="705"/>
      <c r="P57" s="705"/>
      <c r="Q57" s="705"/>
    </row>
    <row r="58" spans="1:17" ht="15">
      <c r="A58" s="917">
        <v>54</v>
      </c>
      <c r="B58" s="252" t="s">
        <v>116</v>
      </c>
      <c r="C58" s="252" t="s">
        <v>674</v>
      </c>
      <c r="D58" s="252">
        <v>1991</v>
      </c>
      <c r="E58" s="714">
        <v>10</v>
      </c>
      <c r="F58" s="252" t="s">
        <v>814</v>
      </c>
      <c r="G58" s="252">
        <v>29.7</v>
      </c>
      <c r="H58" s="252"/>
      <c r="I58" s="701">
        <f t="shared" si="2"/>
        <v>0.6333333333333333</v>
      </c>
      <c r="J58" s="702">
        <v>7.6</v>
      </c>
      <c r="K58" s="289">
        <v>3.3444400000000001</v>
      </c>
      <c r="L58" s="703"/>
      <c r="M58" s="704"/>
      <c r="N58" s="704"/>
      <c r="O58" s="705"/>
      <c r="P58" s="705"/>
      <c r="Q58" s="705"/>
    </row>
    <row r="59" spans="1:17" ht="15">
      <c r="A59" s="917">
        <v>55</v>
      </c>
      <c r="B59" s="252" t="s">
        <v>671</v>
      </c>
      <c r="C59" s="252" t="s">
        <v>666</v>
      </c>
      <c r="D59" s="252">
        <v>1990</v>
      </c>
      <c r="E59" s="714">
        <v>10</v>
      </c>
      <c r="F59" s="252" t="s">
        <v>664</v>
      </c>
      <c r="G59" s="252">
        <v>29.7</v>
      </c>
      <c r="H59" s="252"/>
      <c r="I59" s="701">
        <f t="shared" si="2"/>
        <v>0.6333333333333333</v>
      </c>
      <c r="J59" s="702">
        <v>7.6</v>
      </c>
      <c r="K59" s="289">
        <v>0</v>
      </c>
      <c r="L59" s="703"/>
      <c r="M59" s="704"/>
      <c r="N59" s="704"/>
      <c r="O59" s="705"/>
      <c r="P59" s="705"/>
      <c r="Q59" s="705"/>
    </row>
    <row r="60" spans="1:17" ht="15">
      <c r="A60" s="917">
        <v>56</v>
      </c>
      <c r="B60" s="252" t="s">
        <v>1018</v>
      </c>
      <c r="C60" s="252" t="s">
        <v>1019</v>
      </c>
      <c r="D60" s="252">
        <v>1990</v>
      </c>
      <c r="E60" s="714">
        <v>10</v>
      </c>
      <c r="F60" s="252" t="s">
        <v>664</v>
      </c>
      <c r="G60" s="252">
        <v>35.75</v>
      </c>
      <c r="H60" s="252">
        <v>5.46</v>
      </c>
      <c r="I60" s="701">
        <f t="shared" si="2"/>
        <v>0.6333333333333333</v>
      </c>
      <c r="J60" s="702">
        <v>7.6</v>
      </c>
      <c r="K60" s="289">
        <v>0</v>
      </c>
      <c r="L60" s="703"/>
      <c r="M60" s="704"/>
      <c r="N60" s="704"/>
      <c r="O60" s="705"/>
      <c r="P60" s="705"/>
      <c r="Q60" s="705"/>
    </row>
    <row r="61" spans="1:17" ht="15">
      <c r="A61" s="917">
        <v>57</v>
      </c>
      <c r="B61" s="252" t="s">
        <v>675</v>
      </c>
      <c r="C61" s="252" t="s">
        <v>666</v>
      </c>
      <c r="D61" s="252">
        <v>1990</v>
      </c>
      <c r="E61" s="714">
        <v>10</v>
      </c>
      <c r="F61" s="252" t="s">
        <v>664</v>
      </c>
      <c r="G61" s="252">
        <v>35.200000000000003</v>
      </c>
      <c r="H61" s="252"/>
      <c r="I61" s="701">
        <f t="shared" si="2"/>
        <v>0.96</v>
      </c>
      <c r="J61" s="702">
        <v>11.52</v>
      </c>
      <c r="K61" s="289">
        <v>3.6166700000000001</v>
      </c>
      <c r="L61" s="703"/>
      <c r="M61" s="704"/>
      <c r="N61" s="704"/>
      <c r="O61" s="705"/>
      <c r="P61" s="705"/>
      <c r="Q61" s="705"/>
    </row>
    <row r="62" spans="1:17" ht="15">
      <c r="A62" s="917">
        <v>58</v>
      </c>
      <c r="B62" s="252" t="s">
        <v>672</v>
      </c>
      <c r="C62" s="252" t="s">
        <v>666</v>
      </c>
      <c r="D62" s="252">
        <v>1992</v>
      </c>
      <c r="E62" s="714">
        <v>10</v>
      </c>
      <c r="F62" s="252" t="s">
        <v>193</v>
      </c>
      <c r="G62" s="252">
        <v>35.200000000000003</v>
      </c>
      <c r="H62" s="252"/>
      <c r="I62" s="701">
        <f t="shared" si="2"/>
        <v>0.75</v>
      </c>
      <c r="J62" s="702">
        <v>9</v>
      </c>
      <c r="K62" s="289">
        <v>0</v>
      </c>
      <c r="L62" s="703"/>
      <c r="M62" s="704"/>
      <c r="N62" s="704"/>
      <c r="O62" s="705"/>
      <c r="P62" s="705"/>
      <c r="Q62" s="705"/>
    </row>
    <row r="63" spans="1:17" ht="15">
      <c r="A63" s="917">
        <v>59</v>
      </c>
      <c r="B63" s="252" t="s">
        <v>823</v>
      </c>
      <c r="C63" s="252" t="s">
        <v>1091</v>
      </c>
      <c r="D63" s="252">
        <v>1992</v>
      </c>
      <c r="E63" s="714">
        <v>10</v>
      </c>
      <c r="F63" s="252" t="s">
        <v>824</v>
      </c>
      <c r="G63" s="252">
        <v>42</v>
      </c>
      <c r="H63" s="252">
        <v>6.3</v>
      </c>
      <c r="I63" s="701">
        <f t="shared" si="2"/>
        <v>0.66666666666666663</v>
      </c>
      <c r="J63" s="702">
        <v>8</v>
      </c>
      <c r="K63" s="289">
        <v>13.35713</v>
      </c>
      <c r="L63" s="703"/>
      <c r="M63" s="704"/>
      <c r="N63" s="704"/>
      <c r="O63" s="705"/>
      <c r="P63" s="705"/>
      <c r="Q63" s="705"/>
    </row>
    <row r="64" spans="1:17" ht="15">
      <c r="A64" s="917">
        <v>60</v>
      </c>
      <c r="B64" s="252" t="s">
        <v>825</v>
      </c>
      <c r="C64" s="252" t="s">
        <v>1067</v>
      </c>
      <c r="D64" s="252">
        <v>1993</v>
      </c>
      <c r="E64" s="714">
        <v>10</v>
      </c>
      <c r="F64" s="252" t="s">
        <v>805</v>
      </c>
      <c r="G64" s="252">
        <v>42</v>
      </c>
      <c r="H64" s="252">
        <v>6.3</v>
      </c>
      <c r="I64" s="701">
        <f t="shared" si="2"/>
        <v>0.65</v>
      </c>
      <c r="J64" s="702">
        <v>7.8</v>
      </c>
      <c r="K64" s="289">
        <v>6.4749999999999996</v>
      </c>
      <c r="L64" s="703"/>
      <c r="M64" s="704"/>
      <c r="N64" s="704"/>
      <c r="O64" s="705"/>
      <c r="P64" s="705"/>
      <c r="Q64" s="705"/>
    </row>
    <row r="65" spans="1:17" ht="15">
      <c r="A65" s="917">
        <v>61</v>
      </c>
      <c r="B65" s="252" t="s">
        <v>39</v>
      </c>
      <c r="C65" s="252" t="s">
        <v>40</v>
      </c>
      <c r="D65" s="252">
        <v>1983</v>
      </c>
      <c r="E65" s="714">
        <v>10</v>
      </c>
      <c r="F65" s="252" t="s">
        <v>810</v>
      </c>
      <c r="G65" s="252"/>
      <c r="H65" s="252"/>
      <c r="I65" s="701">
        <f t="shared" si="2"/>
        <v>0.625</v>
      </c>
      <c r="J65" s="702">
        <v>7.5</v>
      </c>
      <c r="K65" s="289">
        <v>1.2833299999999999</v>
      </c>
      <c r="L65" s="703"/>
      <c r="M65" s="704"/>
      <c r="N65" s="704"/>
      <c r="O65" s="705"/>
      <c r="P65" s="705"/>
      <c r="Q65" s="705"/>
    </row>
    <row r="66" spans="1:17" ht="15">
      <c r="A66" s="917">
        <v>62</v>
      </c>
      <c r="B66" s="252" t="s">
        <v>827</v>
      </c>
      <c r="C66" s="252" t="s">
        <v>1034</v>
      </c>
      <c r="D66" s="252">
        <v>1992</v>
      </c>
      <c r="E66" s="714">
        <v>10</v>
      </c>
      <c r="F66" s="252" t="s">
        <v>811</v>
      </c>
      <c r="G66" s="252">
        <v>28.35</v>
      </c>
      <c r="H66" s="252">
        <v>5.25</v>
      </c>
      <c r="I66" s="701">
        <f t="shared" si="2"/>
        <v>0.18333333333333335</v>
      </c>
      <c r="J66" s="702">
        <v>2.2000000000000002</v>
      </c>
      <c r="K66" s="289">
        <v>3.6944400000000002</v>
      </c>
      <c r="L66" s="703"/>
      <c r="M66" s="704"/>
      <c r="N66" s="704"/>
      <c r="O66" s="705"/>
      <c r="P66" s="705"/>
      <c r="Q66" s="705"/>
    </row>
    <row r="67" spans="1:17" ht="15">
      <c r="A67" s="917">
        <v>63</v>
      </c>
      <c r="B67" s="252" t="s">
        <v>95</v>
      </c>
      <c r="C67" s="252" t="s">
        <v>1029</v>
      </c>
      <c r="D67" s="252">
        <v>1990</v>
      </c>
      <c r="E67" s="714">
        <v>10</v>
      </c>
      <c r="F67" s="252" t="s">
        <v>813</v>
      </c>
      <c r="G67" s="252"/>
      <c r="H67" s="252"/>
      <c r="I67" s="701">
        <f t="shared" si="2"/>
        <v>0.15</v>
      </c>
      <c r="J67" s="702">
        <v>1.8</v>
      </c>
      <c r="K67" s="289">
        <v>1.32222</v>
      </c>
      <c r="L67" s="703"/>
      <c r="M67" s="704"/>
      <c r="N67" s="704"/>
      <c r="O67" s="705"/>
      <c r="P67" s="705"/>
      <c r="Q67" s="705"/>
    </row>
    <row r="68" spans="1:17" ht="15">
      <c r="A68" s="917">
        <v>64</v>
      </c>
      <c r="B68" s="252" t="s">
        <v>113</v>
      </c>
      <c r="C68" s="252" t="s">
        <v>114</v>
      </c>
      <c r="D68" s="252">
        <v>1988</v>
      </c>
      <c r="E68" s="714">
        <v>10</v>
      </c>
      <c r="F68" s="252" t="s">
        <v>814</v>
      </c>
      <c r="G68" s="252"/>
      <c r="H68" s="252">
        <v>8.19</v>
      </c>
      <c r="I68" s="701">
        <f t="shared" si="2"/>
        <v>0.13333333333333333</v>
      </c>
      <c r="J68" s="702">
        <v>1.6</v>
      </c>
      <c r="K68" s="289">
        <v>16.313879999999997</v>
      </c>
      <c r="L68" s="703"/>
      <c r="M68" s="704"/>
      <c r="N68" s="704"/>
      <c r="O68" s="705"/>
      <c r="P68" s="705"/>
      <c r="Q68" s="705"/>
    </row>
    <row r="69" spans="1:17" ht="15">
      <c r="A69" s="917">
        <v>65</v>
      </c>
      <c r="B69" s="252" t="s">
        <v>111</v>
      </c>
      <c r="C69" s="252" t="s">
        <v>112</v>
      </c>
      <c r="D69" s="252">
        <v>1989</v>
      </c>
      <c r="E69" s="714">
        <v>10</v>
      </c>
      <c r="F69" s="252" t="s">
        <v>814</v>
      </c>
      <c r="G69" s="252"/>
      <c r="H69" s="252">
        <v>4.9400000000000004</v>
      </c>
      <c r="I69" s="701">
        <f t="shared" si="2"/>
        <v>1.3583333333333334</v>
      </c>
      <c r="J69" s="702">
        <v>16.3</v>
      </c>
      <c r="K69" s="289">
        <v>6.2416700000000001</v>
      </c>
      <c r="L69" s="703"/>
      <c r="M69" s="704"/>
      <c r="N69" s="704"/>
      <c r="O69" s="705"/>
      <c r="P69" s="705"/>
      <c r="Q69" s="705"/>
    </row>
    <row r="70" spans="1:17" ht="15">
      <c r="A70" s="917">
        <v>66</v>
      </c>
      <c r="B70" s="252" t="s">
        <v>828</v>
      </c>
      <c r="C70" s="252" t="s">
        <v>670</v>
      </c>
      <c r="D70" s="252">
        <v>1988</v>
      </c>
      <c r="E70" s="714">
        <v>10</v>
      </c>
      <c r="F70" s="252" t="s">
        <v>815</v>
      </c>
      <c r="G70" s="252">
        <v>27.3</v>
      </c>
      <c r="H70" s="252">
        <v>4.41</v>
      </c>
      <c r="I70" s="701">
        <f t="shared" si="2"/>
        <v>0.76666666666666661</v>
      </c>
      <c r="J70" s="702">
        <v>9.1999999999999993</v>
      </c>
      <c r="K70" s="289">
        <v>0</v>
      </c>
      <c r="L70" s="703"/>
      <c r="M70" s="704"/>
      <c r="N70" s="704"/>
      <c r="O70" s="705"/>
      <c r="P70" s="705"/>
      <c r="Q70" s="705"/>
    </row>
    <row r="71" spans="1:17" ht="15">
      <c r="A71" s="917">
        <v>67</v>
      </c>
      <c r="B71" s="252" t="s">
        <v>830</v>
      </c>
      <c r="C71" s="252" t="s">
        <v>168</v>
      </c>
      <c r="D71" s="252">
        <v>1992</v>
      </c>
      <c r="E71" s="714">
        <v>10</v>
      </c>
      <c r="F71" s="252" t="s">
        <v>822</v>
      </c>
      <c r="G71" s="252">
        <v>13.75</v>
      </c>
      <c r="H71" s="252">
        <v>0.63</v>
      </c>
      <c r="I71" s="701">
        <f t="shared" si="2"/>
        <v>1.05</v>
      </c>
      <c r="J71" s="702">
        <v>12.6</v>
      </c>
      <c r="K71" s="289">
        <v>3.6166700000000001</v>
      </c>
      <c r="L71" s="703"/>
      <c r="M71" s="704"/>
      <c r="N71" s="704"/>
      <c r="O71" s="705"/>
      <c r="P71" s="705"/>
      <c r="Q71" s="705"/>
    </row>
    <row r="72" spans="1:17" ht="15">
      <c r="A72" s="917">
        <v>68</v>
      </c>
      <c r="B72" s="252" t="s">
        <v>673</v>
      </c>
      <c r="C72" s="252" t="s">
        <v>674</v>
      </c>
      <c r="D72" s="252">
        <v>1984</v>
      </c>
      <c r="E72" s="714">
        <v>10</v>
      </c>
      <c r="F72" s="252" t="s">
        <v>664</v>
      </c>
      <c r="G72" s="252">
        <v>34.1</v>
      </c>
      <c r="H72" s="252">
        <v>4.41</v>
      </c>
      <c r="I72" s="701">
        <f t="shared" si="2"/>
        <v>1</v>
      </c>
      <c r="J72" s="702">
        <v>12</v>
      </c>
      <c r="K72" s="289">
        <v>0</v>
      </c>
      <c r="L72" s="703"/>
      <c r="M72" s="704"/>
      <c r="N72" s="704"/>
      <c r="O72" s="705"/>
      <c r="P72" s="705"/>
      <c r="Q72" s="705"/>
    </row>
    <row r="73" spans="1:17" ht="15">
      <c r="A73" s="917">
        <v>69</v>
      </c>
      <c r="B73" s="252" t="s">
        <v>682</v>
      </c>
      <c r="C73" s="252" t="s">
        <v>677</v>
      </c>
      <c r="D73" s="252">
        <v>2001</v>
      </c>
      <c r="E73" s="714">
        <v>10</v>
      </c>
      <c r="F73" s="252" t="s">
        <v>664</v>
      </c>
      <c r="G73" s="252">
        <v>19.690000000000001</v>
      </c>
      <c r="H73" s="252"/>
      <c r="I73" s="701">
        <f t="shared" si="2"/>
        <v>0.76666666666666661</v>
      </c>
      <c r="J73" s="702">
        <v>9.1999999999999993</v>
      </c>
      <c r="K73" s="289">
        <v>5.2694399999999995</v>
      </c>
      <c r="L73" s="703"/>
      <c r="M73" s="704"/>
      <c r="N73" s="704"/>
      <c r="O73" s="705"/>
      <c r="P73" s="705"/>
      <c r="Q73" s="705"/>
    </row>
    <row r="74" spans="1:17" ht="15">
      <c r="A74" s="917">
        <v>70</v>
      </c>
      <c r="B74" s="252" t="s">
        <v>831</v>
      </c>
      <c r="C74" s="252" t="s">
        <v>677</v>
      </c>
      <c r="D74" s="252">
        <v>2001</v>
      </c>
      <c r="E74" s="714">
        <v>10</v>
      </c>
      <c r="F74" s="252" t="s">
        <v>664</v>
      </c>
      <c r="G74" s="252">
        <v>19.690000000000001</v>
      </c>
      <c r="H74" s="252"/>
      <c r="I74" s="701">
        <f t="shared" si="2"/>
        <v>0.70833333333333337</v>
      </c>
      <c r="J74" s="702">
        <v>8.5</v>
      </c>
      <c r="K74" s="289">
        <v>5.25</v>
      </c>
      <c r="L74" s="703"/>
      <c r="M74" s="704"/>
      <c r="N74" s="704"/>
      <c r="O74" s="705"/>
      <c r="P74" s="705"/>
      <c r="Q74" s="705"/>
    </row>
    <row r="75" spans="1:17" ht="15">
      <c r="A75" s="917">
        <v>71</v>
      </c>
      <c r="B75" s="252" t="s">
        <v>832</v>
      </c>
      <c r="C75" s="252" t="s">
        <v>677</v>
      </c>
      <c r="D75" s="252">
        <v>2001</v>
      </c>
      <c r="E75" s="714">
        <v>10</v>
      </c>
      <c r="F75" s="252" t="s">
        <v>664</v>
      </c>
      <c r="G75" s="252">
        <v>19.690000000000001</v>
      </c>
      <c r="H75" s="252"/>
      <c r="I75" s="701">
        <f t="shared" si="2"/>
        <v>0.6</v>
      </c>
      <c r="J75" s="702">
        <v>7.2</v>
      </c>
      <c r="K75" s="289">
        <v>5.2888799999999998</v>
      </c>
      <c r="L75" s="703"/>
      <c r="M75" s="704"/>
      <c r="N75" s="704"/>
      <c r="O75" s="705"/>
      <c r="P75" s="705"/>
      <c r="Q75" s="705"/>
    </row>
    <row r="76" spans="1:17" ht="15">
      <c r="A76" s="917">
        <v>72</v>
      </c>
      <c r="B76" s="252" t="s">
        <v>676</v>
      </c>
      <c r="C76" s="252" t="s">
        <v>677</v>
      </c>
      <c r="D76" s="252">
        <v>2001</v>
      </c>
      <c r="E76" s="714">
        <v>10</v>
      </c>
      <c r="F76" s="252" t="s">
        <v>664</v>
      </c>
      <c r="G76" s="252">
        <v>19.690000000000001</v>
      </c>
      <c r="H76" s="252"/>
      <c r="I76" s="701">
        <f t="shared" si="2"/>
        <v>0.56666666666666665</v>
      </c>
      <c r="J76" s="702">
        <v>6.8</v>
      </c>
      <c r="K76" s="289">
        <v>5.2694399999999995</v>
      </c>
      <c r="L76" s="703"/>
      <c r="M76" s="704"/>
      <c r="N76" s="704"/>
      <c r="O76" s="705"/>
      <c r="P76" s="705"/>
      <c r="Q76" s="705"/>
    </row>
    <row r="77" spans="1:17" ht="15">
      <c r="A77" s="917">
        <v>73</v>
      </c>
      <c r="B77" s="252" t="s">
        <v>704</v>
      </c>
      <c r="C77" s="252" t="s">
        <v>677</v>
      </c>
      <c r="D77" s="252">
        <v>2001</v>
      </c>
      <c r="E77" s="714">
        <v>10</v>
      </c>
      <c r="F77" s="252" t="s">
        <v>664</v>
      </c>
      <c r="G77" s="252">
        <v>19.690000000000001</v>
      </c>
      <c r="H77" s="252"/>
      <c r="I77" s="701">
        <f t="shared" si="2"/>
        <v>0.67499999999999993</v>
      </c>
      <c r="J77" s="702">
        <v>8.1</v>
      </c>
      <c r="K77" s="289">
        <v>5.0555500000000002</v>
      </c>
      <c r="L77" s="703"/>
      <c r="M77" s="704"/>
      <c r="N77" s="704"/>
      <c r="O77" s="705"/>
      <c r="P77" s="705"/>
      <c r="Q77" s="705"/>
    </row>
    <row r="78" spans="1:17" ht="15">
      <c r="A78" s="917">
        <v>74</v>
      </c>
      <c r="B78" s="252" t="s">
        <v>683</v>
      </c>
      <c r="C78" s="252" t="s">
        <v>677</v>
      </c>
      <c r="D78" s="252">
        <v>2001</v>
      </c>
      <c r="E78" s="714">
        <v>10</v>
      </c>
      <c r="F78" s="252" t="s">
        <v>664</v>
      </c>
      <c r="G78" s="252">
        <v>19.690000000000001</v>
      </c>
      <c r="H78" s="252"/>
      <c r="I78" s="701">
        <f t="shared" si="2"/>
        <v>0.60833333333333328</v>
      </c>
      <c r="J78" s="702">
        <v>7.3</v>
      </c>
      <c r="K78" s="289">
        <v>5.1916700000000002</v>
      </c>
      <c r="L78" s="703"/>
      <c r="M78" s="704"/>
      <c r="N78" s="704"/>
      <c r="O78" s="705"/>
      <c r="P78" s="705"/>
      <c r="Q78" s="705"/>
    </row>
    <row r="79" spans="1:17" ht="15">
      <c r="A79" s="917">
        <v>75</v>
      </c>
      <c r="B79" s="252" t="s">
        <v>680</v>
      </c>
      <c r="C79" s="252" t="s">
        <v>677</v>
      </c>
      <c r="D79" s="252">
        <v>2001</v>
      </c>
      <c r="E79" s="714">
        <v>10</v>
      </c>
      <c r="F79" s="252" t="s">
        <v>664</v>
      </c>
      <c r="G79" s="252">
        <v>19.690000000000001</v>
      </c>
      <c r="H79" s="252"/>
      <c r="I79" s="701">
        <f t="shared" si="2"/>
        <v>0.56666666666666665</v>
      </c>
      <c r="J79" s="702">
        <v>6.8</v>
      </c>
      <c r="K79" s="289">
        <v>4.8222200000000006</v>
      </c>
      <c r="L79" s="703"/>
      <c r="M79" s="704"/>
      <c r="N79" s="704"/>
      <c r="O79" s="705"/>
      <c r="P79" s="705"/>
      <c r="Q79" s="705"/>
    </row>
    <row r="80" spans="1:17" ht="15">
      <c r="A80" s="917">
        <v>76</v>
      </c>
      <c r="B80" s="252" t="s">
        <v>689</v>
      </c>
      <c r="C80" s="252" t="s">
        <v>674</v>
      </c>
      <c r="D80" s="252">
        <v>1984</v>
      </c>
      <c r="E80" s="714">
        <v>10</v>
      </c>
      <c r="F80" s="252" t="s">
        <v>664</v>
      </c>
      <c r="G80" s="252">
        <v>34.1</v>
      </c>
      <c r="H80" s="252">
        <v>4.2</v>
      </c>
      <c r="I80" s="701">
        <f t="shared" si="2"/>
        <v>1</v>
      </c>
      <c r="J80" s="702">
        <v>12</v>
      </c>
      <c r="K80" s="289">
        <v>2.8388800000000001</v>
      </c>
      <c r="L80" s="703"/>
      <c r="M80" s="704"/>
      <c r="N80" s="704"/>
      <c r="O80" s="705"/>
      <c r="P80" s="705"/>
      <c r="Q80" s="705"/>
    </row>
    <row r="81" spans="1:17" ht="15">
      <c r="A81" s="917">
        <v>77</v>
      </c>
      <c r="B81" s="252" t="s">
        <v>1080</v>
      </c>
      <c r="C81" s="252" t="s">
        <v>674</v>
      </c>
      <c r="D81" s="252">
        <v>1991</v>
      </c>
      <c r="E81" s="714">
        <v>10</v>
      </c>
      <c r="F81" s="252" t="s">
        <v>801</v>
      </c>
      <c r="G81" s="252">
        <v>26.25</v>
      </c>
      <c r="H81" s="252"/>
      <c r="I81" s="701">
        <f t="shared" si="2"/>
        <v>1</v>
      </c>
      <c r="J81" s="702">
        <v>12</v>
      </c>
      <c r="K81" s="289">
        <v>0</v>
      </c>
      <c r="L81" s="703"/>
      <c r="M81" s="704"/>
      <c r="N81" s="704"/>
      <c r="O81" s="705"/>
      <c r="P81" s="705"/>
      <c r="Q81" s="705"/>
    </row>
    <row r="82" spans="1:17" ht="15">
      <c r="A82" s="917">
        <v>78</v>
      </c>
      <c r="B82" s="252" t="s">
        <v>833</v>
      </c>
      <c r="C82" s="252" t="s">
        <v>674</v>
      </c>
      <c r="D82" s="252">
        <v>1990</v>
      </c>
      <c r="E82" s="714">
        <v>10</v>
      </c>
      <c r="F82" s="252" t="s">
        <v>824</v>
      </c>
      <c r="G82" s="252">
        <v>26.25</v>
      </c>
      <c r="H82" s="252"/>
      <c r="I82" s="701">
        <f t="shared" si="2"/>
        <v>0.91666666666666663</v>
      </c>
      <c r="J82" s="702">
        <v>11</v>
      </c>
      <c r="K82" s="289">
        <v>0</v>
      </c>
      <c r="L82" s="703"/>
      <c r="M82" s="704"/>
      <c r="N82" s="704"/>
      <c r="O82" s="705"/>
      <c r="P82" s="705"/>
      <c r="Q82" s="705"/>
    </row>
    <row r="83" spans="1:17" ht="15">
      <c r="A83" s="917">
        <v>79</v>
      </c>
      <c r="B83" s="252" t="s">
        <v>834</v>
      </c>
      <c r="C83" s="252" t="s">
        <v>674</v>
      </c>
      <c r="D83" s="252">
        <v>1991</v>
      </c>
      <c r="E83" s="714">
        <v>10</v>
      </c>
      <c r="F83" s="252" t="s">
        <v>824</v>
      </c>
      <c r="G83" s="252">
        <v>26.25</v>
      </c>
      <c r="H83" s="252"/>
      <c r="I83" s="701">
        <f t="shared" ref="I83:I146" si="3">J83/12</f>
        <v>0.79166666666666663</v>
      </c>
      <c r="J83" s="702">
        <v>9.5</v>
      </c>
      <c r="K83" s="289">
        <v>3.1305500000000004</v>
      </c>
      <c r="L83" s="703"/>
      <c r="M83" s="704"/>
      <c r="N83" s="704"/>
      <c r="O83" s="705"/>
      <c r="P83" s="705"/>
      <c r="Q83" s="705"/>
    </row>
    <row r="84" spans="1:17" ht="15">
      <c r="A84" s="917">
        <v>80</v>
      </c>
      <c r="B84" s="252" t="s">
        <v>835</v>
      </c>
      <c r="C84" s="252" t="s">
        <v>668</v>
      </c>
      <c r="D84" s="252">
        <v>1994</v>
      </c>
      <c r="E84" s="714">
        <v>10</v>
      </c>
      <c r="F84" s="252" t="s">
        <v>808</v>
      </c>
      <c r="G84" s="252">
        <v>18.38</v>
      </c>
      <c r="H84" s="252"/>
      <c r="I84" s="701">
        <f t="shared" si="3"/>
        <v>0.75</v>
      </c>
      <c r="J84" s="702">
        <v>9</v>
      </c>
      <c r="K84" s="289">
        <v>3.24722</v>
      </c>
      <c r="L84" s="703"/>
      <c r="M84" s="704"/>
      <c r="N84" s="704"/>
      <c r="O84" s="705"/>
      <c r="P84" s="705"/>
      <c r="Q84" s="705"/>
    </row>
    <row r="85" spans="1:17" ht="15">
      <c r="A85" s="917">
        <v>81</v>
      </c>
      <c r="B85" s="252" t="s">
        <v>115</v>
      </c>
      <c r="C85" s="252" t="s">
        <v>668</v>
      </c>
      <c r="D85" s="252">
        <v>1992</v>
      </c>
      <c r="E85" s="714">
        <v>10</v>
      </c>
      <c r="F85" s="252" t="s">
        <v>814</v>
      </c>
      <c r="G85" s="252">
        <v>12.6</v>
      </c>
      <c r="H85" s="252"/>
      <c r="I85" s="701">
        <f t="shared" si="3"/>
        <v>0.66666666666666663</v>
      </c>
      <c r="J85" s="702">
        <v>8</v>
      </c>
      <c r="K85" s="289">
        <v>0</v>
      </c>
      <c r="L85" s="703"/>
      <c r="M85" s="704"/>
      <c r="N85" s="704"/>
      <c r="O85" s="705"/>
      <c r="P85" s="705"/>
      <c r="Q85" s="705"/>
    </row>
    <row r="86" spans="1:17" ht="15">
      <c r="A86" s="917">
        <v>82</v>
      </c>
      <c r="B86" s="252" t="s">
        <v>836</v>
      </c>
      <c r="C86" s="252" t="s">
        <v>663</v>
      </c>
      <c r="D86" s="252">
        <v>1991</v>
      </c>
      <c r="E86" s="714">
        <v>10</v>
      </c>
      <c r="F86" s="252" t="s">
        <v>800</v>
      </c>
      <c r="G86" s="252">
        <v>14.18</v>
      </c>
      <c r="H86" s="252"/>
      <c r="I86" s="701">
        <f t="shared" si="3"/>
        <v>0.6333333333333333</v>
      </c>
      <c r="J86" s="702">
        <v>7.6</v>
      </c>
      <c r="K86" s="289">
        <v>0</v>
      </c>
      <c r="L86" s="703"/>
      <c r="M86" s="704"/>
      <c r="N86" s="704"/>
      <c r="O86" s="705"/>
      <c r="P86" s="705"/>
      <c r="Q86" s="705"/>
    </row>
    <row r="87" spans="1:17" ht="15">
      <c r="A87" s="917">
        <v>83</v>
      </c>
      <c r="B87" s="252" t="s">
        <v>837</v>
      </c>
      <c r="C87" s="252" t="s">
        <v>684</v>
      </c>
      <c r="D87" s="252">
        <v>2001</v>
      </c>
      <c r="E87" s="714">
        <v>10</v>
      </c>
      <c r="F87" s="252" t="s">
        <v>818</v>
      </c>
      <c r="G87" s="252">
        <v>20.059999999999999</v>
      </c>
      <c r="H87" s="252"/>
      <c r="I87" s="701">
        <f t="shared" si="3"/>
        <v>0.6333333333333333</v>
      </c>
      <c r="J87" s="702">
        <v>7.6</v>
      </c>
      <c r="K87" s="289">
        <v>2.8</v>
      </c>
      <c r="L87" s="703"/>
      <c r="M87" s="704"/>
      <c r="N87" s="704"/>
      <c r="O87" s="705"/>
      <c r="P87" s="705"/>
      <c r="Q87" s="705"/>
    </row>
    <row r="88" spans="1:17" ht="15">
      <c r="A88" s="917">
        <v>84</v>
      </c>
      <c r="B88" s="252" t="s">
        <v>838</v>
      </c>
      <c r="C88" s="252" t="s">
        <v>684</v>
      </c>
      <c r="D88" s="252">
        <v>1996</v>
      </c>
      <c r="E88" s="714">
        <v>10</v>
      </c>
      <c r="F88" s="252" t="s">
        <v>822</v>
      </c>
      <c r="G88" s="252">
        <v>19.579999999999998</v>
      </c>
      <c r="H88" s="252"/>
      <c r="I88" s="701">
        <f t="shared" si="3"/>
        <v>0.91666666666666663</v>
      </c>
      <c r="J88" s="702">
        <v>11</v>
      </c>
      <c r="K88" s="289">
        <v>2.37222</v>
      </c>
      <c r="L88" s="703"/>
      <c r="M88" s="704"/>
      <c r="N88" s="704"/>
      <c r="O88" s="705"/>
      <c r="P88" s="705"/>
      <c r="Q88" s="705"/>
    </row>
    <row r="89" spans="1:17" ht="15">
      <c r="A89" s="917">
        <v>85</v>
      </c>
      <c r="B89" s="252" t="s">
        <v>1084</v>
      </c>
      <c r="C89" s="252" t="s">
        <v>1069</v>
      </c>
      <c r="D89" s="252">
        <v>1994</v>
      </c>
      <c r="E89" s="714">
        <v>10</v>
      </c>
      <c r="F89" s="252" t="s">
        <v>801</v>
      </c>
      <c r="G89" s="252">
        <v>16.28</v>
      </c>
      <c r="H89" s="252"/>
      <c r="I89" s="701">
        <f t="shared" si="3"/>
        <v>0.19166666666666665</v>
      </c>
      <c r="J89" s="702">
        <v>2.2999999999999998</v>
      </c>
      <c r="K89" s="289">
        <v>0</v>
      </c>
      <c r="L89" s="703"/>
      <c r="M89" s="704"/>
      <c r="N89" s="704"/>
      <c r="O89" s="705"/>
      <c r="P89" s="705"/>
      <c r="Q89" s="705"/>
    </row>
    <row r="90" spans="1:17" ht="15">
      <c r="A90" s="917">
        <v>86</v>
      </c>
      <c r="B90" s="252" t="s">
        <v>839</v>
      </c>
      <c r="C90" s="252" t="s">
        <v>663</v>
      </c>
      <c r="D90" s="252">
        <v>1980</v>
      </c>
      <c r="E90" s="714">
        <v>10</v>
      </c>
      <c r="F90" s="252" t="s">
        <v>824</v>
      </c>
      <c r="G90" s="252">
        <v>16.8</v>
      </c>
      <c r="H90" s="252"/>
      <c r="I90" s="701">
        <f t="shared" si="3"/>
        <v>0.66666666666666663</v>
      </c>
      <c r="J90" s="702">
        <v>8</v>
      </c>
      <c r="K90" s="289">
        <v>2.23611</v>
      </c>
      <c r="L90" s="703"/>
      <c r="M90" s="704"/>
      <c r="N90" s="704"/>
      <c r="O90" s="705"/>
      <c r="P90" s="705"/>
      <c r="Q90" s="705"/>
    </row>
    <row r="91" spans="1:17" ht="15">
      <c r="A91" s="917">
        <v>87</v>
      </c>
      <c r="B91" s="252" t="s">
        <v>1104</v>
      </c>
      <c r="C91" s="252" t="s">
        <v>668</v>
      </c>
      <c r="D91" s="252">
        <v>1995</v>
      </c>
      <c r="E91" s="714">
        <v>10</v>
      </c>
      <c r="F91" s="252" t="s">
        <v>803</v>
      </c>
      <c r="G91" s="252">
        <v>19.22</v>
      </c>
      <c r="H91" s="252"/>
      <c r="I91" s="701">
        <f t="shared" si="3"/>
        <v>0.65</v>
      </c>
      <c r="J91" s="702">
        <v>7.8</v>
      </c>
      <c r="K91" s="289">
        <v>0</v>
      </c>
      <c r="L91" s="703"/>
      <c r="M91" s="704"/>
      <c r="N91" s="704"/>
      <c r="O91" s="705"/>
      <c r="P91" s="705"/>
      <c r="Q91" s="705"/>
    </row>
    <row r="92" spans="1:17" ht="15">
      <c r="A92" s="917">
        <v>88</v>
      </c>
      <c r="B92" s="252" t="s">
        <v>107</v>
      </c>
      <c r="C92" s="252" t="s">
        <v>663</v>
      </c>
      <c r="D92" s="252">
        <v>1988</v>
      </c>
      <c r="E92" s="714">
        <v>10</v>
      </c>
      <c r="F92" s="252" t="s">
        <v>814</v>
      </c>
      <c r="G92" s="252">
        <v>16.28</v>
      </c>
      <c r="H92" s="252"/>
      <c r="I92" s="701">
        <f t="shared" si="3"/>
        <v>0.75</v>
      </c>
      <c r="J92" s="702">
        <v>9</v>
      </c>
      <c r="K92" s="289">
        <v>3.36388</v>
      </c>
      <c r="L92" s="703"/>
      <c r="M92" s="704"/>
      <c r="N92" s="704"/>
      <c r="O92" s="705"/>
      <c r="P92" s="705"/>
      <c r="Q92" s="705"/>
    </row>
    <row r="93" spans="1:17" ht="15">
      <c r="A93" s="917">
        <v>89</v>
      </c>
      <c r="B93" s="252" t="s">
        <v>151</v>
      </c>
      <c r="C93" s="252" t="s">
        <v>1029</v>
      </c>
      <c r="D93" s="252">
        <v>1979</v>
      </c>
      <c r="E93" s="714">
        <v>10</v>
      </c>
      <c r="F93" s="252" t="s">
        <v>803</v>
      </c>
      <c r="G93" s="252"/>
      <c r="H93" s="252"/>
      <c r="I93" s="701">
        <f t="shared" si="3"/>
        <v>0.66666666666666663</v>
      </c>
      <c r="J93" s="702">
        <v>8</v>
      </c>
      <c r="K93" s="289">
        <v>0</v>
      </c>
      <c r="L93" s="703"/>
      <c r="M93" s="704"/>
      <c r="N93" s="704"/>
      <c r="O93" s="705"/>
      <c r="P93" s="705"/>
      <c r="Q93" s="705"/>
    </row>
    <row r="94" spans="1:17" ht="15">
      <c r="A94" s="917">
        <v>90</v>
      </c>
      <c r="B94" s="252" t="s">
        <v>715</v>
      </c>
      <c r="C94" s="252" t="s">
        <v>716</v>
      </c>
      <c r="D94" s="252">
        <v>1991</v>
      </c>
      <c r="E94" s="714">
        <v>10</v>
      </c>
      <c r="F94" s="252" t="s">
        <v>664</v>
      </c>
      <c r="G94" s="252">
        <v>27.5</v>
      </c>
      <c r="H94" s="252"/>
      <c r="I94" s="701">
        <f t="shared" si="3"/>
        <v>0.625</v>
      </c>
      <c r="J94" s="702">
        <v>7.5</v>
      </c>
      <c r="K94" s="289">
        <v>0</v>
      </c>
      <c r="L94" s="703"/>
      <c r="M94" s="704"/>
      <c r="N94" s="704"/>
      <c r="O94" s="705"/>
      <c r="P94" s="705"/>
      <c r="Q94" s="705"/>
    </row>
    <row r="95" spans="1:17" ht="15">
      <c r="A95" s="917">
        <v>91</v>
      </c>
      <c r="B95" s="252" t="s">
        <v>840</v>
      </c>
      <c r="C95" s="252" t="s">
        <v>1029</v>
      </c>
      <c r="D95" s="252">
        <v>1986</v>
      </c>
      <c r="E95" s="714">
        <v>10</v>
      </c>
      <c r="F95" s="252" t="s">
        <v>821</v>
      </c>
      <c r="G95" s="252"/>
      <c r="H95" s="252"/>
      <c r="I95" s="701">
        <f t="shared" si="3"/>
        <v>0.77500000000000002</v>
      </c>
      <c r="J95" s="702">
        <v>9.3000000000000007</v>
      </c>
      <c r="K95" s="289">
        <v>0</v>
      </c>
      <c r="L95" s="703"/>
      <c r="M95" s="704"/>
      <c r="N95" s="704"/>
      <c r="O95" s="705"/>
      <c r="P95" s="705"/>
      <c r="Q95" s="705"/>
    </row>
    <row r="96" spans="1:17" ht="15">
      <c r="A96" s="917">
        <v>92</v>
      </c>
      <c r="B96" s="252" t="s">
        <v>841</v>
      </c>
      <c r="C96" s="252" t="s">
        <v>1034</v>
      </c>
      <c r="D96" s="252">
        <v>1986</v>
      </c>
      <c r="E96" s="714">
        <v>10</v>
      </c>
      <c r="F96" s="252" t="s">
        <v>664</v>
      </c>
      <c r="G96" s="252"/>
      <c r="H96" s="252">
        <v>6.3</v>
      </c>
      <c r="I96" s="701">
        <f t="shared" si="3"/>
        <v>0.18333333333333335</v>
      </c>
      <c r="J96" s="702">
        <v>2.2000000000000002</v>
      </c>
      <c r="K96" s="289">
        <v>3.6166700000000001</v>
      </c>
      <c r="L96" s="703"/>
      <c r="M96" s="704"/>
      <c r="N96" s="704"/>
      <c r="O96" s="705"/>
      <c r="P96" s="705"/>
      <c r="Q96" s="705"/>
    </row>
    <row r="97" spans="1:17" ht="15">
      <c r="A97" s="917">
        <v>93</v>
      </c>
      <c r="B97" s="252" t="s">
        <v>48</v>
      </c>
      <c r="C97" s="252" t="s">
        <v>49</v>
      </c>
      <c r="D97" s="252">
        <v>1990</v>
      </c>
      <c r="E97" s="714">
        <v>10</v>
      </c>
      <c r="F97" s="252" t="s">
        <v>811</v>
      </c>
      <c r="G97" s="252">
        <v>32.549999999999997</v>
      </c>
      <c r="H97" s="252">
        <v>8.4</v>
      </c>
      <c r="I97" s="701">
        <f t="shared" si="3"/>
        <v>0.66666666666666663</v>
      </c>
      <c r="J97" s="702">
        <v>8</v>
      </c>
      <c r="K97" s="289">
        <v>0</v>
      </c>
      <c r="L97" s="703"/>
      <c r="M97" s="704"/>
      <c r="N97" s="704"/>
      <c r="O97" s="705"/>
      <c r="P97" s="705"/>
      <c r="Q97" s="705"/>
    </row>
    <row r="98" spans="1:17" ht="15">
      <c r="A98" s="917">
        <v>94</v>
      </c>
      <c r="B98" s="252" t="s">
        <v>842</v>
      </c>
      <c r="C98" s="252" t="s">
        <v>1034</v>
      </c>
      <c r="D98" s="252">
        <v>1990</v>
      </c>
      <c r="E98" s="714">
        <v>10</v>
      </c>
      <c r="F98" s="252" t="s">
        <v>664</v>
      </c>
      <c r="G98" s="252"/>
      <c r="H98" s="252">
        <v>6.3</v>
      </c>
      <c r="I98" s="701">
        <f t="shared" si="3"/>
        <v>0.15</v>
      </c>
      <c r="J98" s="702">
        <v>1.8</v>
      </c>
      <c r="K98" s="289">
        <v>12.481950000000001</v>
      </c>
      <c r="L98" s="703"/>
      <c r="M98" s="704"/>
      <c r="N98" s="704"/>
      <c r="O98" s="705"/>
      <c r="P98" s="705"/>
      <c r="Q98" s="705"/>
    </row>
    <row r="99" spans="1:17" ht="15">
      <c r="A99" s="917">
        <v>95</v>
      </c>
      <c r="B99" s="252" t="s">
        <v>843</v>
      </c>
      <c r="C99" s="252" t="s">
        <v>1079</v>
      </c>
      <c r="D99" s="252">
        <v>1975</v>
      </c>
      <c r="E99" s="714">
        <v>10</v>
      </c>
      <c r="F99" s="252" t="s">
        <v>801</v>
      </c>
      <c r="G99" s="252">
        <v>32.549999999999997</v>
      </c>
      <c r="H99" s="252">
        <v>8.4</v>
      </c>
      <c r="I99" s="701">
        <f t="shared" si="3"/>
        <v>0.13333333333333333</v>
      </c>
      <c r="J99" s="702">
        <v>1.6</v>
      </c>
      <c r="K99" s="289">
        <v>0</v>
      </c>
      <c r="L99" s="703"/>
      <c r="M99" s="704"/>
      <c r="N99" s="704"/>
      <c r="O99" s="705"/>
      <c r="P99" s="705"/>
      <c r="Q99" s="705"/>
    </row>
    <row r="100" spans="1:17" ht="15">
      <c r="A100" s="917">
        <v>96</v>
      </c>
      <c r="B100" s="252" t="s">
        <v>844</v>
      </c>
      <c r="C100" s="252" t="s">
        <v>1117</v>
      </c>
      <c r="D100" s="252">
        <v>1983</v>
      </c>
      <c r="E100" s="714">
        <v>10</v>
      </c>
      <c r="F100" s="252" t="s">
        <v>805</v>
      </c>
      <c r="G100" s="252">
        <v>32.549999999999997</v>
      </c>
      <c r="H100" s="252">
        <v>8.4</v>
      </c>
      <c r="I100" s="701">
        <f t="shared" si="3"/>
        <v>1.3583333333333334</v>
      </c>
      <c r="J100" s="702">
        <v>16.3</v>
      </c>
      <c r="K100" s="289">
        <v>2.7027800000000002</v>
      </c>
      <c r="L100" s="703"/>
      <c r="M100" s="704"/>
      <c r="N100" s="704"/>
      <c r="O100" s="705"/>
      <c r="P100" s="705"/>
      <c r="Q100" s="705"/>
    </row>
    <row r="101" spans="1:17" ht="15">
      <c r="A101" s="917">
        <v>97</v>
      </c>
      <c r="B101" s="252" t="s">
        <v>30</v>
      </c>
      <c r="C101" s="252" t="s">
        <v>31</v>
      </c>
      <c r="D101" s="252">
        <v>1983</v>
      </c>
      <c r="E101" s="714">
        <v>10</v>
      </c>
      <c r="F101" s="252" t="s">
        <v>810</v>
      </c>
      <c r="G101" s="252">
        <v>34.65</v>
      </c>
      <c r="H101" s="252">
        <v>6.3</v>
      </c>
      <c r="I101" s="701">
        <f t="shared" si="3"/>
        <v>0.67499999999999993</v>
      </c>
      <c r="J101" s="702">
        <v>8.1</v>
      </c>
      <c r="K101" s="289">
        <v>0</v>
      </c>
      <c r="L101" s="703"/>
      <c r="M101" s="704"/>
      <c r="N101" s="704"/>
      <c r="O101" s="705"/>
      <c r="P101" s="705"/>
      <c r="Q101" s="705"/>
    </row>
    <row r="102" spans="1:17" ht="15">
      <c r="A102" s="917">
        <v>98</v>
      </c>
      <c r="B102" s="252" t="s">
        <v>83</v>
      </c>
      <c r="C102" s="252" t="s">
        <v>1067</v>
      </c>
      <c r="D102" s="252">
        <v>1977</v>
      </c>
      <c r="E102" s="714">
        <v>10</v>
      </c>
      <c r="F102" s="252" t="s">
        <v>813</v>
      </c>
      <c r="G102" s="252">
        <v>42</v>
      </c>
      <c r="H102" s="252">
        <v>6.3</v>
      </c>
      <c r="I102" s="701">
        <f t="shared" si="3"/>
        <v>0.66666666666666663</v>
      </c>
      <c r="J102" s="702">
        <v>8</v>
      </c>
      <c r="K102" s="289">
        <v>3.6944400000000002</v>
      </c>
      <c r="L102" s="703"/>
      <c r="M102" s="704"/>
      <c r="N102" s="704"/>
      <c r="O102" s="705"/>
      <c r="P102" s="705"/>
      <c r="Q102" s="705"/>
    </row>
    <row r="103" spans="1:17" ht="15">
      <c r="A103" s="917">
        <v>99</v>
      </c>
      <c r="B103" s="252" t="s">
        <v>712</v>
      </c>
      <c r="C103" s="252" t="s">
        <v>709</v>
      </c>
      <c r="D103" s="252">
        <v>1999</v>
      </c>
      <c r="E103" s="714">
        <v>10</v>
      </c>
      <c r="F103" s="252" t="s">
        <v>818</v>
      </c>
      <c r="G103" s="252">
        <v>26.84</v>
      </c>
      <c r="H103" s="252">
        <v>2.1</v>
      </c>
      <c r="I103" s="701">
        <f t="shared" si="3"/>
        <v>1</v>
      </c>
      <c r="J103" s="702">
        <v>12</v>
      </c>
      <c r="K103" s="289">
        <v>13.484999999999999</v>
      </c>
      <c r="L103" s="703"/>
      <c r="M103" s="704"/>
      <c r="N103" s="704"/>
      <c r="O103" s="705"/>
      <c r="P103" s="705"/>
      <c r="Q103" s="705"/>
    </row>
    <row r="104" spans="1:17" ht="15">
      <c r="A104" s="917">
        <v>100</v>
      </c>
      <c r="B104" s="252" t="s">
        <v>846</v>
      </c>
      <c r="C104" s="252" t="s">
        <v>709</v>
      </c>
      <c r="D104" s="252">
        <v>2000</v>
      </c>
      <c r="E104" s="714">
        <v>10</v>
      </c>
      <c r="F104" s="252" t="s">
        <v>805</v>
      </c>
      <c r="G104" s="252">
        <v>17.329999999999998</v>
      </c>
      <c r="H104" s="252"/>
      <c r="I104" s="701">
        <f t="shared" si="3"/>
        <v>0.76666666666666661</v>
      </c>
      <c r="J104" s="702">
        <v>9.1999999999999993</v>
      </c>
      <c r="K104" s="289">
        <v>0</v>
      </c>
      <c r="L104" s="703"/>
      <c r="M104" s="704"/>
      <c r="N104" s="704"/>
      <c r="O104" s="705"/>
      <c r="P104" s="705"/>
      <c r="Q104" s="705"/>
    </row>
    <row r="105" spans="1:17" ht="15">
      <c r="A105" s="917">
        <v>101</v>
      </c>
      <c r="B105" s="252" t="s">
        <v>847</v>
      </c>
      <c r="C105" s="252" t="s">
        <v>709</v>
      </c>
      <c r="D105" s="252">
        <v>2000</v>
      </c>
      <c r="E105" s="714">
        <v>10</v>
      </c>
      <c r="F105" s="252" t="s">
        <v>805</v>
      </c>
      <c r="G105" s="252">
        <v>43.05</v>
      </c>
      <c r="H105" s="252"/>
      <c r="I105" s="701">
        <f t="shared" si="3"/>
        <v>0.70833333333333337</v>
      </c>
      <c r="J105" s="702">
        <v>8.5</v>
      </c>
      <c r="K105" s="289">
        <v>5.7555500000000004</v>
      </c>
      <c r="L105" s="703"/>
      <c r="M105" s="704"/>
      <c r="N105" s="704"/>
      <c r="O105" s="705"/>
      <c r="P105" s="705"/>
      <c r="Q105" s="705"/>
    </row>
    <row r="106" spans="1:17" ht="15">
      <c r="A106" s="917">
        <v>102</v>
      </c>
      <c r="B106" s="252" t="s">
        <v>848</v>
      </c>
      <c r="C106" s="252" t="s">
        <v>709</v>
      </c>
      <c r="D106" s="252">
        <v>1998</v>
      </c>
      <c r="E106" s="714">
        <v>10</v>
      </c>
      <c r="F106" s="252" t="s">
        <v>805</v>
      </c>
      <c r="G106" s="252">
        <v>17.329999999999998</v>
      </c>
      <c r="H106" s="252"/>
      <c r="I106" s="701">
        <f t="shared" si="3"/>
        <v>0.6</v>
      </c>
      <c r="J106" s="702">
        <v>7.2</v>
      </c>
      <c r="K106" s="289">
        <v>2.48888</v>
      </c>
      <c r="L106" s="703"/>
      <c r="M106" s="704"/>
      <c r="N106" s="704"/>
      <c r="O106" s="705"/>
      <c r="P106" s="705"/>
      <c r="Q106" s="705"/>
    </row>
    <row r="107" spans="1:17" ht="15">
      <c r="A107" s="917">
        <v>103</v>
      </c>
      <c r="B107" s="252" t="s">
        <v>78</v>
      </c>
      <c r="C107" s="252" t="s">
        <v>674</v>
      </c>
      <c r="D107" s="252">
        <v>1988</v>
      </c>
      <c r="E107" s="714">
        <v>10</v>
      </c>
      <c r="F107" s="252" t="s">
        <v>813</v>
      </c>
      <c r="G107" s="252">
        <v>28.35</v>
      </c>
      <c r="H107" s="252"/>
      <c r="I107" s="701">
        <f t="shared" si="3"/>
        <v>0.56666666666666665</v>
      </c>
      <c r="J107" s="702">
        <v>6.8</v>
      </c>
      <c r="K107" s="289">
        <v>2.625</v>
      </c>
      <c r="L107" s="703"/>
      <c r="M107" s="704"/>
      <c r="N107" s="704"/>
      <c r="O107" s="705"/>
      <c r="P107" s="705"/>
      <c r="Q107" s="705"/>
    </row>
    <row r="108" spans="1:17" ht="15">
      <c r="A108" s="917">
        <v>104</v>
      </c>
      <c r="B108" s="252" t="s">
        <v>133</v>
      </c>
      <c r="C108" s="252" t="s">
        <v>709</v>
      </c>
      <c r="D108" s="252">
        <v>1996</v>
      </c>
      <c r="E108" s="714">
        <v>10</v>
      </c>
      <c r="F108" s="252" t="s">
        <v>193</v>
      </c>
      <c r="G108" s="252"/>
      <c r="H108" s="252"/>
      <c r="I108" s="701">
        <f t="shared" si="3"/>
        <v>0.19166666666666665</v>
      </c>
      <c r="J108" s="702">
        <v>2.2999999999999998</v>
      </c>
      <c r="K108" s="289">
        <v>16.895</v>
      </c>
      <c r="L108" s="703"/>
      <c r="M108" s="704"/>
      <c r="N108" s="704"/>
      <c r="O108" s="705"/>
      <c r="P108" s="705"/>
      <c r="Q108" s="705"/>
    </row>
    <row r="109" spans="1:17" ht="15">
      <c r="A109" s="917">
        <v>105</v>
      </c>
      <c r="B109" s="252" t="s">
        <v>121</v>
      </c>
      <c r="C109" s="252" t="s">
        <v>709</v>
      </c>
      <c r="D109" s="252">
        <v>2000</v>
      </c>
      <c r="E109" s="714">
        <v>10</v>
      </c>
      <c r="F109" s="252" t="s">
        <v>193</v>
      </c>
      <c r="G109" s="252">
        <v>17.329999999999998</v>
      </c>
      <c r="H109" s="252"/>
      <c r="I109" s="701">
        <f t="shared" si="3"/>
        <v>0.66666666666666663</v>
      </c>
      <c r="J109" s="702">
        <v>8</v>
      </c>
      <c r="K109" s="289">
        <v>3.0138799999999999</v>
      </c>
      <c r="L109" s="703"/>
      <c r="M109" s="704"/>
      <c r="N109" s="704"/>
      <c r="O109" s="705"/>
      <c r="P109" s="705"/>
      <c r="Q109" s="705"/>
    </row>
    <row r="110" spans="1:17" ht="15">
      <c r="A110" s="917">
        <v>106</v>
      </c>
      <c r="B110" s="252" t="s">
        <v>849</v>
      </c>
      <c r="C110" s="252" t="s">
        <v>709</v>
      </c>
      <c r="D110" s="252">
        <v>1999</v>
      </c>
      <c r="E110" s="714">
        <v>10</v>
      </c>
      <c r="F110" s="252" t="s">
        <v>821</v>
      </c>
      <c r="G110" s="252">
        <v>16.59</v>
      </c>
      <c r="H110" s="252"/>
      <c r="I110" s="701">
        <f t="shared" si="3"/>
        <v>0.65</v>
      </c>
      <c r="J110" s="702">
        <v>7.8</v>
      </c>
      <c r="K110" s="289">
        <v>0</v>
      </c>
      <c r="L110" s="703"/>
      <c r="M110" s="704"/>
      <c r="N110" s="704"/>
      <c r="O110" s="705"/>
      <c r="P110" s="705"/>
      <c r="Q110" s="705"/>
    </row>
    <row r="111" spans="1:17" ht="15">
      <c r="A111" s="917">
        <v>107</v>
      </c>
      <c r="B111" s="252" t="s">
        <v>850</v>
      </c>
      <c r="C111" s="252" t="s">
        <v>709</v>
      </c>
      <c r="D111" s="252">
        <v>2000</v>
      </c>
      <c r="E111" s="714">
        <v>10</v>
      </c>
      <c r="F111" s="252" t="s">
        <v>805</v>
      </c>
      <c r="G111" s="252">
        <v>17.329999999999998</v>
      </c>
      <c r="H111" s="252"/>
      <c r="I111" s="701">
        <f t="shared" si="3"/>
        <v>0.75</v>
      </c>
      <c r="J111" s="702">
        <v>9</v>
      </c>
      <c r="K111" s="289">
        <v>0</v>
      </c>
      <c r="L111" s="703"/>
      <c r="M111" s="704"/>
      <c r="N111" s="704"/>
      <c r="O111" s="705"/>
      <c r="P111" s="705"/>
      <c r="Q111" s="705"/>
    </row>
    <row r="112" spans="1:17" ht="15">
      <c r="A112" s="917">
        <v>108</v>
      </c>
      <c r="B112" s="252" t="s">
        <v>145</v>
      </c>
      <c r="C112" s="252" t="s">
        <v>674</v>
      </c>
      <c r="D112" s="252">
        <v>2000</v>
      </c>
      <c r="E112" s="714">
        <v>10</v>
      </c>
      <c r="F112" s="252" t="s">
        <v>818</v>
      </c>
      <c r="G112" s="252">
        <v>17.96</v>
      </c>
      <c r="H112" s="252"/>
      <c r="I112" s="701">
        <f t="shared" si="3"/>
        <v>0.66666666666666663</v>
      </c>
      <c r="J112" s="702">
        <v>8</v>
      </c>
      <c r="K112" s="289">
        <v>7.7979200000000004</v>
      </c>
      <c r="L112" s="703"/>
      <c r="M112" s="704"/>
      <c r="N112" s="704"/>
      <c r="O112" s="705"/>
      <c r="P112" s="705"/>
      <c r="Q112" s="705"/>
    </row>
    <row r="113" spans="1:17" ht="15">
      <c r="A113" s="917">
        <v>109</v>
      </c>
      <c r="B113" s="252" t="s">
        <v>851</v>
      </c>
      <c r="C113" s="252" t="s">
        <v>666</v>
      </c>
      <c r="D113" s="252">
        <v>2000</v>
      </c>
      <c r="E113" s="714">
        <v>10</v>
      </c>
      <c r="F113" s="252" t="s">
        <v>664</v>
      </c>
      <c r="G113" s="252">
        <v>19.91</v>
      </c>
      <c r="H113" s="252"/>
      <c r="I113" s="701">
        <f t="shared" si="3"/>
        <v>0.625</v>
      </c>
      <c r="J113" s="702">
        <v>7.5</v>
      </c>
      <c r="K113" s="289">
        <v>3.8305500000000001</v>
      </c>
      <c r="L113" s="703"/>
      <c r="M113" s="704"/>
      <c r="N113" s="704"/>
      <c r="O113" s="705"/>
      <c r="P113" s="705"/>
      <c r="Q113" s="705"/>
    </row>
    <row r="114" spans="1:17" ht="15">
      <c r="A114" s="917">
        <v>110</v>
      </c>
      <c r="B114" s="252" t="s">
        <v>1026</v>
      </c>
      <c r="C114" s="252" t="s">
        <v>1027</v>
      </c>
      <c r="D114" s="252">
        <v>1982</v>
      </c>
      <c r="E114" s="714">
        <v>10</v>
      </c>
      <c r="F114" s="252" t="s">
        <v>664</v>
      </c>
      <c r="G114" s="252">
        <v>62.15</v>
      </c>
      <c r="H114" s="252">
        <v>8.4</v>
      </c>
      <c r="I114" s="701">
        <f t="shared" si="3"/>
        <v>0.77500000000000002</v>
      </c>
      <c r="J114" s="702">
        <v>9.3000000000000007</v>
      </c>
      <c r="K114" s="289">
        <v>14.363329999999999</v>
      </c>
      <c r="L114" s="703"/>
      <c r="M114" s="704"/>
      <c r="N114" s="704"/>
      <c r="O114" s="705"/>
      <c r="P114" s="705"/>
      <c r="Q114" s="705"/>
    </row>
    <row r="115" spans="1:17" ht="15">
      <c r="A115" s="917">
        <v>111</v>
      </c>
      <c r="B115" s="252" t="s">
        <v>1020</v>
      </c>
      <c r="C115" s="252" t="s">
        <v>1021</v>
      </c>
      <c r="D115" s="252">
        <v>1998</v>
      </c>
      <c r="E115" s="714">
        <v>10</v>
      </c>
      <c r="F115" s="252" t="s">
        <v>664</v>
      </c>
      <c r="G115" s="252">
        <v>56.1</v>
      </c>
      <c r="H115" s="252">
        <v>8.61</v>
      </c>
      <c r="I115" s="701">
        <f t="shared" si="3"/>
        <v>0.18333333333333335</v>
      </c>
      <c r="J115" s="702">
        <v>2.2000000000000002</v>
      </c>
      <c r="K115" s="289">
        <v>0</v>
      </c>
      <c r="L115" s="703"/>
      <c r="M115" s="704"/>
      <c r="N115" s="704"/>
      <c r="O115" s="705"/>
      <c r="P115" s="705"/>
      <c r="Q115" s="705"/>
    </row>
    <row r="116" spans="1:17" ht="15">
      <c r="A116" s="917">
        <v>112</v>
      </c>
      <c r="B116" s="252" t="s">
        <v>1066</v>
      </c>
      <c r="C116" s="252" t="s">
        <v>1067</v>
      </c>
      <c r="D116" s="252">
        <v>1990</v>
      </c>
      <c r="E116" s="714">
        <v>10</v>
      </c>
      <c r="F116" s="252" t="s">
        <v>801</v>
      </c>
      <c r="G116" s="252">
        <v>42</v>
      </c>
      <c r="H116" s="252">
        <v>6.3</v>
      </c>
      <c r="I116" s="701">
        <f t="shared" si="3"/>
        <v>0.66666666666666663</v>
      </c>
      <c r="J116" s="702">
        <v>8</v>
      </c>
      <c r="K116" s="289">
        <v>0</v>
      </c>
      <c r="L116" s="703"/>
      <c r="M116" s="704"/>
      <c r="N116" s="704"/>
      <c r="O116" s="705"/>
      <c r="P116" s="705"/>
      <c r="Q116" s="705"/>
    </row>
    <row r="117" spans="1:17" ht="15">
      <c r="A117" s="917">
        <v>113</v>
      </c>
      <c r="B117" s="252" t="s">
        <v>88</v>
      </c>
      <c r="C117" s="252" t="s">
        <v>89</v>
      </c>
      <c r="D117" s="252">
        <v>1990</v>
      </c>
      <c r="E117" s="714">
        <v>10</v>
      </c>
      <c r="F117" s="252" t="s">
        <v>813</v>
      </c>
      <c r="G117" s="252">
        <v>42</v>
      </c>
      <c r="H117" s="252">
        <v>6.3</v>
      </c>
      <c r="I117" s="701">
        <f t="shared" si="3"/>
        <v>0.15</v>
      </c>
      <c r="J117" s="702">
        <v>1.8</v>
      </c>
      <c r="K117" s="289">
        <v>0</v>
      </c>
      <c r="L117" s="703"/>
      <c r="M117" s="704"/>
      <c r="N117" s="704"/>
      <c r="O117" s="705"/>
      <c r="P117" s="705"/>
      <c r="Q117" s="705"/>
    </row>
    <row r="118" spans="1:17" ht="15">
      <c r="A118" s="917">
        <v>114</v>
      </c>
      <c r="B118" s="252" t="s">
        <v>139</v>
      </c>
      <c r="C118" s="252" t="s">
        <v>1</v>
      </c>
      <c r="D118" s="252">
        <v>1990</v>
      </c>
      <c r="E118" s="714">
        <v>10</v>
      </c>
      <c r="F118" s="252" t="s">
        <v>815</v>
      </c>
      <c r="G118" s="252"/>
      <c r="H118" s="252">
        <v>16.38</v>
      </c>
      <c r="I118" s="701">
        <f t="shared" si="3"/>
        <v>0.13333333333333333</v>
      </c>
      <c r="J118" s="702">
        <v>1.6</v>
      </c>
      <c r="K118" s="289">
        <v>0</v>
      </c>
      <c r="L118" s="703"/>
      <c r="M118" s="704"/>
      <c r="N118" s="704"/>
      <c r="O118" s="705"/>
      <c r="P118" s="705"/>
      <c r="Q118" s="705"/>
    </row>
    <row r="119" spans="1:17" ht="15">
      <c r="A119" s="917">
        <v>115</v>
      </c>
      <c r="B119" s="252" t="s">
        <v>852</v>
      </c>
      <c r="C119" s="252" t="s">
        <v>1091</v>
      </c>
      <c r="D119" s="252">
        <v>1991</v>
      </c>
      <c r="E119" s="714">
        <v>10</v>
      </c>
      <c r="F119" s="252" t="s">
        <v>818</v>
      </c>
      <c r="G119" s="252">
        <v>37.28</v>
      </c>
      <c r="H119" s="252">
        <v>7.56</v>
      </c>
      <c r="I119" s="701">
        <f t="shared" si="3"/>
        <v>1.3583333333333334</v>
      </c>
      <c r="J119" s="702">
        <v>16.3</v>
      </c>
      <c r="K119" s="289">
        <v>5.95</v>
      </c>
      <c r="L119" s="703"/>
      <c r="M119" s="704"/>
      <c r="N119" s="704"/>
      <c r="O119" s="705"/>
      <c r="P119" s="705"/>
      <c r="Q119" s="705"/>
    </row>
    <row r="120" spans="1:17" ht="15">
      <c r="A120" s="917">
        <v>116</v>
      </c>
      <c r="B120" s="252" t="s">
        <v>703</v>
      </c>
      <c r="C120" s="252" t="s">
        <v>677</v>
      </c>
      <c r="D120" s="252">
        <v>2000</v>
      </c>
      <c r="E120" s="714">
        <v>10</v>
      </c>
      <c r="F120" s="252" t="s">
        <v>664</v>
      </c>
      <c r="G120" s="252">
        <v>19.690000000000001</v>
      </c>
      <c r="H120" s="252"/>
      <c r="I120" s="701">
        <f t="shared" si="3"/>
        <v>0.67499999999999993</v>
      </c>
      <c r="J120" s="702">
        <v>8.1</v>
      </c>
      <c r="K120" s="289">
        <v>4.55</v>
      </c>
      <c r="L120" s="703"/>
      <c r="M120" s="704"/>
      <c r="N120" s="704"/>
      <c r="O120" s="705"/>
      <c r="P120" s="705"/>
      <c r="Q120" s="705"/>
    </row>
    <row r="121" spans="1:17" ht="15">
      <c r="A121" s="917">
        <v>117</v>
      </c>
      <c r="B121" s="252" t="s">
        <v>685</v>
      </c>
      <c r="C121" s="252" t="s">
        <v>674</v>
      </c>
      <c r="D121" s="252">
        <v>2000</v>
      </c>
      <c r="E121" s="714">
        <v>10</v>
      </c>
      <c r="F121" s="252" t="s">
        <v>664</v>
      </c>
      <c r="G121" s="252">
        <v>19.690000000000001</v>
      </c>
      <c r="H121" s="252"/>
      <c r="I121" s="701">
        <f t="shared" si="3"/>
        <v>0.76666666666666661</v>
      </c>
      <c r="J121" s="702">
        <v>9.1999999999999993</v>
      </c>
      <c r="K121" s="289">
        <v>4.4527799999999997</v>
      </c>
      <c r="L121" s="703"/>
      <c r="M121" s="704"/>
      <c r="N121" s="704"/>
      <c r="O121" s="705"/>
      <c r="P121" s="705"/>
      <c r="Q121" s="705"/>
    </row>
    <row r="122" spans="1:17" ht="15">
      <c r="A122" s="917">
        <v>118</v>
      </c>
      <c r="B122" s="252" t="s">
        <v>702</v>
      </c>
      <c r="C122" s="252" t="s">
        <v>677</v>
      </c>
      <c r="D122" s="252">
        <v>2000</v>
      </c>
      <c r="E122" s="714">
        <v>10</v>
      </c>
      <c r="F122" s="252" t="s">
        <v>664</v>
      </c>
      <c r="G122" s="252">
        <v>19.690000000000001</v>
      </c>
      <c r="H122" s="252"/>
      <c r="I122" s="701">
        <f t="shared" si="3"/>
        <v>0.66666666666666663</v>
      </c>
      <c r="J122" s="702">
        <v>8</v>
      </c>
      <c r="K122" s="289">
        <v>4.2972200000000003</v>
      </c>
      <c r="L122" s="703"/>
      <c r="M122" s="704"/>
      <c r="N122" s="704"/>
      <c r="O122" s="705"/>
      <c r="P122" s="705"/>
      <c r="Q122" s="705"/>
    </row>
    <row r="123" spans="1:17" ht="15">
      <c r="A123" s="917">
        <v>119</v>
      </c>
      <c r="B123" s="252" t="s">
        <v>1070</v>
      </c>
      <c r="C123" s="252" t="s">
        <v>709</v>
      </c>
      <c r="D123" s="252">
        <v>2000</v>
      </c>
      <c r="E123" s="714">
        <v>10</v>
      </c>
      <c r="F123" s="252" t="s">
        <v>801</v>
      </c>
      <c r="G123" s="252">
        <v>18.8</v>
      </c>
      <c r="H123" s="252"/>
      <c r="I123" s="701">
        <f t="shared" si="3"/>
        <v>1.05</v>
      </c>
      <c r="J123" s="702">
        <v>12.6</v>
      </c>
      <c r="K123" s="289">
        <v>4.8416699999999997</v>
      </c>
      <c r="L123" s="703"/>
      <c r="M123" s="704"/>
      <c r="N123" s="704"/>
      <c r="O123" s="705"/>
      <c r="P123" s="705"/>
      <c r="Q123" s="705"/>
    </row>
    <row r="124" spans="1:17" ht="15">
      <c r="A124" s="917">
        <v>120</v>
      </c>
      <c r="B124" s="252" t="s">
        <v>1071</v>
      </c>
      <c r="C124" s="252" t="s">
        <v>709</v>
      </c>
      <c r="D124" s="252">
        <v>2001</v>
      </c>
      <c r="E124" s="714">
        <v>10</v>
      </c>
      <c r="F124" s="252" t="s">
        <v>801</v>
      </c>
      <c r="G124" s="252">
        <v>18.8</v>
      </c>
      <c r="H124" s="252"/>
      <c r="I124" s="701">
        <f t="shared" si="3"/>
        <v>1</v>
      </c>
      <c r="J124" s="702">
        <v>12</v>
      </c>
      <c r="K124" s="289">
        <v>5.2888799999999998</v>
      </c>
      <c r="L124" s="703"/>
      <c r="M124" s="704"/>
      <c r="N124" s="704"/>
      <c r="O124" s="705"/>
      <c r="P124" s="705"/>
      <c r="Q124" s="705"/>
    </row>
    <row r="125" spans="1:17" ht="15">
      <c r="A125" s="917">
        <v>121</v>
      </c>
      <c r="B125" s="252" t="s">
        <v>1089</v>
      </c>
      <c r="C125" s="252" t="s">
        <v>668</v>
      </c>
      <c r="D125" s="252">
        <v>1999</v>
      </c>
      <c r="E125" s="714">
        <v>10</v>
      </c>
      <c r="F125" s="252" t="s">
        <v>801</v>
      </c>
      <c r="G125" s="252">
        <v>19.010000000000002</v>
      </c>
      <c r="H125" s="252"/>
      <c r="I125" s="701">
        <f t="shared" si="3"/>
        <v>0.76666666666666661</v>
      </c>
      <c r="J125" s="702">
        <v>9.1999999999999993</v>
      </c>
      <c r="K125" s="289">
        <v>3.4416700000000002</v>
      </c>
      <c r="L125" s="703"/>
      <c r="M125" s="704"/>
      <c r="N125" s="704"/>
      <c r="O125" s="705"/>
      <c r="P125" s="705"/>
      <c r="Q125" s="705"/>
    </row>
    <row r="126" spans="1:17" ht="15">
      <c r="A126" s="917">
        <v>122</v>
      </c>
      <c r="B126" s="252" t="s">
        <v>854</v>
      </c>
      <c r="C126" s="252" t="s">
        <v>668</v>
      </c>
      <c r="D126" s="252">
        <v>2000</v>
      </c>
      <c r="E126" s="714">
        <v>10</v>
      </c>
      <c r="F126" s="252" t="s">
        <v>824</v>
      </c>
      <c r="G126" s="252">
        <v>17.850000000000001</v>
      </c>
      <c r="H126" s="252"/>
      <c r="I126" s="701">
        <f t="shared" si="3"/>
        <v>0.6</v>
      </c>
      <c r="J126" s="702">
        <v>7.2</v>
      </c>
      <c r="K126" s="289">
        <v>8.9383300000000006</v>
      </c>
      <c r="L126" s="703"/>
      <c r="M126" s="704"/>
      <c r="N126" s="704"/>
      <c r="O126" s="705"/>
      <c r="P126" s="705"/>
      <c r="Q126" s="705"/>
    </row>
    <row r="127" spans="1:17" ht="15">
      <c r="A127" s="917">
        <v>123</v>
      </c>
      <c r="B127" s="252" t="s">
        <v>1105</v>
      </c>
      <c r="C127" s="252" t="s">
        <v>668</v>
      </c>
      <c r="D127" s="252">
        <v>1988</v>
      </c>
      <c r="E127" s="714">
        <v>10</v>
      </c>
      <c r="F127" s="252" t="s">
        <v>803</v>
      </c>
      <c r="G127" s="252">
        <v>17.850000000000001</v>
      </c>
      <c r="H127" s="252"/>
      <c r="I127" s="701">
        <f t="shared" si="3"/>
        <v>0.56666666666666665</v>
      </c>
      <c r="J127" s="702">
        <v>6.8</v>
      </c>
      <c r="K127" s="289">
        <v>0</v>
      </c>
      <c r="L127" s="703"/>
      <c r="M127" s="704"/>
      <c r="N127" s="704"/>
      <c r="O127" s="705"/>
      <c r="P127" s="705"/>
      <c r="Q127" s="705"/>
    </row>
    <row r="128" spans="1:17" ht="15">
      <c r="A128" s="917">
        <v>124</v>
      </c>
      <c r="B128" s="252" t="s">
        <v>1106</v>
      </c>
      <c r="C128" s="252" t="s">
        <v>709</v>
      </c>
      <c r="D128" s="252">
        <v>2001</v>
      </c>
      <c r="E128" s="714">
        <v>10</v>
      </c>
      <c r="F128" s="252" t="s">
        <v>803</v>
      </c>
      <c r="G128" s="252">
        <v>18.8</v>
      </c>
      <c r="H128" s="252"/>
      <c r="I128" s="701">
        <f t="shared" si="3"/>
        <v>0.19166666666666665</v>
      </c>
      <c r="J128" s="702">
        <v>2.2999999999999998</v>
      </c>
      <c r="K128" s="289">
        <v>14.053330000000001</v>
      </c>
      <c r="L128" s="703"/>
      <c r="M128" s="704"/>
      <c r="N128" s="704"/>
      <c r="O128" s="705"/>
      <c r="P128" s="705"/>
      <c r="Q128" s="705"/>
    </row>
    <row r="129" spans="1:17" ht="15">
      <c r="A129" s="917">
        <v>125</v>
      </c>
      <c r="B129" s="252" t="s">
        <v>1108</v>
      </c>
      <c r="C129" s="252" t="s">
        <v>668</v>
      </c>
      <c r="D129" s="252">
        <v>1996</v>
      </c>
      <c r="E129" s="714">
        <v>10</v>
      </c>
      <c r="F129" s="252" t="s">
        <v>803</v>
      </c>
      <c r="G129" s="252">
        <v>17.850000000000001</v>
      </c>
      <c r="H129" s="252"/>
      <c r="I129" s="701">
        <f t="shared" si="3"/>
        <v>0.66666666666666663</v>
      </c>
      <c r="J129" s="702">
        <v>8</v>
      </c>
      <c r="K129" s="289">
        <v>3.5583299999999998</v>
      </c>
      <c r="L129" s="703"/>
      <c r="M129" s="704"/>
      <c r="N129" s="704"/>
      <c r="O129" s="705"/>
      <c r="P129" s="705"/>
      <c r="Q129" s="705"/>
    </row>
    <row r="130" spans="1:17" ht="15">
      <c r="A130" s="917">
        <v>126</v>
      </c>
      <c r="B130" s="252" t="s">
        <v>855</v>
      </c>
      <c r="C130" s="252" t="s">
        <v>1038</v>
      </c>
      <c r="D130" s="252">
        <v>2011</v>
      </c>
      <c r="E130" s="714">
        <v>10</v>
      </c>
      <c r="F130" s="252" t="s">
        <v>805</v>
      </c>
      <c r="G130" s="252">
        <v>17</v>
      </c>
      <c r="H130" s="252"/>
      <c r="I130" s="701">
        <f t="shared" si="3"/>
        <v>0.65</v>
      </c>
      <c r="J130" s="702">
        <v>7.8</v>
      </c>
      <c r="K130" s="289">
        <v>4.9194399999999998</v>
      </c>
      <c r="L130" s="703"/>
      <c r="M130" s="704"/>
      <c r="N130" s="704"/>
      <c r="O130" s="705"/>
      <c r="P130" s="705"/>
      <c r="Q130" s="705"/>
    </row>
    <row r="131" spans="1:17" ht="15">
      <c r="A131" s="917">
        <v>127</v>
      </c>
      <c r="B131" s="252" t="s">
        <v>856</v>
      </c>
      <c r="C131" s="252" t="s">
        <v>709</v>
      </c>
      <c r="D131" s="252">
        <v>2001</v>
      </c>
      <c r="E131" s="714">
        <v>10</v>
      </c>
      <c r="F131" s="252" t="s">
        <v>805</v>
      </c>
      <c r="G131" s="252">
        <v>18.8</v>
      </c>
      <c r="H131" s="252"/>
      <c r="I131" s="701">
        <f t="shared" si="3"/>
        <v>0.75</v>
      </c>
      <c r="J131" s="702">
        <v>9</v>
      </c>
      <c r="K131" s="289">
        <v>4.9194399999999998</v>
      </c>
      <c r="L131" s="703"/>
      <c r="M131" s="704"/>
      <c r="N131" s="704"/>
      <c r="O131" s="705"/>
      <c r="P131" s="705"/>
      <c r="Q131" s="705"/>
    </row>
    <row r="132" spans="1:17" ht="15">
      <c r="A132" s="917">
        <v>128</v>
      </c>
      <c r="B132" s="252" t="s">
        <v>857</v>
      </c>
      <c r="C132" s="252" t="s">
        <v>668</v>
      </c>
      <c r="D132" s="252">
        <v>2001</v>
      </c>
      <c r="E132" s="714">
        <v>10</v>
      </c>
      <c r="F132" s="252" t="s">
        <v>808</v>
      </c>
      <c r="G132" s="252">
        <v>17.850000000000001</v>
      </c>
      <c r="H132" s="252"/>
      <c r="I132" s="701">
        <f t="shared" si="3"/>
        <v>0.66666666666666663</v>
      </c>
      <c r="J132" s="702">
        <v>8</v>
      </c>
      <c r="K132" s="289">
        <v>3.5583299999999998</v>
      </c>
      <c r="L132" s="703"/>
      <c r="M132" s="704"/>
      <c r="N132" s="704"/>
      <c r="O132" s="705"/>
      <c r="P132" s="705"/>
      <c r="Q132" s="705"/>
    </row>
    <row r="133" spans="1:17" ht="15">
      <c r="A133" s="917">
        <v>129</v>
      </c>
      <c r="B133" s="252" t="s">
        <v>858</v>
      </c>
      <c r="C133" s="252" t="s">
        <v>709</v>
      </c>
      <c r="D133" s="252">
        <v>2000</v>
      </c>
      <c r="E133" s="714">
        <v>10</v>
      </c>
      <c r="F133" s="252" t="s">
        <v>818</v>
      </c>
      <c r="G133" s="252">
        <v>18.8</v>
      </c>
      <c r="H133" s="252"/>
      <c r="I133" s="701">
        <f t="shared" si="3"/>
        <v>0.625</v>
      </c>
      <c r="J133" s="702">
        <v>7.5</v>
      </c>
      <c r="K133" s="289">
        <v>0</v>
      </c>
      <c r="L133" s="703"/>
      <c r="M133" s="704"/>
      <c r="N133" s="704"/>
      <c r="O133" s="705"/>
      <c r="P133" s="705"/>
      <c r="Q133" s="705"/>
    </row>
    <row r="134" spans="1:17" ht="15">
      <c r="A134" s="917">
        <v>130</v>
      </c>
      <c r="B134" s="252" t="s">
        <v>18</v>
      </c>
      <c r="C134" s="252" t="s">
        <v>709</v>
      </c>
      <c r="D134" s="252">
        <v>2000</v>
      </c>
      <c r="E134" s="714">
        <v>10</v>
      </c>
      <c r="F134" s="252" t="s">
        <v>800</v>
      </c>
      <c r="G134" s="252">
        <v>18.8</v>
      </c>
      <c r="H134" s="252"/>
      <c r="I134" s="701">
        <f t="shared" si="3"/>
        <v>0.77500000000000002</v>
      </c>
      <c r="J134" s="702">
        <v>9.3000000000000007</v>
      </c>
      <c r="K134" s="289">
        <v>10.591670000000001</v>
      </c>
      <c r="L134" s="703"/>
      <c r="M134" s="704"/>
      <c r="N134" s="704"/>
      <c r="O134" s="705"/>
      <c r="P134" s="705"/>
      <c r="Q134" s="705"/>
    </row>
    <row r="135" spans="1:17" ht="15">
      <c r="A135" s="917">
        <v>131</v>
      </c>
      <c r="B135" s="252" t="s">
        <v>26</v>
      </c>
      <c r="C135" s="252" t="s">
        <v>668</v>
      </c>
      <c r="D135" s="252">
        <v>1996</v>
      </c>
      <c r="E135" s="714">
        <v>10</v>
      </c>
      <c r="F135" s="252" t="s">
        <v>810</v>
      </c>
      <c r="G135" s="252">
        <v>17.850000000000001</v>
      </c>
      <c r="H135" s="252"/>
      <c r="I135" s="701">
        <f t="shared" si="3"/>
        <v>0.18333333333333335</v>
      </c>
      <c r="J135" s="702">
        <v>2.2000000000000002</v>
      </c>
      <c r="K135" s="289">
        <v>0</v>
      </c>
      <c r="L135" s="703"/>
      <c r="M135" s="704"/>
      <c r="N135" s="704"/>
      <c r="O135" s="705"/>
      <c r="P135" s="705"/>
      <c r="Q135" s="705"/>
    </row>
    <row r="136" spans="1:17" ht="15">
      <c r="A136" s="917">
        <v>132</v>
      </c>
      <c r="B136" s="252" t="s">
        <v>51</v>
      </c>
      <c r="C136" s="252" t="s">
        <v>668</v>
      </c>
      <c r="D136" s="252">
        <v>1991</v>
      </c>
      <c r="E136" s="714">
        <v>10</v>
      </c>
      <c r="F136" s="252" t="s">
        <v>811</v>
      </c>
      <c r="G136" s="252">
        <v>17.850000000000001</v>
      </c>
      <c r="H136" s="252"/>
      <c r="I136" s="701">
        <f t="shared" si="3"/>
        <v>0.15</v>
      </c>
      <c r="J136" s="702">
        <v>1.8</v>
      </c>
      <c r="K136" s="289">
        <v>0</v>
      </c>
      <c r="L136" s="703"/>
      <c r="M136" s="704"/>
      <c r="N136" s="704"/>
      <c r="O136" s="705"/>
      <c r="P136" s="705"/>
      <c r="Q136" s="705"/>
    </row>
    <row r="137" spans="1:17" ht="15">
      <c r="A137" s="917">
        <v>133</v>
      </c>
      <c r="B137" s="252" t="s">
        <v>47</v>
      </c>
      <c r="C137" s="252" t="s">
        <v>668</v>
      </c>
      <c r="D137" s="252">
        <v>1996</v>
      </c>
      <c r="E137" s="714">
        <v>10</v>
      </c>
      <c r="F137" s="252" t="s">
        <v>811</v>
      </c>
      <c r="G137" s="252">
        <v>17.850000000000001</v>
      </c>
      <c r="H137" s="252"/>
      <c r="I137" s="701">
        <f t="shared" si="3"/>
        <v>0.13333333333333333</v>
      </c>
      <c r="J137" s="702">
        <v>1.6</v>
      </c>
      <c r="K137" s="289">
        <v>0</v>
      </c>
      <c r="L137" s="703"/>
      <c r="M137" s="704"/>
      <c r="N137" s="704"/>
      <c r="O137" s="705"/>
      <c r="P137" s="705"/>
      <c r="Q137" s="705"/>
    </row>
    <row r="138" spans="1:17" ht="15">
      <c r="A138" s="917">
        <v>134</v>
      </c>
      <c r="B138" s="252" t="s">
        <v>859</v>
      </c>
      <c r="C138" s="252" t="s">
        <v>709</v>
      </c>
      <c r="D138" s="252">
        <v>2000</v>
      </c>
      <c r="E138" s="714">
        <v>10</v>
      </c>
      <c r="F138" s="252" t="s">
        <v>812</v>
      </c>
      <c r="G138" s="252">
        <v>18.8</v>
      </c>
      <c r="H138" s="252"/>
      <c r="I138" s="701">
        <f t="shared" si="3"/>
        <v>1.3583333333333334</v>
      </c>
      <c r="J138" s="702">
        <v>16.3</v>
      </c>
      <c r="K138" s="289">
        <v>4.23888</v>
      </c>
      <c r="L138" s="703"/>
      <c r="M138" s="704"/>
      <c r="N138" s="704"/>
      <c r="O138" s="705"/>
      <c r="P138" s="705"/>
      <c r="Q138" s="705"/>
    </row>
    <row r="139" spans="1:17" ht="15">
      <c r="A139" s="917">
        <v>135</v>
      </c>
      <c r="B139" s="252" t="s">
        <v>860</v>
      </c>
      <c r="C139" s="252" t="s">
        <v>668</v>
      </c>
      <c r="D139" s="252">
        <v>1999</v>
      </c>
      <c r="E139" s="714">
        <v>10</v>
      </c>
      <c r="F139" s="252" t="s">
        <v>812</v>
      </c>
      <c r="G139" s="252">
        <v>19.010000000000002</v>
      </c>
      <c r="H139" s="252"/>
      <c r="I139" s="701">
        <f t="shared" si="3"/>
        <v>0.67499999999999993</v>
      </c>
      <c r="J139" s="702">
        <v>8.1</v>
      </c>
      <c r="K139" s="289">
        <v>0</v>
      </c>
      <c r="L139" s="703"/>
      <c r="M139" s="704"/>
      <c r="N139" s="704"/>
      <c r="O139" s="705"/>
      <c r="P139" s="705"/>
      <c r="Q139" s="705"/>
    </row>
    <row r="140" spans="1:17" ht="15">
      <c r="A140" s="917">
        <v>136</v>
      </c>
      <c r="B140" s="252" t="s">
        <v>94</v>
      </c>
      <c r="C140" s="252" t="s">
        <v>663</v>
      </c>
      <c r="D140" s="252">
        <v>1998</v>
      </c>
      <c r="E140" s="714">
        <v>10</v>
      </c>
      <c r="F140" s="252" t="s">
        <v>813</v>
      </c>
      <c r="G140" s="252">
        <v>17.54</v>
      </c>
      <c r="H140" s="252"/>
      <c r="I140" s="701">
        <f t="shared" si="3"/>
        <v>0.76666666666666661</v>
      </c>
      <c r="J140" s="702">
        <v>9.1999999999999993</v>
      </c>
      <c r="K140" s="289">
        <v>4.0250000000000004</v>
      </c>
      <c r="L140" s="703"/>
      <c r="M140" s="704"/>
      <c r="N140" s="704"/>
      <c r="O140" s="705"/>
      <c r="P140" s="705"/>
      <c r="Q140" s="705"/>
    </row>
    <row r="141" spans="1:17" ht="15">
      <c r="A141" s="917">
        <v>137</v>
      </c>
      <c r="B141" s="252" t="s">
        <v>80</v>
      </c>
      <c r="C141" s="252" t="s">
        <v>677</v>
      </c>
      <c r="D141" s="252">
        <v>2001</v>
      </c>
      <c r="E141" s="714">
        <v>10</v>
      </c>
      <c r="F141" s="252" t="s">
        <v>813</v>
      </c>
      <c r="G141" s="252">
        <v>18.8</v>
      </c>
      <c r="H141" s="252"/>
      <c r="I141" s="701">
        <f t="shared" si="3"/>
        <v>0.66666666666666663</v>
      </c>
      <c r="J141" s="702">
        <v>8</v>
      </c>
      <c r="K141" s="289">
        <v>12.19333</v>
      </c>
      <c r="L141" s="703"/>
      <c r="M141" s="704"/>
      <c r="N141" s="704"/>
      <c r="O141" s="705"/>
      <c r="P141" s="705"/>
      <c r="Q141" s="705"/>
    </row>
    <row r="142" spans="1:17" ht="15">
      <c r="A142" s="917">
        <v>138</v>
      </c>
      <c r="B142" s="252" t="s">
        <v>85</v>
      </c>
      <c r="C142" s="252" t="s">
        <v>668</v>
      </c>
      <c r="D142" s="252">
        <v>1996</v>
      </c>
      <c r="E142" s="714">
        <v>10</v>
      </c>
      <c r="F142" s="252" t="s">
        <v>813</v>
      </c>
      <c r="G142" s="252">
        <v>17.850000000000001</v>
      </c>
      <c r="H142" s="252"/>
      <c r="I142" s="701">
        <f t="shared" si="3"/>
        <v>1.05</v>
      </c>
      <c r="J142" s="702">
        <v>12.6</v>
      </c>
      <c r="K142" s="289">
        <v>1.32222</v>
      </c>
      <c r="L142" s="703"/>
      <c r="M142" s="704"/>
      <c r="N142" s="704"/>
      <c r="O142" s="705"/>
      <c r="P142" s="705"/>
      <c r="Q142" s="705"/>
    </row>
    <row r="143" spans="1:17" ht="15">
      <c r="A143" s="917">
        <v>139</v>
      </c>
      <c r="B143" s="252" t="s">
        <v>79</v>
      </c>
      <c r="C143" s="252" t="s">
        <v>668</v>
      </c>
      <c r="D143" s="252">
        <v>2000</v>
      </c>
      <c r="E143" s="714">
        <v>10</v>
      </c>
      <c r="F143" s="252" t="s">
        <v>813</v>
      </c>
      <c r="G143" s="252">
        <v>17.850000000000001</v>
      </c>
      <c r="H143" s="252"/>
      <c r="I143" s="701">
        <f t="shared" si="3"/>
        <v>1</v>
      </c>
      <c r="J143" s="702">
        <v>12</v>
      </c>
      <c r="K143" s="289">
        <v>6.0277799999999999</v>
      </c>
      <c r="L143" s="703"/>
      <c r="M143" s="704"/>
      <c r="N143" s="704"/>
      <c r="O143" s="705"/>
      <c r="P143" s="705"/>
      <c r="Q143" s="705"/>
    </row>
    <row r="144" spans="1:17" ht="15">
      <c r="A144" s="917">
        <v>140</v>
      </c>
      <c r="B144" s="252" t="s">
        <v>24</v>
      </c>
      <c r="C144" s="252" t="s">
        <v>668</v>
      </c>
      <c r="D144" s="252">
        <v>2000</v>
      </c>
      <c r="E144" s="714">
        <v>10</v>
      </c>
      <c r="F144" s="252" t="s">
        <v>810</v>
      </c>
      <c r="G144" s="252">
        <v>17.850000000000001</v>
      </c>
      <c r="H144" s="252"/>
      <c r="I144" s="701">
        <f t="shared" si="3"/>
        <v>0.76666666666666661</v>
      </c>
      <c r="J144" s="702">
        <v>9.1999999999999993</v>
      </c>
      <c r="K144" s="289">
        <v>3.36388</v>
      </c>
      <c r="L144" s="703"/>
      <c r="M144" s="704"/>
      <c r="N144" s="704"/>
      <c r="O144" s="705"/>
      <c r="P144" s="705"/>
      <c r="Q144" s="705"/>
    </row>
    <row r="145" spans="1:17" ht="15">
      <c r="A145" s="917">
        <v>141</v>
      </c>
      <c r="B145" s="252" t="s">
        <v>103</v>
      </c>
      <c r="C145" s="252" t="s">
        <v>668</v>
      </c>
      <c r="D145" s="252">
        <v>1999</v>
      </c>
      <c r="E145" s="714">
        <v>10</v>
      </c>
      <c r="F145" s="252" t="s">
        <v>814</v>
      </c>
      <c r="G145" s="252">
        <v>17.850000000000001</v>
      </c>
      <c r="H145" s="252"/>
      <c r="I145" s="701">
        <f t="shared" si="3"/>
        <v>0.70833333333333337</v>
      </c>
      <c r="J145" s="702">
        <v>8.5</v>
      </c>
      <c r="K145" s="289">
        <v>1.80833</v>
      </c>
      <c r="L145" s="703"/>
      <c r="M145" s="704"/>
      <c r="N145" s="704"/>
      <c r="O145" s="705"/>
      <c r="P145" s="705"/>
      <c r="Q145" s="705"/>
    </row>
    <row r="146" spans="1:17" ht="15">
      <c r="A146" s="917">
        <v>142</v>
      </c>
      <c r="B146" s="252" t="s">
        <v>104</v>
      </c>
      <c r="C146" s="252" t="s">
        <v>709</v>
      </c>
      <c r="D146" s="252">
        <v>2000</v>
      </c>
      <c r="E146" s="714">
        <v>10</v>
      </c>
      <c r="F146" s="252" t="s">
        <v>814</v>
      </c>
      <c r="G146" s="252">
        <v>18.8</v>
      </c>
      <c r="H146" s="252"/>
      <c r="I146" s="701">
        <f t="shared" si="3"/>
        <v>0.6</v>
      </c>
      <c r="J146" s="702">
        <v>7.2</v>
      </c>
      <c r="K146" s="289">
        <v>4.8805500000000004</v>
      </c>
      <c r="L146" s="703"/>
      <c r="M146" s="704"/>
      <c r="N146" s="704"/>
      <c r="O146" s="705"/>
      <c r="P146" s="705"/>
      <c r="Q146" s="705"/>
    </row>
    <row r="147" spans="1:17" ht="15">
      <c r="A147" s="917">
        <v>143</v>
      </c>
      <c r="B147" s="252" t="s">
        <v>861</v>
      </c>
      <c r="C147" s="252" t="s">
        <v>677</v>
      </c>
      <c r="D147" s="252">
        <v>2000</v>
      </c>
      <c r="E147" s="714">
        <v>10</v>
      </c>
      <c r="F147" s="252" t="s">
        <v>824</v>
      </c>
      <c r="G147" s="252">
        <v>18.8</v>
      </c>
      <c r="H147" s="252"/>
      <c r="I147" s="701">
        <f t="shared" ref="I147:I210" si="4">J147/12</f>
        <v>0.56666666666666665</v>
      </c>
      <c r="J147" s="702">
        <v>6.8</v>
      </c>
      <c r="K147" s="289">
        <v>4.8805500000000004</v>
      </c>
      <c r="L147" s="703"/>
      <c r="M147" s="704"/>
      <c r="N147" s="704"/>
      <c r="O147" s="705"/>
      <c r="P147" s="705"/>
      <c r="Q147" s="705"/>
    </row>
    <row r="148" spans="1:17" ht="15">
      <c r="A148" s="917">
        <v>144</v>
      </c>
      <c r="B148" s="252" t="s">
        <v>126</v>
      </c>
      <c r="C148" s="252" t="s">
        <v>668</v>
      </c>
      <c r="D148" s="252">
        <v>1996</v>
      </c>
      <c r="E148" s="714">
        <v>10</v>
      </c>
      <c r="F148" s="252" t="s">
        <v>193</v>
      </c>
      <c r="G148" s="252">
        <v>17.850000000000001</v>
      </c>
      <c r="H148" s="252"/>
      <c r="I148" s="701">
        <f t="shared" si="4"/>
        <v>0.73333333333333339</v>
      </c>
      <c r="J148" s="702">
        <v>8.8000000000000007</v>
      </c>
      <c r="K148" s="289">
        <v>1.32222</v>
      </c>
      <c r="L148" s="703"/>
      <c r="M148" s="704"/>
      <c r="N148" s="704"/>
      <c r="O148" s="705"/>
      <c r="P148" s="705"/>
      <c r="Q148" s="705"/>
    </row>
    <row r="149" spans="1:17" ht="15">
      <c r="A149" s="917">
        <v>145</v>
      </c>
      <c r="B149" s="252" t="s">
        <v>862</v>
      </c>
      <c r="C149" s="252" t="s">
        <v>668</v>
      </c>
      <c r="D149" s="252">
        <v>2000</v>
      </c>
      <c r="E149" s="714">
        <v>10</v>
      </c>
      <c r="F149" s="252" t="s">
        <v>815</v>
      </c>
      <c r="G149" s="252">
        <v>17.850000000000001</v>
      </c>
      <c r="H149" s="252"/>
      <c r="I149" s="701">
        <f t="shared" si="4"/>
        <v>0.7583333333333333</v>
      </c>
      <c r="J149" s="702">
        <v>9.1</v>
      </c>
      <c r="K149" s="289">
        <v>0</v>
      </c>
      <c r="L149" s="703"/>
      <c r="M149" s="704"/>
      <c r="N149" s="704"/>
      <c r="O149" s="705"/>
      <c r="P149" s="705"/>
      <c r="Q149" s="705"/>
    </row>
    <row r="150" spans="1:17" ht="15">
      <c r="A150" s="917">
        <v>146</v>
      </c>
      <c r="B150" s="252" t="s">
        <v>863</v>
      </c>
      <c r="C150" s="252" t="s">
        <v>668</v>
      </c>
      <c r="D150" s="252">
        <v>1996</v>
      </c>
      <c r="E150" s="714">
        <v>10</v>
      </c>
      <c r="F150" s="252" t="s">
        <v>815</v>
      </c>
      <c r="G150" s="252">
        <v>17.850000000000001</v>
      </c>
      <c r="H150" s="252"/>
      <c r="I150" s="701">
        <f t="shared" si="4"/>
        <v>0.95833333333333337</v>
      </c>
      <c r="J150" s="702">
        <v>11.5</v>
      </c>
      <c r="K150" s="289">
        <v>0</v>
      </c>
      <c r="L150" s="703"/>
      <c r="M150" s="704"/>
      <c r="N150" s="704"/>
      <c r="O150" s="705"/>
      <c r="P150" s="705"/>
      <c r="Q150" s="705"/>
    </row>
    <row r="151" spans="1:17" ht="15">
      <c r="A151" s="917">
        <v>147</v>
      </c>
      <c r="B151" s="252" t="s">
        <v>864</v>
      </c>
      <c r="C151" s="252" t="s">
        <v>677</v>
      </c>
      <c r="D151" s="252">
        <v>2000</v>
      </c>
      <c r="E151" s="714">
        <v>10</v>
      </c>
      <c r="F151" s="252" t="s">
        <v>815</v>
      </c>
      <c r="G151" s="252">
        <v>18.8</v>
      </c>
      <c r="H151" s="252"/>
      <c r="I151" s="701">
        <f t="shared" si="4"/>
        <v>0.51666666666666672</v>
      </c>
      <c r="J151" s="702">
        <v>6.2</v>
      </c>
      <c r="K151" s="289">
        <v>0</v>
      </c>
      <c r="L151" s="703"/>
      <c r="M151" s="704"/>
      <c r="N151" s="704"/>
      <c r="O151" s="705"/>
      <c r="P151" s="705"/>
      <c r="Q151" s="705"/>
    </row>
    <row r="152" spans="1:17" ht="15">
      <c r="A152" s="917">
        <v>148</v>
      </c>
      <c r="B152" s="252" t="s">
        <v>866</v>
      </c>
      <c r="C152" s="252" t="s">
        <v>677</v>
      </c>
      <c r="D152" s="252">
        <v>2001</v>
      </c>
      <c r="E152" s="714">
        <v>10</v>
      </c>
      <c r="F152" s="252" t="s">
        <v>821</v>
      </c>
      <c r="G152" s="252">
        <v>18.8</v>
      </c>
      <c r="H152" s="252"/>
      <c r="I152" s="701">
        <f t="shared" si="4"/>
        <v>0.18333333333333335</v>
      </c>
      <c r="J152" s="702">
        <v>2.2000000000000002</v>
      </c>
      <c r="K152" s="289">
        <v>0</v>
      </c>
      <c r="L152" s="703"/>
      <c r="M152" s="704"/>
      <c r="N152" s="704"/>
      <c r="O152" s="705"/>
      <c r="P152" s="705"/>
      <c r="Q152" s="705"/>
    </row>
    <row r="153" spans="1:17" ht="15">
      <c r="A153" s="917">
        <v>149</v>
      </c>
      <c r="B153" s="252" t="s">
        <v>44</v>
      </c>
      <c r="C153" s="252" t="s">
        <v>668</v>
      </c>
      <c r="D153" s="252">
        <v>1993</v>
      </c>
      <c r="E153" s="714">
        <v>10</v>
      </c>
      <c r="F153" s="252" t="s">
        <v>811</v>
      </c>
      <c r="G153" s="252">
        <v>11.55</v>
      </c>
      <c r="H153" s="252"/>
      <c r="I153" s="701">
        <f t="shared" si="4"/>
        <v>0.66666666666666663</v>
      </c>
      <c r="J153" s="702">
        <v>8</v>
      </c>
      <c r="K153" s="289">
        <v>0</v>
      </c>
      <c r="L153" s="703"/>
      <c r="M153" s="704"/>
      <c r="N153" s="704"/>
      <c r="O153" s="705"/>
      <c r="P153" s="705"/>
      <c r="Q153" s="705"/>
    </row>
    <row r="154" spans="1:17" ht="15">
      <c r="A154" s="917">
        <v>150</v>
      </c>
      <c r="B154" s="252" t="s">
        <v>867</v>
      </c>
      <c r="C154" s="252" t="s">
        <v>663</v>
      </c>
      <c r="D154" s="252">
        <v>2000</v>
      </c>
      <c r="E154" s="714">
        <v>10</v>
      </c>
      <c r="F154" s="252" t="s">
        <v>664</v>
      </c>
      <c r="G154" s="252">
        <v>14.41</v>
      </c>
      <c r="H154" s="252"/>
      <c r="I154" s="701">
        <f t="shared" si="4"/>
        <v>0.15</v>
      </c>
      <c r="J154" s="702">
        <v>1.8</v>
      </c>
      <c r="K154" s="289">
        <v>4.0444399999999998</v>
      </c>
      <c r="L154" s="703"/>
      <c r="M154" s="704"/>
      <c r="N154" s="704"/>
      <c r="O154" s="705"/>
      <c r="P154" s="705"/>
      <c r="Q154" s="705"/>
    </row>
    <row r="155" spans="1:17" ht="15">
      <c r="A155" s="917">
        <v>151</v>
      </c>
      <c r="B155" s="252" t="s">
        <v>690</v>
      </c>
      <c r="C155" s="252" t="s">
        <v>663</v>
      </c>
      <c r="D155" s="252">
        <v>1998</v>
      </c>
      <c r="E155" s="714">
        <v>10</v>
      </c>
      <c r="F155" s="252" t="s">
        <v>664</v>
      </c>
      <c r="G155" s="252">
        <v>9.1300000000000008</v>
      </c>
      <c r="H155" s="252"/>
      <c r="I155" s="701">
        <f t="shared" si="4"/>
        <v>0.13333333333333333</v>
      </c>
      <c r="J155" s="702">
        <v>1.6</v>
      </c>
      <c r="K155" s="289">
        <v>3.4611100000000001</v>
      </c>
      <c r="L155" s="703"/>
      <c r="M155" s="704"/>
      <c r="N155" s="704"/>
      <c r="O155" s="705"/>
      <c r="P155" s="705"/>
      <c r="Q155" s="705"/>
    </row>
    <row r="156" spans="1:17" ht="15">
      <c r="A156" s="917">
        <v>152</v>
      </c>
      <c r="B156" s="252" t="s">
        <v>697</v>
      </c>
      <c r="C156" s="252" t="s">
        <v>684</v>
      </c>
      <c r="D156" s="252">
        <v>2000</v>
      </c>
      <c r="E156" s="714">
        <v>10</v>
      </c>
      <c r="F156" s="252" t="s">
        <v>664</v>
      </c>
      <c r="G156" s="252">
        <v>18.7</v>
      </c>
      <c r="H156" s="252"/>
      <c r="I156" s="701">
        <f t="shared" si="4"/>
        <v>0.76666666666666661</v>
      </c>
      <c r="J156" s="702">
        <v>9.1999999999999993</v>
      </c>
      <c r="K156" s="289">
        <v>4.0833300000000001</v>
      </c>
      <c r="L156" s="703"/>
      <c r="M156" s="704"/>
      <c r="N156" s="704"/>
      <c r="O156" s="705"/>
      <c r="P156" s="705"/>
      <c r="Q156" s="705"/>
    </row>
    <row r="157" spans="1:17" ht="15">
      <c r="A157" s="917">
        <v>153</v>
      </c>
      <c r="B157" s="252" t="s">
        <v>1087</v>
      </c>
      <c r="C157" s="252" t="s">
        <v>684</v>
      </c>
      <c r="D157" s="252">
        <v>1996</v>
      </c>
      <c r="E157" s="714">
        <v>10</v>
      </c>
      <c r="F157" s="252" t="s">
        <v>801</v>
      </c>
      <c r="G157" s="252">
        <v>18.690000000000001</v>
      </c>
      <c r="H157" s="252"/>
      <c r="I157" s="701">
        <f t="shared" si="4"/>
        <v>0.67499999999999993</v>
      </c>
      <c r="J157" s="702">
        <v>8.1</v>
      </c>
      <c r="K157" s="289">
        <v>2.4111100000000003</v>
      </c>
      <c r="L157" s="703"/>
      <c r="M157" s="704"/>
      <c r="N157" s="704"/>
      <c r="O157" s="705"/>
      <c r="P157" s="705"/>
      <c r="Q157" s="705"/>
    </row>
    <row r="158" spans="1:17" ht="15">
      <c r="A158" s="917">
        <v>154</v>
      </c>
      <c r="B158" s="252" t="s">
        <v>1068</v>
      </c>
      <c r="C158" s="252" t="s">
        <v>1069</v>
      </c>
      <c r="D158" s="252">
        <v>2000</v>
      </c>
      <c r="E158" s="714">
        <v>10</v>
      </c>
      <c r="F158" s="252" t="s">
        <v>801</v>
      </c>
      <c r="G158" s="252">
        <v>9.24</v>
      </c>
      <c r="H158" s="252"/>
      <c r="I158" s="701">
        <f t="shared" si="4"/>
        <v>0.76666666666666661</v>
      </c>
      <c r="J158" s="702">
        <v>9.1999999999999993</v>
      </c>
      <c r="K158" s="289">
        <v>2.8388800000000001</v>
      </c>
      <c r="L158" s="703"/>
      <c r="M158" s="704"/>
      <c r="N158" s="704"/>
      <c r="O158" s="705"/>
      <c r="P158" s="705"/>
      <c r="Q158" s="705"/>
    </row>
    <row r="159" spans="1:17" ht="15">
      <c r="A159" s="917">
        <v>155</v>
      </c>
      <c r="B159" s="252" t="s">
        <v>1065</v>
      </c>
      <c r="C159" s="252" t="s">
        <v>674</v>
      </c>
      <c r="D159" s="252">
        <v>1990</v>
      </c>
      <c r="E159" s="714">
        <v>10</v>
      </c>
      <c r="F159" s="252" t="s">
        <v>801</v>
      </c>
      <c r="G159" s="252">
        <v>28.35</v>
      </c>
      <c r="H159" s="252"/>
      <c r="I159" s="701">
        <f t="shared" si="4"/>
        <v>0.66666666666666663</v>
      </c>
      <c r="J159" s="702">
        <v>8</v>
      </c>
      <c r="K159" s="289">
        <v>2.99444</v>
      </c>
      <c r="L159" s="703"/>
      <c r="M159" s="704"/>
      <c r="N159" s="704"/>
      <c r="O159" s="705"/>
      <c r="P159" s="705"/>
      <c r="Q159" s="705"/>
    </row>
    <row r="160" spans="1:17" ht="15">
      <c r="A160" s="917">
        <v>156</v>
      </c>
      <c r="B160" s="252" t="s">
        <v>868</v>
      </c>
      <c r="C160" s="252" t="s">
        <v>663</v>
      </c>
      <c r="D160" s="252">
        <v>1998</v>
      </c>
      <c r="E160" s="714">
        <v>10</v>
      </c>
      <c r="F160" s="252" t="s">
        <v>824</v>
      </c>
      <c r="G160" s="252">
        <v>9.56</v>
      </c>
      <c r="H160" s="252"/>
      <c r="I160" s="701">
        <f t="shared" si="4"/>
        <v>0.93333333333333324</v>
      </c>
      <c r="J160" s="702">
        <v>11.2</v>
      </c>
      <c r="K160" s="289">
        <v>0</v>
      </c>
      <c r="L160" s="703"/>
      <c r="M160" s="704"/>
      <c r="N160" s="704"/>
      <c r="O160" s="705"/>
      <c r="P160" s="705"/>
      <c r="Q160" s="705"/>
    </row>
    <row r="161" spans="1:17" ht="15">
      <c r="A161" s="917">
        <v>157</v>
      </c>
      <c r="B161" s="252" t="s">
        <v>869</v>
      </c>
      <c r="C161" s="252" t="s">
        <v>684</v>
      </c>
      <c r="D161" s="252">
        <v>1996</v>
      </c>
      <c r="E161" s="714">
        <v>10</v>
      </c>
      <c r="F161" s="252" t="s">
        <v>824</v>
      </c>
      <c r="G161" s="252">
        <v>18.690000000000001</v>
      </c>
      <c r="H161" s="252"/>
      <c r="I161" s="701">
        <f t="shared" si="4"/>
        <v>0.46666666666666662</v>
      </c>
      <c r="J161" s="702">
        <v>5.6</v>
      </c>
      <c r="K161" s="289">
        <v>2.87778</v>
      </c>
      <c r="L161" s="703"/>
      <c r="M161" s="704"/>
      <c r="N161" s="704"/>
      <c r="O161" s="705"/>
      <c r="P161" s="705"/>
      <c r="Q161" s="705"/>
    </row>
    <row r="162" spans="1:17" ht="15">
      <c r="A162" s="917">
        <v>158</v>
      </c>
      <c r="B162" s="252" t="s">
        <v>870</v>
      </c>
      <c r="C162" s="252" t="s">
        <v>1069</v>
      </c>
      <c r="D162" s="252">
        <v>1997</v>
      </c>
      <c r="E162" s="714">
        <v>10</v>
      </c>
      <c r="F162" s="252" t="s">
        <v>808</v>
      </c>
      <c r="G162" s="252">
        <v>12.08</v>
      </c>
      <c r="H162" s="252"/>
      <c r="I162" s="701">
        <f t="shared" si="4"/>
        <v>0.76666666666666661</v>
      </c>
      <c r="J162" s="702">
        <v>9.1999999999999993</v>
      </c>
      <c r="K162" s="289">
        <v>4.4527799999999997</v>
      </c>
      <c r="L162" s="703"/>
      <c r="M162" s="704"/>
      <c r="N162" s="704"/>
      <c r="O162" s="705"/>
      <c r="P162" s="705"/>
      <c r="Q162" s="705"/>
    </row>
    <row r="163" spans="1:17" ht="15">
      <c r="A163" s="917">
        <v>159</v>
      </c>
      <c r="B163" s="252" t="s">
        <v>871</v>
      </c>
      <c r="C163" s="252" t="s">
        <v>1069</v>
      </c>
      <c r="D163" s="252">
        <v>1999</v>
      </c>
      <c r="E163" s="714">
        <v>10</v>
      </c>
      <c r="F163" s="252" t="s">
        <v>808</v>
      </c>
      <c r="G163" s="252">
        <v>12.08</v>
      </c>
      <c r="H163" s="252"/>
      <c r="I163" s="701">
        <f t="shared" si="4"/>
        <v>0.70833333333333337</v>
      </c>
      <c r="J163" s="702">
        <v>8.5</v>
      </c>
      <c r="K163" s="289">
        <v>4.2583299999999999</v>
      </c>
      <c r="L163" s="703"/>
      <c r="M163" s="704"/>
      <c r="N163" s="704"/>
      <c r="O163" s="705"/>
      <c r="P163" s="705"/>
      <c r="Q163" s="705"/>
    </row>
    <row r="164" spans="1:17" ht="15">
      <c r="A164" s="917">
        <v>160</v>
      </c>
      <c r="B164" s="252" t="s">
        <v>19</v>
      </c>
      <c r="C164" s="252" t="s">
        <v>684</v>
      </c>
      <c r="D164" s="252">
        <v>1999</v>
      </c>
      <c r="E164" s="714">
        <v>10</v>
      </c>
      <c r="F164" s="252" t="s">
        <v>800</v>
      </c>
      <c r="G164" s="252">
        <v>18.690000000000001</v>
      </c>
      <c r="H164" s="252"/>
      <c r="I164" s="701">
        <f t="shared" si="4"/>
        <v>0.6</v>
      </c>
      <c r="J164" s="702">
        <v>7.2</v>
      </c>
      <c r="K164" s="289">
        <v>0</v>
      </c>
      <c r="L164" s="703"/>
      <c r="M164" s="704"/>
      <c r="N164" s="704"/>
      <c r="O164" s="705"/>
      <c r="P164" s="705"/>
      <c r="Q164" s="705"/>
    </row>
    <row r="165" spans="1:17" ht="15">
      <c r="A165" s="917">
        <v>161</v>
      </c>
      <c r="B165" s="252" t="s">
        <v>25</v>
      </c>
      <c r="C165" s="252" t="s">
        <v>1069</v>
      </c>
      <c r="D165" s="252">
        <v>2001</v>
      </c>
      <c r="E165" s="714">
        <v>10</v>
      </c>
      <c r="F165" s="252" t="s">
        <v>810</v>
      </c>
      <c r="G165" s="252">
        <v>17.850000000000001</v>
      </c>
      <c r="H165" s="252"/>
      <c r="I165" s="701">
        <f t="shared" si="4"/>
        <v>0.56666666666666665</v>
      </c>
      <c r="J165" s="702">
        <v>6.8</v>
      </c>
      <c r="K165" s="289">
        <v>5.25</v>
      </c>
      <c r="L165" s="703"/>
      <c r="M165" s="704"/>
      <c r="N165" s="704"/>
      <c r="O165" s="705"/>
      <c r="P165" s="705"/>
      <c r="Q165" s="705"/>
    </row>
    <row r="166" spans="1:17" ht="15">
      <c r="A166" s="917">
        <v>162</v>
      </c>
      <c r="B166" s="252" t="s">
        <v>34</v>
      </c>
      <c r="C166" s="252" t="s">
        <v>1069</v>
      </c>
      <c r="D166" s="252">
        <v>1999</v>
      </c>
      <c r="E166" s="714">
        <v>10</v>
      </c>
      <c r="F166" s="252" t="s">
        <v>810</v>
      </c>
      <c r="G166" s="252">
        <v>17.850000000000001</v>
      </c>
      <c r="H166" s="252"/>
      <c r="I166" s="701">
        <f t="shared" si="4"/>
        <v>0.67499999999999993</v>
      </c>
      <c r="J166" s="702">
        <v>8.1</v>
      </c>
      <c r="K166" s="289">
        <v>6.3583299999999996</v>
      </c>
      <c r="L166" s="703"/>
      <c r="M166" s="704"/>
      <c r="N166" s="704"/>
      <c r="O166" s="705"/>
      <c r="P166" s="705"/>
      <c r="Q166" s="705"/>
    </row>
    <row r="167" spans="1:17" ht="15">
      <c r="A167" s="917">
        <v>163</v>
      </c>
      <c r="B167" s="252" t="s">
        <v>178</v>
      </c>
      <c r="C167" s="252" t="s">
        <v>663</v>
      </c>
      <c r="D167" s="252">
        <v>1999</v>
      </c>
      <c r="E167" s="714">
        <v>10</v>
      </c>
      <c r="F167" s="252" t="s">
        <v>822</v>
      </c>
      <c r="G167" s="252">
        <v>14.3</v>
      </c>
      <c r="H167" s="252"/>
      <c r="I167" s="701">
        <f t="shared" si="4"/>
        <v>0.60833333333333328</v>
      </c>
      <c r="J167" s="702">
        <v>7.3</v>
      </c>
      <c r="K167" s="289">
        <v>9.1449999999999996</v>
      </c>
      <c r="L167" s="703"/>
      <c r="M167" s="704"/>
      <c r="N167" s="704"/>
      <c r="O167" s="705"/>
      <c r="P167" s="705"/>
      <c r="Q167" s="705"/>
    </row>
    <row r="168" spans="1:17" ht="15">
      <c r="A168" s="917">
        <v>164</v>
      </c>
      <c r="B168" s="252" t="s">
        <v>50</v>
      </c>
      <c r="C168" s="252" t="s">
        <v>663</v>
      </c>
      <c r="D168" s="252">
        <v>1998</v>
      </c>
      <c r="E168" s="714">
        <v>10</v>
      </c>
      <c r="F168" s="252" t="s">
        <v>811</v>
      </c>
      <c r="G168" s="252">
        <v>17.54</v>
      </c>
      <c r="H168" s="252"/>
      <c r="I168" s="701">
        <f t="shared" si="4"/>
        <v>0.56666666666666665</v>
      </c>
      <c r="J168" s="702">
        <v>6.8</v>
      </c>
      <c r="K168" s="289">
        <v>8.2333300000000005</v>
      </c>
      <c r="L168" s="703"/>
      <c r="M168" s="704"/>
      <c r="N168" s="704"/>
      <c r="O168" s="705"/>
      <c r="P168" s="705"/>
      <c r="Q168" s="705"/>
    </row>
    <row r="169" spans="1:17" ht="15">
      <c r="A169" s="917">
        <v>165</v>
      </c>
      <c r="B169" s="252" t="s">
        <v>872</v>
      </c>
      <c r="C169" s="252" t="s">
        <v>684</v>
      </c>
      <c r="D169" s="252">
        <v>1998</v>
      </c>
      <c r="E169" s="714">
        <v>10</v>
      </c>
      <c r="F169" s="252" t="s">
        <v>812</v>
      </c>
      <c r="G169" s="252">
        <v>18.690000000000001</v>
      </c>
      <c r="H169" s="252"/>
      <c r="I169" s="701">
        <f t="shared" si="4"/>
        <v>0.65833333333333333</v>
      </c>
      <c r="J169" s="702">
        <v>7.9</v>
      </c>
      <c r="K169" s="289">
        <v>0</v>
      </c>
      <c r="L169" s="703"/>
      <c r="M169" s="704"/>
      <c r="N169" s="704"/>
      <c r="O169" s="705"/>
      <c r="P169" s="705"/>
      <c r="Q169" s="705"/>
    </row>
    <row r="170" spans="1:17" ht="15">
      <c r="A170" s="917">
        <v>166</v>
      </c>
      <c r="B170" s="252" t="s">
        <v>165</v>
      </c>
      <c r="C170" s="252" t="s">
        <v>663</v>
      </c>
      <c r="D170" s="252">
        <v>1998</v>
      </c>
      <c r="E170" s="714">
        <v>10</v>
      </c>
      <c r="F170" s="252" t="s">
        <v>822</v>
      </c>
      <c r="G170" s="252">
        <v>18.37</v>
      </c>
      <c r="H170" s="252"/>
      <c r="I170" s="701">
        <f t="shared" si="4"/>
        <v>0.51666666666666672</v>
      </c>
      <c r="J170" s="702">
        <v>6.2</v>
      </c>
      <c r="K170" s="289">
        <v>0</v>
      </c>
      <c r="L170" s="703"/>
      <c r="M170" s="704"/>
      <c r="N170" s="704"/>
      <c r="O170" s="705"/>
      <c r="P170" s="705"/>
      <c r="Q170" s="705"/>
    </row>
    <row r="171" spans="1:17" ht="15">
      <c r="A171" s="917">
        <v>167</v>
      </c>
      <c r="B171" s="252" t="s">
        <v>179</v>
      </c>
      <c r="C171" s="252" t="s">
        <v>684</v>
      </c>
      <c r="D171" s="252">
        <v>1999</v>
      </c>
      <c r="E171" s="714">
        <v>10</v>
      </c>
      <c r="F171" s="252" t="s">
        <v>822</v>
      </c>
      <c r="G171" s="252">
        <v>19.579999999999998</v>
      </c>
      <c r="H171" s="252"/>
      <c r="I171" s="701">
        <f t="shared" si="4"/>
        <v>0.48333333333333334</v>
      </c>
      <c r="J171" s="702">
        <v>5.8</v>
      </c>
      <c r="K171" s="289">
        <v>0</v>
      </c>
      <c r="L171" s="703"/>
      <c r="M171" s="704"/>
      <c r="N171" s="704"/>
      <c r="O171" s="705"/>
      <c r="P171" s="705"/>
      <c r="Q171" s="705"/>
    </row>
    <row r="172" spans="1:17" ht="15">
      <c r="A172" s="917">
        <v>168</v>
      </c>
      <c r="B172" s="252" t="s">
        <v>873</v>
      </c>
      <c r="C172" s="252" t="s">
        <v>663</v>
      </c>
      <c r="D172" s="252">
        <v>2000</v>
      </c>
      <c r="E172" s="714">
        <v>10</v>
      </c>
      <c r="F172" s="252" t="s">
        <v>815</v>
      </c>
      <c r="G172" s="252">
        <v>12.08</v>
      </c>
      <c r="H172" s="252"/>
      <c r="I172" s="701">
        <f t="shared" si="4"/>
        <v>0.79166666666666663</v>
      </c>
      <c r="J172" s="702">
        <v>9.5</v>
      </c>
      <c r="K172" s="289">
        <v>0</v>
      </c>
      <c r="L172" s="703"/>
      <c r="M172" s="704"/>
      <c r="N172" s="704"/>
      <c r="O172" s="705"/>
      <c r="P172" s="705"/>
      <c r="Q172" s="705"/>
    </row>
    <row r="173" spans="1:17" ht="15">
      <c r="A173" s="917">
        <v>169</v>
      </c>
      <c r="B173" s="252" t="s">
        <v>874</v>
      </c>
      <c r="C173" s="252" t="s">
        <v>663</v>
      </c>
      <c r="D173" s="252">
        <v>1982</v>
      </c>
      <c r="E173" s="714">
        <v>10</v>
      </c>
      <c r="F173" s="252" t="s">
        <v>815</v>
      </c>
      <c r="G173" s="252">
        <v>16.8</v>
      </c>
      <c r="H173" s="252"/>
      <c r="I173" s="701">
        <f t="shared" si="4"/>
        <v>0.75</v>
      </c>
      <c r="J173" s="702">
        <v>9</v>
      </c>
      <c r="K173" s="289">
        <v>0</v>
      </c>
      <c r="L173" s="703"/>
      <c r="M173" s="704"/>
      <c r="N173" s="704"/>
      <c r="O173" s="705"/>
      <c r="P173" s="705"/>
      <c r="Q173" s="705"/>
    </row>
    <row r="174" spans="1:17" ht="15">
      <c r="A174" s="917">
        <v>170</v>
      </c>
      <c r="B174" s="252" t="s">
        <v>875</v>
      </c>
      <c r="C174" s="252" t="s">
        <v>663</v>
      </c>
      <c r="D174" s="252">
        <v>1998</v>
      </c>
      <c r="E174" s="714">
        <v>10</v>
      </c>
      <c r="F174" s="252" t="s">
        <v>818</v>
      </c>
      <c r="G174" s="252">
        <v>17.54</v>
      </c>
      <c r="H174" s="252"/>
      <c r="I174" s="701">
        <f t="shared" si="4"/>
        <v>0.66666666666666663</v>
      </c>
      <c r="J174" s="702">
        <v>8</v>
      </c>
      <c r="K174" s="289">
        <v>17.0106</v>
      </c>
      <c r="L174" s="703"/>
      <c r="M174" s="704"/>
      <c r="N174" s="704"/>
      <c r="O174" s="705"/>
      <c r="P174" s="705"/>
      <c r="Q174" s="705"/>
    </row>
    <row r="175" spans="1:17" ht="15">
      <c r="A175" s="917">
        <v>171</v>
      </c>
      <c r="B175" s="252" t="s">
        <v>876</v>
      </c>
      <c r="C175" s="252" t="s">
        <v>663</v>
      </c>
      <c r="D175" s="252">
        <v>2001</v>
      </c>
      <c r="E175" s="714">
        <v>10</v>
      </c>
      <c r="F175" s="252" t="s">
        <v>818</v>
      </c>
      <c r="G175" s="252">
        <v>17.850000000000001</v>
      </c>
      <c r="H175" s="252"/>
      <c r="I175" s="701">
        <f t="shared" si="4"/>
        <v>0.6333333333333333</v>
      </c>
      <c r="J175" s="702">
        <v>7.6</v>
      </c>
      <c r="K175" s="289">
        <v>29.650830000000003</v>
      </c>
      <c r="L175" s="703"/>
      <c r="M175" s="704"/>
      <c r="N175" s="704"/>
      <c r="O175" s="705"/>
      <c r="P175" s="705"/>
      <c r="Q175" s="705"/>
    </row>
    <row r="176" spans="1:17" ht="15">
      <c r="A176" s="917">
        <v>172</v>
      </c>
      <c r="B176" s="252" t="s">
        <v>1031</v>
      </c>
      <c r="C176" s="252" t="s">
        <v>1032</v>
      </c>
      <c r="D176" s="252">
        <v>1983</v>
      </c>
      <c r="E176" s="714">
        <v>10</v>
      </c>
      <c r="F176" s="252" t="s">
        <v>664</v>
      </c>
      <c r="G176" s="252"/>
      <c r="H176" s="252"/>
      <c r="I176" s="701">
        <f t="shared" si="4"/>
        <v>0.95833333333333337</v>
      </c>
      <c r="J176" s="702">
        <v>11.5</v>
      </c>
      <c r="K176" s="289">
        <v>2.6349999999999998</v>
      </c>
      <c r="L176" s="703"/>
      <c r="M176" s="704"/>
      <c r="N176" s="704"/>
      <c r="O176" s="705"/>
      <c r="P176" s="705"/>
      <c r="Q176" s="705"/>
    </row>
    <row r="177" spans="1:17" ht="15">
      <c r="A177" s="917">
        <v>173</v>
      </c>
      <c r="B177" s="252" t="s">
        <v>877</v>
      </c>
      <c r="C177" s="252" t="s">
        <v>1033</v>
      </c>
      <c r="D177" s="252">
        <v>2003</v>
      </c>
      <c r="E177" s="714">
        <v>10</v>
      </c>
      <c r="F177" s="252" t="s">
        <v>664</v>
      </c>
      <c r="G177" s="252"/>
      <c r="H177" s="252"/>
      <c r="I177" s="701">
        <f t="shared" si="4"/>
        <v>0.51666666666666672</v>
      </c>
      <c r="J177" s="702">
        <v>6.2</v>
      </c>
      <c r="K177" s="289">
        <v>53.216670000000001</v>
      </c>
      <c r="L177" s="703"/>
      <c r="M177" s="704"/>
      <c r="N177" s="704"/>
      <c r="O177" s="705"/>
      <c r="P177" s="705"/>
      <c r="Q177" s="705"/>
    </row>
    <row r="178" spans="1:17" ht="15">
      <c r="A178" s="917">
        <v>174</v>
      </c>
      <c r="B178" s="252" t="s">
        <v>878</v>
      </c>
      <c r="C178" s="252" t="s">
        <v>674</v>
      </c>
      <c r="D178" s="252">
        <v>2003</v>
      </c>
      <c r="E178" s="714">
        <v>10</v>
      </c>
      <c r="F178" s="252" t="s">
        <v>664</v>
      </c>
      <c r="G178" s="252">
        <v>24.97</v>
      </c>
      <c r="H178" s="252"/>
      <c r="I178" s="701">
        <f t="shared" si="4"/>
        <v>0.85</v>
      </c>
      <c r="J178" s="702">
        <v>10.199999999999999</v>
      </c>
      <c r="K178" s="289">
        <v>18.754999999999999</v>
      </c>
      <c r="L178" s="703"/>
      <c r="M178" s="704"/>
      <c r="N178" s="704"/>
      <c r="O178" s="705"/>
      <c r="P178" s="705"/>
      <c r="Q178" s="705"/>
    </row>
    <row r="179" spans="1:17" ht="15">
      <c r="A179" s="917">
        <v>175</v>
      </c>
      <c r="B179" s="252" t="s">
        <v>879</v>
      </c>
      <c r="C179" s="252" t="s">
        <v>1033</v>
      </c>
      <c r="D179" s="252">
        <v>2004</v>
      </c>
      <c r="E179" s="714">
        <v>10</v>
      </c>
      <c r="F179" s="252" t="s">
        <v>664</v>
      </c>
      <c r="G179" s="252"/>
      <c r="H179" s="252"/>
      <c r="I179" s="701">
        <f t="shared" si="4"/>
        <v>0.18333333333333335</v>
      </c>
      <c r="J179" s="702">
        <v>2.2000000000000002</v>
      </c>
      <c r="K179" s="289">
        <v>53.216670000000001</v>
      </c>
      <c r="L179" s="703"/>
      <c r="M179" s="704"/>
      <c r="N179" s="704"/>
      <c r="O179" s="705"/>
      <c r="P179" s="705"/>
      <c r="Q179" s="705"/>
    </row>
    <row r="180" spans="1:17" ht="15">
      <c r="A180" s="917">
        <v>176</v>
      </c>
      <c r="B180" s="252" t="s">
        <v>880</v>
      </c>
      <c r="C180" s="252" t="s">
        <v>666</v>
      </c>
      <c r="D180" s="252">
        <v>2004</v>
      </c>
      <c r="E180" s="714">
        <v>10</v>
      </c>
      <c r="F180" s="252" t="s">
        <v>664</v>
      </c>
      <c r="G180" s="252">
        <v>24.97</v>
      </c>
      <c r="H180" s="252"/>
      <c r="I180" s="701">
        <f t="shared" si="4"/>
        <v>0.66666666666666663</v>
      </c>
      <c r="J180" s="702">
        <v>8</v>
      </c>
      <c r="K180" s="289">
        <v>22.63</v>
      </c>
      <c r="L180" s="703"/>
      <c r="M180" s="704"/>
      <c r="N180" s="704"/>
      <c r="O180" s="705"/>
      <c r="P180" s="705"/>
      <c r="Q180" s="705"/>
    </row>
    <row r="181" spans="1:17" ht="15">
      <c r="A181" s="917">
        <v>177</v>
      </c>
      <c r="B181" s="252" t="s">
        <v>881</v>
      </c>
      <c r="C181" s="252" t="s">
        <v>674</v>
      </c>
      <c r="D181" s="252">
        <v>2003</v>
      </c>
      <c r="E181" s="714">
        <v>10</v>
      </c>
      <c r="F181" s="252" t="s">
        <v>664</v>
      </c>
      <c r="G181" s="252">
        <v>24.97</v>
      </c>
      <c r="H181" s="252"/>
      <c r="I181" s="701">
        <f t="shared" si="4"/>
        <v>0.15</v>
      </c>
      <c r="J181" s="702">
        <v>1.8</v>
      </c>
      <c r="K181" s="289">
        <v>20.511669999999999</v>
      </c>
      <c r="L181" s="703"/>
      <c r="M181" s="704"/>
      <c r="N181" s="704"/>
      <c r="O181" s="705"/>
      <c r="P181" s="705"/>
      <c r="Q181" s="705"/>
    </row>
    <row r="182" spans="1:17" ht="15">
      <c r="A182" s="917">
        <v>178</v>
      </c>
      <c r="B182" s="252" t="s">
        <v>13</v>
      </c>
      <c r="C182" s="252" t="s">
        <v>668</v>
      </c>
      <c r="D182" s="252">
        <v>2005</v>
      </c>
      <c r="E182" s="714">
        <v>10</v>
      </c>
      <c r="F182" s="252" t="s">
        <v>800</v>
      </c>
      <c r="G182" s="252">
        <v>17.850000000000001</v>
      </c>
      <c r="H182" s="252"/>
      <c r="I182" s="701">
        <f t="shared" si="4"/>
        <v>0.13333333333333333</v>
      </c>
      <c r="J182" s="702">
        <v>1.6</v>
      </c>
      <c r="K182" s="289">
        <v>14.001670000000001</v>
      </c>
      <c r="L182" s="703"/>
      <c r="M182" s="704"/>
      <c r="N182" s="704"/>
      <c r="O182" s="705"/>
      <c r="P182" s="705"/>
      <c r="Q182" s="705"/>
    </row>
    <row r="183" spans="1:17" ht="15">
      <c r="A183" s="917">
        <v>179</v>
      </c>
      <c r="B183" s="252" t="s">
        <v>882</v>
      </c>
      <c r="C183" s="252" t="s">
        <v>674</v>
      </c>
      <c r="D183" s="252">
        <v>2000</v>
      </c>
      <c r="E183" s="714">
        <v>10</v>
      </c>
      <c r="F183" s="252" t="s">
        <v>822</v>
      </c>
      <c r="G183" s="252">
        <v>18.809999999999999</v>
      </c>
      <c r="H183" s="252"/>
      <c r="I183" s="701">
        <f t="shared" si="4"/>
        <v>0.76666666666666661</v>
      </c>
      <c r="J183" s="702">
        <v>9.1999999999999993</v>
      </c>
      <c r="K183" s="289">
        <v>3.6749999999999998</v>
      </c>
      <c r="L183" s="703"/>
      <c r="M183" s="704"/>
      <c r="N183" s="704"/>
      <c r="O183" s="705"/>
      <c r="P183" s="705"/>
      <c r="Q183" s="705"/>
    </row>
    <row r="184" spans="1:17" ht="15">
      <c r="A184" s="917">
        <v>180</v>
      </c>
      <c r="B184" s="252" t="s">
        <v>688</v>
      </c>
      <c r="C184" s="252" t="s">
        <v>670</v>
      </c>
      <c r="D184" s="252">
        <v>2001</v>
      </c>
      <c r="E184" s="714">
        <v>10</v>
      </c>
      <c r="F184" s="252" t="s">
        <v>664</v>
      </c>
      <c r="G184" s="252">
        <v>51.7</v>
      </c>
      <c r="H184" s="252">
        <v>4.2</v>
      </c>
      <c r="I184" s="701">
        <f t="shared" si="4"/>
        <v>0.67499999999999993</v>
      </c>
      <c r="J184" s="702">
        <v>8.1</v>
      </c>
      <c r="K184" s="289">
        <v>5.95</v>
      </c>
      <c r="L184" s="703"/>
      <c r="M184" s="704"/>
      <c r="N184" s="704"/>
      <c r="O184" s="705"/>
      <c r="P184" s="705"/>
      <c r="Q184" s="705"/>
    </row>
    <row r="185" spans="1:17" ht="15">
      <c r="A185" s="917">
        <v>181</v>
      </c>
      <c r="B185" s="252" t="s">
        <v>686</v>
      </c>
      <c r="C185" s="252" t="s">
        <v>666</v>
      </c>
      <c r="D185" s="252">
        <v>2005</v>
      </c>
      <c r="E185" s="714">
        <v>10</v>
      </c>
      <c r="F185" s="252" t="s">
        <v>664</v>
      </c>
      <c r="G185" s="252">
        <v>24.97</v>
      </c>
      <c r="H185" s="252"/>
      <c r="I185" s="701">
        <f t="shared" si="4"/>
        <v>0.76666666666666661</v>
      </c>
      <c r="J185" s="702">
        <v>9.1999999999999993</v>
      </c>
      <c r="K185" s="289">
        <v>29.036669999999997</v>
      </c>
      <c r="L185" s="703"/>
      <c r="M185" s="704"/>
      <c r="N185" s="704"/>
      <c r="O185" s="705"/>
      <c r="P185" s="705"/>
      <c r="Q185" s="705"/>
    </row>
    <row r="186" spans="1:17" ht="15">
      <c r="A186" s="917">
        <v>182</v>
      </c>
      <c r="B186" s="252" t="s">
        <v>698</v>
      </c>
      <c r="C186" s="252" t="s">
        <v>666</v>
      </c>
      <c r="D186" s="252">
        <v>2004</v>
      </c>
      <c r="E186" s="714">
        <v>10</v>
      </c>
      <c r="F186" s="252" t="s">
        <v>664</v>
      </c>
      <c r="G186" s="252">
        <v>21.01</v>
      </c>
      <c r="H186" s="252"/>
      <c r="I186" s="701">
        <f t="shared" si="4"/>
        <v>0.66666666666666663</v>
      </c>
      <c r="J186" s="702">
        <v>8</v>
      </c>
      <c r="K186" s="289">
        <v>42.114940000000004</v>
      </c>
      <c r="L186" s="703"/>
      <c r="M186" s="704"/>
      <c r="N186" s="704"/>
      <c r="O186" s="705"/>
      <c r="P186" s="705"/>
      <c r="Q186" s="705"/>
    </row>
    <row r="187" spans="1:17" ht="15">
      <c r="A187" s="917">
        <v>183</v>
      </c>
      <c r="B187" s="252" t="s">
        <v>883</v>
      </c>
      <c r="C187" s="252" t="s">
        <v>1073</v>
      </c>
      <c r="D187" s="252">
        <v>2003</v>
      </c>
      <c r="E187" s="714">
        <v>10</v>
      </c>
      <c r="F187" s="252" t="s">
        <v>801</v>
      </c>
      <c r="G187" s="252">
        <v>25.62</v>
      </c>
      <c r="H187" s="252">
        <v>2.1</v>
      </c>
      <c r="I187" s="701">
        <f t="shared" si="4"/>
        <v>0.93333333333333324</v>
      </c>
      <c r="J187" s="702">
        <v>11.2</v>
      </c>
      <c r="K187" s="289">
        <v>7.7777799999999999</v>
      </c>
      <c r="L187" s="703"/>
      <c r="M187" s="704"/>
      <c r="N187" s="704"/>
      <c r="O187" s="705"/>
      <c r="P187" s="705"/>
      <c r="Q187" s="705"/>
    </row>
    <row r="188" spans="1:17" ht="15">
      <c r="A188" s="917">
        <v>184</v>
      </c>
      <c r="B188" s="252" t="s">
        <v>884</v>
      </c>
      <c r="C188" s="252" t="s">
        <v>1096</v>
      </c>
      <c r="D188" s="252">
        <v>2003</v>
      </c>
      <c r="E188" s="714">
        <v>10</v>
      </c>
      <c r="F188" s="252" t="s">
        <v>824</v>
      </c>
      <c r="G188" s="252">
        <v>39.06</v>
      </c>
      <c r="H188" s="252">
        <v>10.29</v>
      </c>
      <c r="I188" s="701">
        <f t="shared" si="4"/>
        <v>0.46666666666666662</v>
      </c>
      <c r="J188" s="702">
        <v>5.6</v>
      </c>
      <c r="K188" s="289">
        <v>26.190470000000001</v>
      </c>
      <c r="L188" s="703"/>
      <c r="M188" s="704"/>
      <c r="N188" s="704"/>
      <c r="O188" s="705"/>
      <c r="P188" s="705"/>
      <c r="Q188" s="705"/>
    </row>
    <row r="189" spans="1:17" ht="15">
      <c r="A189" s="917">
        <v>185</v>
      </c>
      <c r="B189" s="252" t="s">
        <v>885</v>
      </c>
      <c r="C189" s="252" t="s">
        <v>1073</v>
      </c>
      <c r="D189" s="252">
        <v>2003</v>
      </c>
      <c r="E189" s="714">
        <v>10</v>
      </c>
      <c r="F189" s="252" t="s">
        <v>803</v>
      </c>
      <c r="G189" s="252">
        <v>25.62</v>
      </c>
      <c r="H189" s="252">
        <v>2.1</v>
      </c>
      <c r="I189" s="701">
        <f t="shared" si="4"/>
        <v>0.76666666666666661</v>
      </c>
      <c r="J189" s="702">
        <v>9.1999999999999993</v>
      </c>
      <c r="K189" s="289">
        <v>24.386669999999999</v>
      </c>
      <c r="L189" s="703"/>
      <c r="M189" s="704"/>
      <c r="N189" s="704"/>
      <c r="O189" s="705"/>
      <c r="P189" s="705"/>
      <c r="Q189" s="705"/>
    </row>
    <row r="190" spans="1:17" ht="15">
      <c r="A190" s="917">
        <v>186</v>
      </c>
      <c r="B190" s="252" t="s">
        <v>1115</v>
      </c>
      <c r="C190" s="252" t="s">
        <v>1116</v>
      </c>
      <c r="D190" s="252">
        <v>1988</v>
      </c>
      <c r="E190" s="714">
        <v>10</v>
      </c>
      <c r="F190" s="252" t="s">
        <v>805</v>
      </c>
      <c r="G190" s="252">
        <v>48.3</v>
      </c>
      <c r="H190" s="252">
        <v>9.4499999999999993</v>
      </c>
      <c r="I190" s="701">
        <f t="shared" si="4"/>
        <v>0.70833333333333337</v>
      </c>
      <c r="J190" s="702">
        <v>8.5</v>
      </c>
      <c r="K190" s="289">
        <v>17.626279999999998</v>
      </c>
      <c r="L190" s="703"/>
      <c r="M190" s="704"/>
      <c r="N190" s="704"/>
      <c r="O190" s="705"/>
      <c r="P190" s="705"/>
      <c r="Q190" s="705"/>
    </row>
    <row r="191" spans="1:17" ht="15">
      <c r="A191" s="917">
        <v>187</v>
      </c>
      <c r="B191" s="252" t="s">
        <v>4</v>
      </c>
      <c r="C191" s="252" t="s">
        <v>1019</v>
      </c>
      <c r="D191" s="252">
        <v>1989</v>
      </c>
      <c r="E191" s="714">
        <v>10</v>
      </c>
      <c r="F191" s="252" t="s">
        <v>808</v>
      </c>
      <c r="G191" s="252">
        <v>48.3</v>
      </c>
      <c r="H191" s="252">
        <v>9.4499999999999993</v>
      </c>
      <c r="I191" s="701">
        <f t="shared" si="4"/>
        <v>0.6</v>
      </c>
      <c r="J191" s="702">
        <v>7.2</v>
      </c>
      <c r="K191" s="289">
        <v>5.5503500000000008</v>
      </c>
      <c r="L191" s="703"/>
      <c r="M191" s="704"/>
      <c r="N191" s="704"/>
      <c r="O191" s="705"/>
      <c r="P191" s="705"/>
      <c r="Q191" s="705"/>
    </row>
    <row r="192" spans="1:17" ht="15">
      <c r="A192" s="917">
        <v>188</v>
      </c>
      <c r="B192" s="252" t="s">
        <v>14</v>
      </c>
      <c r="C192" s="252" t="s">
        <v>15</v>
      </c>
      <c r="D192" s="252">
        <v>2004</v>
      </c>
      <c r="E192" s="714">
        <v>10</v>
      </c>
      <c r="F192" s="252" t="s">
        <v>800</v>
      </c>
      <c r="G192" s="252">
        <v>40.950000000000003</v>
      </c>
      <c r="H192" s="252">
        <v>10.29</v>
      </c>
      <c r="I192" s="701">
        <f t="shared" si="4"/>
        <v>0.56666666666666665</v>
      </c>
      <c r="J192" s="702">
        <v>6.8</v>
      </c>
      <c r="K192" s="289">
        <v>27.176669999999998</v>
      </c>
      <c r="L192" s="703"/>
      <c r="M192" s="704"/>
      <c r="N192" s="704"/>
      <c r="O192" s="705"/>
      <c r="P192" s="705"/>
      <c r="Q192" s="705"/>
    </row>
    <row r="193" spans="1:17" ht="15">
      <c r="A193" s="917">
        <v>189</v>
      </c>
      <c r="B193" s="252" t="s">
        <v>28</v>
      </c>
      <c r="C193" s="252" t="s">
        <v>15</v>
      </c>
      <c r="D193" s="252">
        <v>2004</v>
      </c>
      <c r="E193" s="714">
        <v>10</v>
      </c>
      <c r="F193" s="252" t="s">
        <v>810</v>
      </c>
      <c r="G193" s="252">
        <v>40.950000000000003</v>
      </c>
      <c r="H193" s="252">
        <v>10.29</v>
      </c>
      <c r="I193" s="701">
        <f t="shared" si="4"/>
        <v>0.67499999999999993</v>
      </c>
      <c r="J193" s="702">
        <v>8.1</v>
      </c>
      <c r="K193" s="289">
        <v>15.778540000000001</v>
      </c>
      <c r="L193" s="703"/>
      <c r="M193" s="704"/>
      <c r="N193" s="704"/>
      <c r="O193" s="705"/>
      <c r="P193" s="705"/>
      <c r="Q193" s="705"/>
    </row>
    <row r="194" spans="1:17" ht="15">
      <c r="A194" s="917">
        <v>190</v>
      </c>
      <c r="B194" s="252" t="s">
        <v>43</v>
      </c>
      <c r="C194" s="252" t="s">
        <v>15</v>
      </c>
      <c r="D194" s="252">
        <v>2004</v>
      </c>
      <c r="E194" s="714">
        <v>10</v>
      </c>
      <c r="F194" s="252" t="s">
        <v>811</v>
      </c>
      <c r="G194" s="252">
        <v>40.950000000000003</v>
      </c>
      <c r="H194" s="252">
        <v>10.29</v>
      </c>
      <c r="I194" s="701">
        <f t="shared" si="4"/>
        <v>0.60833333333333328</v>
      </c>
      <c r="J194" s="702">
        <v>7.3</v>
      </c>
      <c r="K194" s="289">
        <v>16.799869999999999</v>
      </c>
      <c r="L194" s="703"/>
      <c r="M194" s="704"/>
      <c r="N194" s="704"/>
      <c r="O194" s="705"/>
      <c r="P194" s="705"/>
      <c r="Q194" s="705"/>
    </row>
    <row r="195" spans="1:17" ht="15">
      <c r="A195" s="917">
        <v>191</v>
      </c>
      <c r="B195" s="252" t="s">
        <v>82</v>
      </c>
      <c r="C195" s="252" t="s">
        <v>1116</v>
      </c>
      <c r="D195" s="252">
        <v>1989</v>
      </c>
      <c r="E195" s="714">
        <v>10</v>
      </c>
      <c r="F195" s="252" t="s">
        <v>813</v>
      </c>
      <c r="G195" s="252">
        <v>48.3</v>
      </c>
      <c r="H195" s="252">
        <v>9.4499999999999993</v>
      </c>
      <c r="I195" s="701">
        <f t="shared" si="4"/>
        <v>0.56666666666666665</v>
      </c>
      <c r="J195" s="702">
        <v>6.8</v>
      </c>
      <c r="K195" s="289">
        <v>16.33267</v>
      </c>
      <c r="L195" s="703"/>
      <c r="M195" s="704"/>
      <c r="N195" s="704"/>
      <c r="O195" s="705"/>
      <c r="P195" s="705"/>
      <c r="Q195" s="705"/>
    </row>
    <row r="196" spans="1:17" ht="15">
      <c r="A196" s="917">
        <v>192</v>
      </c>
      <c r="B196" s="252" t="s">
        <v>101</v>
      </c>
      <c r="C196" s="252" t="s">
        <v>15</v>
      </c>
      <c r="D196" s="252">
        <v>2004</v>
      </c>
      <c r="E196" s="714">
        <v>10</v>
      </c>
      <c r="F196" s="252" t="s">
        <v>814</v>
      </c>
      <c r="G196" s="252">
        <v>40.950000000000003</v>
      </c>
      <c r="H196" s="252">
        <v>10.29</v>
      </c>
      <c r="I196" s="701">
        <f t="shared" si="4"/>
        <v>0.65833333333333333</v>
      </c>
      <c r="J196" s="702">
        <v>7.9</v>
      </c>
      <c r="K196" s="289">
        <v>10.227780000000001</v>
      </c>
      <c r="L196" s="703"/>
      <c r="M196" s="704"/>
      <c r="N196" s="704"/>
      <c r="O196" s="705"/>
      <c r="P196" s="705"/>
      <c r="Q196" s="705"/>
    </row>
    <row r="197" spans="1:17" ht="15">
      <c r="A197" s="917">
        <v>193</v>
      </c>
      <c r="B197" s="252" t="s">
        <v>124</v>
      </c>
      <c r="C197" s="252" t="s">
        <v>1116</v>
      </c>
      <c r="D197" s="252">
        <v>1989</v>
      </c>
      <c r="E197" s="714">
        <v>10</v>
      </c>
      <c r="F197" s="252" t="s">
        <v>193</v>
      </c>
      <c r="G197" s="252">
        <v>48.3</v>
      </c>
      <c r="H197" s="252">
        <v>9.4499999999999993</v>
      </c>
      <c r="I197" s="701">
        <f t="shared" si="4"/>
        <v>0.51666666666666672</v>
      </c>
      <c r="J197" s="702">
        <v>6.2</v>
      </c>
      <c r="K197" s="289">
        <v>6.4749999999999996</v>
      </c>
      <c r="L197" s="703"/>
      <c r="M197" s="704"/>
      <c r="N197" s="704"/>
      <c r="O197" s="705"/>
      <c r="P197" s="705"/>
      <c r="Q197" s="705"/>
    </row>
    <row r="198" spans="1:17" ht="15">
      <c r="A198" s="917">
        <v>194</v>
      </c>
      <c r="B198" s="252" t="s">
        <v>886</v>
      </c>
      <c r="C198" s="252" t="s">
        <v>15</v>
      </c>
      <c r="D198" s="252">
        <v>2006</v>
      </c>
      <c r="E198" s="714">
        <v>10</v>
      </c>
      <c r="F198" s="252" t="s">
        <v>815</v>
      </c>
      <c r="G198" s="252">
        <v>40.950000000000003</v>
      </c>
      <c r="H198" s="252">
        <v>10.29</v>
      </c>
      <c r="I198" s="701">
        <f t="shared" si="4"/>
        <v>0.48333333333333334</v>
      </c>
      <c r="J198" s="702">
        <v>5.8</v>
      </c>
      <c r="K198" s="289">
        <v>11.23888</v>
      </c>
      <c r="L198" s="703"/>
      <c r="M198" s="704"/>
      <c r="N198" s="704"/>
      <c r="O198" s="705"/>
      <c r="P198" s="705"/>
      <c r="Q198" s="705"/>
    </row>
    <row r="199" spans="1:17" ht="15">
      <c r="A199" s="917">
        <v>195</v>
      </c>
      <c r="B199" s="252" t="s">
        <v>887</v>
      </c>
      <c r="C199" s="252" t="s">
        <v>1073</v>
      </c>
      <c r="D199" s="252">
        <v>2003</v>
      </c>
      <c r="E199" s="714">
        <v>10</v>
      </c>
      <c r="F199" s="252" t="s">
        <v>821</v>
      </c>
      <c r="G199" s="252">
        <v>25.62</v>
      </c>
      <c r="H199" s="252">
        <v>2.1</v>
      </c>
      <c r="I199" s="701">
        <f t="shared" si="4"/>
        <v>0.79166666666666663</v>
      </c>
      <c r="J199" s="702">
        <v>9.5</v>
      </c>
      <c r="K199" s="289">
        <v>7.7777799999999999</v>
      </c>
      <c r="L199" s="703"/>
      <c r="M199" s="704"/>
      <c r="N199" s="704"/>
      <c r="O199" s="705"/>
      <c r="P199" s="705"/>
      <c r="Q199" s="705"/>
    </row>
    <row r="200" spans="1:17" ht="15">
      <c r="A200" s="917">
        <v>196</v>
      </c>
      <c r="B200" s="252" t="s">
        <v>127</v>
      </c>
      <c r="C200" s="252" t="s">
        <v>1073</v>
      </c>
      <c r="D200" s="252">
        <v>2003</v>
      </c>
      <c r="E200" s="714">
        <v>10</v>
      </c>
      <c r="F200" s="252" t="s">
        <v>193</v>
      </c>
      <c r="G200" s="252">
        <v>25.62</v>
      </c>
      <c r="H200" s="252">
        <v>2.1</v>
      </c>
      <c r="I200" s="701">
        <f t="shared" si="4"/>
        <v>0.75</v>
      </c>
      <c r="J200" s="702">
        <v>9</v>
      </c>
      <c r="K200" s="289">
        <v>20.66667</v>
      </c>
      <c r="L200" s="703"/>
      <c r="M200" s="704"/>
      <c r="N200" s="704"/>
      <c r="O200" s="705"/>
      <c r="P200" s="705"/>
      <c r="Q200" s="705"/>
    </row>
    <row r="201" spans="1:17" ht="15">
      <c r="A201" s="917">
        <v>197</v>
      </c>
      <c r="B201" s="252" t="s">
        <v>173</v>
      </c>
      <c r="C201" s="252" t="s">
        <v>15</v>
      </c>
      <c r="D201" s="252">
        <v>2004</v>
      </c>
      <c r="E201" s="714">
        <v>10</v>
      </c>
      <c r="F201" s="252" t="s">
        <v>822</v>
      </c>
      <c r="G201" s="252">
        <v>42.9</v>
      </c>
      <c r="H201" s="252">
        <v>10.29</v>
      </c>
      <c r="I201" s="701">
        <f t="shared" si="4"/>
        <v>0.66666666666666663</v>
      </c>
      <c r="J201" s="702">
        <v>8</v>
      </c>
      <c r="K201" s="289">
        <v>44.633540000000004</v>
      </c>
      <c r="L201" s="703"/>
      <c r="M201" s="704"/>
      <c r="N201" s="704"/>
      <c r="O201" s="705"/>
      <c r="P201" s="705"/>
      <c r="Q201" s="705"/>
    </row>
    <row r="202" spans="1:17" ht="15">
      <c r="A202" s="917">
        <v>198</v>
      </c>
      <c r="B202" s="252" t="s">
        <v>705</v>
      </c>
      <c r="C202" s="252" t="s">
        <v>677</v>
      </c>
      <c r="D202" s="252">
        <v>2002</v>
      </c>
      <c r="E202" s="714">
        <v>10</v>
      </c>
      <c r="F202" s="252" t="s">
        <v>664</v>
      </c>
      <c r="G202" s="252">
        <v>19.690000000000001</v>
      </c>
      <c r="H202" s="252"/>
      <c r="I202" s="701">
        <f t="shared" si="4"/>
        <v>0.6333333333333333</v>
      </c>
      <c r="J202" s="702">
        <v>7.6</v>
      </c>
      <c r="K202" s="289">
        <v>13.84667</v>
      </c>
      <c r="L202" s="703"/>
      <c r="M202" s="704"/>
      <c r="N202" s="704"/>
      <c r="O202" s="705"/>
      <c r="P202" s="705"/>
      <c r="Q202" s="705"/>
    </row>
    <row r="203" spans="1:17" ht="15">
      <c r="A203" s="917">
        <v>199</v>
      </c>
      <c r="B203" s="252" t="s">
        <v>687</v>
      </c>
      <c r="C203" s="252" t="s">
        <v>668</v>
      </c>
      <c r="D203" s="252">
        <v>2005</v>
      </c>
      <c r="E203" s="714">
        <v>10</v>
      </c>
      <c r="F203" s="252" t="s">
        <v>664</v>
      </c>
      <c r="G203" s="252">
        <v>12.1</v>
      </c>
      <c r="H203" s="252"/>
      <c r="I203" s="701">
        <f t="shared" si="4"/>
        <v>0.70833333333333337</v>
      </c>
      <c r="J203" s="702">
        <v>8.5</v>
      </c>
      <c r="K203" s="289">
        <v>10.643330000000001</v>
      </c>
      <c r="L203" s="703"/>
      <c r="M203" s="704"/>
      <c r="N203" s="704"/>
      <c r="O203" s="705"/>
      <c r="P203" s="705"/>
      <c r="Q203" s="705"/>
    </row>
    <row r="204" spans="1:17" ht="15">
      <c r="A204" s="917">
        <v>200</v>
      </c>
      <c r="B204" s="252" t="s">
        <v>701</v>
      </c>
      <c r="C204" s="252" t="s">
        <v>668</v>
      </c>
      <c r="D204" s="252">
        <v>2005</v>
      </c>
      <c r="E204" s="714">
        <v>10</v>
      </c>
      <c r="F204" s="252" t="s">
        <v>664</v>
      </c>
      <c r="G204" s="252">
        <v>18.7</v>
      </c>
      <c r="H204" s="252"/>
      <c r="I204" s="701">
        <f t="shared" si="4"/>
        <v>0.6</v>
      </c>
      <c r="J204" s="702">
        <v>7.2</v>
      </c>
      <c r="K204" s="289">
        <v>19.823150000000002</v>
      </c>
      <c r="L204" s="703"/>
      <c r="M204" s="704"/>
      <c r="N204" s="704"/>
      <c r="O204" s="705"/>
      <c r="P204" s="705"/>
      <c r="Q204" s="705"/>
    </row>
    <row r="205" spans="1:17" ht="15">
      <c r="A205" s="917">
        <v>201</v>
      </c>
      <c r="B205" s="252" t="s">
        <v>700</v>
      </c>
      <c r="C205" s="252" t="s">
        <v>668</v>
      </c>
      <c r="D205" s="252">
        <v>2005</v>
      </c>
      <c r="E205" s="714">
        <v>10</v>
      </c>
      <c r="F205" s="252" t="s">
        <v>664</v>
      </c>
      <c r="G205" s="252">
        <v>12.1</v>
      </c>
      <c r="H205" s="252"/>
      <c r="I205" s="701">
        <f t="shared" si="4"/>
        <v>0.56666666666666665</v>
      </c>
      <c r="J205" s="702">
        <v>6.8</v>
      </c>
      <c r="K205" s="289">
        <v>10.643330000000001</v>
      </c>
      <c r="L205" s="703"/>
      <c r="M205" s="704"/>
      <c r="N205" s="704"/>
      <c r="O205" s="705"/>
      <c r="P205" s="705"/>
      <c r="Q205" s="705"/>
    </row>
    <row r="206" spans="1:17" ht="15">
      <c r="A206" s="917">
        <v>202</v>
      </c>
      <c r="B206" s="252" t="s">
        <v>888</v>
      </c>
      <c r="C206" s="252" t="s">
        <v>677</v>
      </c>
      <c r="D206" s="252">
        <v>2001</v>
      </c>
      <c r="E206" s="714">
        <v>10</v>
      </c>
      <c r="F206" s="252" t="s">
        <v>664</v>
      </c>
      <c r="G206" s="252">
        <v>19.690000000000001</v>
      </c>
      <c r="H206" s="252"/>
      <c r="I206" s="701">
        <f t="shared" si="4"/>
        <v>0.67499999999999993</v>
      </c>
      <c r="J206" s="702">
        <v>8.1</v>
      </c>
      <c r="K206" s="289">
        <v>4.7249999999999996</v>
      </c>
      <c r="L206" s="703"/>
      <c r="M206" s="704"/>
      <c r="N206" s="704"/>
      <c r="O206" s="705"/>
      <c r="P206" s="705"/>
      <c r="Q206" s="705"/>
    </row>
    <row r="207" spans="1:17" ht="15">
      <c r="A207" s="917">
        <v>203</v>
      </c>
      <c r="B207" s="252" t="s">
        <v>1072</v>
      </c>
      <c r="C207" s="252" t="s">
        <v>668</v>
      </c>
      <c r="D207" s="252">
        <v>2002</v>
      </c>
      <c r="E207" s="714">
        <v>10</v>
      </c>
      <c r="F207" s="252" t="s">
        <v>801</v>
      </c>
      <c r="G207" s="252">
        <v>17.850000000000001</v>
      </c>
      <c r="H207" s="252"/>
      <c r="I207" s="701">
        <f t="shared" si="4"/>
        <v>0.60833333333333328</v>
      </c>
      <c r="J207" s="702">
        <v>7.3</v>
      </c>
      <c r="K207" s="289">
        <v>3.5583299999999998</v>
      </c>
      <c r="L207" s="703"/>
      <c r="M207" s="704"/>
      <c r="N207" s="704"/>
      <c r="O207" s="705"/>
      <c r="P207" s="705"/>
      <c r="Q207" s="705"/>
    </row>
    <row r="208" spans="1:17" ht="15">
      <c r="A208" s="917">
        <v>204</v>
      </c>
      <c r="B208" s="252" t="s">
        <v>1075</v>
      </c>
      <c r="C208" s="252" t="s">
        <v>668</v>
      </c>
      <c r="D208" s="252">
        <v>2006</v>
      </c>
      <c r="E208" s="714">
        <v>10</v>
      </c>
      <c r="F208" s="252" t="s">
        <v>801</v>
      </c>
      <c r="G208" s="252">
        <v>17.510000000000002</v>
      </c>
      <c r="H208" s="252"/>
      <c r="I208" s="701">
        <f t="shared" si="4"/>
        <v>0.56666666666666665</v>
      </c>
      <c r="J208" s="702">
        <v>6.8</v>
      </c>
      <c r="K208" s="289">
        <v>14.001670000000001</v>
      </c>
      <c r="L208" s="703"/>
      <c r="M208" s="704"/>
      <c r="N208" s="704"/>
      <c r="O208" s="705"/>
      <c r="P208" s="705"/>
      <c r="Q208" s="705"/>
    </row>
    <row r="209" spans="1:17" ht="15">
      <c r="A209" s="917">
        <v>205</v>
      </c>
      <c r="B209" s="252" t="s">
        <v>889</v>
      </c>
      <c r="C209" s="252" t="s">
        <v>668</v>
      </c>
      <c r="D209" s="252">
        <v>2004</v>
      </c>
      <c r="E209" s="714">
        <v>10</v>
      </c>
      <c r="F209" s="252" t="s">
        <v>801</v>
      </c>
      <c r="G209" s="252">
        <v>17.850000000000001</v>
      </c>
      <c r="H209" s="252"/>
      <c r="I209" s="701">
        <f t="shared" si="4"/>
        <v>0.65833333333333333</v>
      </c>
      <c r="J209" s="702">
        <v>7.9</v>
      </c>
      <c r="K209" s="289">
        <v>5.6</v>
      </c>
      <c r="L209" s="703"/>
      <c r="M209" s="704"/>
      <c r="N209" s="704"/>
      <c r="O209" s="705"/>
      <c r="P209" s="705"/>
      <c r="Q209" s="705"/>
    </row>
    <row r="210" spans="1:17" ht="15">
      <c r="A210" s="917">
        <v>206</v>
      </c>
      <c r="B210" s="252" t="s">
        <v>1107</v>
      </c>
      <c r="C210" s="252" t="s">
        <v>668</v>
      </c>
      <c r="D210" s="252">
        <v>2002</v>
      </c>
      <c r="E210" s="714">
        <v>10</v>
      </c>
      <c r="F210" s="252" t="s">
        <v>803</v>
      </c>
      <c r="G210" s="252">
        <v>17.850000000000001</v>
      </c>
      <c r="H210" s="252"/>
      <c r="I210" s="701">
        <f t="shared" si="4"/>
        <v>0.51666666666666672</v>
      </c>
      <c r="J210" s="702">
        <v>6.2</v>
      </c>
      <c r="K210" s="289">
        <v>3.5133299999999998</v>
      </c>
      <c r="L210" s="703"/>
      <c r="M210" s="704"/>
      <c r="N210" s="704"/>
      <c r="O210" s="705"/>
      <c r="P210" s="705"/>
      <c r="Q210" s="705"/>
    </row>
    <row r="211" spans="1:17" ht="15">
      <c r="A211" s="917">
        <v>207</v>
      </c>
      <c r="B211" s="252" t="s">
        <v>890</v>
      </c>
      <c r="C211" s="252" t="s">
        <v>668</v>
      </c>
      <c r="D211" s="252">
        <v>2004</v>
      </c>
      <c r="E211" s="714">
        <v>10</v>
      </c>
      <c r="F211" s="252" t="s">
        <v>803</v>
      </c>
      <c r="G211" s="252">
        <v>17.850000000000001</v>
      </c>
      <c r="H211" s="252"/>
      <c r="I211" s="701">
        <f t="shared" ref="I211:I274" si="5">J211/12</f>
        <v>0.48333333333333334</v>
      </c>
      <c r="J211" s="702">
        <v>5.8</v>
      </c>
      <c r="K211" s="289">
        <v>14.001670000000001</v>
      </c>
      <c r="L211" s="703"/>
      <c r="M211" s="704"/>
      <c r="N211" s="704"/>
      <c r="O211" s="705"/>
      <c r="P211" s="705"/>
      <c r="Q211" s="705"/>
    </row>
    <row r="212" spans="1:17" ht="15">
      <c r="A212" s="917">
        <v>208</v>
      </c>
      <c r="B212" s="252" t="s">
        <v>891</v>
      </c>
      <c r="C212" s="252" t="s">
        <v>668</v>
      </c>
      <c r="D212" s="252">
        <v>2004</v>
      </c>
      <c r="E212" s="714">
        <v>10</v>
      </c>
      <c r="F212" s="252" t="s">
        <v>805</v>
      </c>
      <c r="G212" s="252">
        <v>17.850000000000001</v>
      </c>
      <c r="H212" s="252"/>
      <c r="I212" s="701">
        <f t="shared" si="5"/>
        <v>0.79166666666666663</v>
      </c>
      <c r="J212" s="702">
        <v>9.5</v>
      </c>
      <c r="K212" s="289">
        <v>5.2694399999999995</v>
      </c>
      <c r="L212" s="703"/>
      <c r="M212" s="704"/>
      <c r="N212" s="704"/>
      <c r="O212" s="705"/>
      <c r="P212" s="705"/>
      <c r="Q212" s="705"/>
    </row>
    <row r="213" spans="1:17" ht="15">
      <c r="A213" s="917">
        <v>209</v>
      </c>
      <c r="B213" s="252" t="s">
        <v>1119</v>
      </c>
      <c r="C213" s="252" t="s">
        <v>668</v>
      </c>
      <c r="D213" s="252">
        <v>2006</v>
      </c>
      <c r="E213" s="714">
        <v>10</v>
      </c>
      <c r="F213" s="252" t="s">
        <v>805</v>
      </c>
      <c r="G213" s="252">
        <v>17.850000000000001</v>
      </c>
      <c r="H213" s="252"/>
      <c r="I213" s="701">
        <f t="shared" si="5"/>
        <v>0.75</v>
      </c>
      <c r="J213" s="702">
        <v>9</v>
      </c>
      <c r="K213" s="289">
        <v>14.001670000000001</v>
      </c>
      <c r="L213" s="703"/>
      <c r="M213" s="704"/>
      <c r="N213" s="704"/>
      <c r="O213" s="705"/>
      <c r="P213" s="705"/>
      <c r="Q213" s="705"/>
    </row>
    <row r="214" spans="1:17" ht="15">
      <c r="A214" s="917">
        <v>210</v>
      </c>
      <c r="B214" s="252" t="s">
        <v>892</v>
      </c>
      <c r="C214" s="252" t="s">
        <v>668</v>
      </c>
      <c r="D214" s="252">
        <v>2004</v>
      </c>
      <c r="E214" s="714">
        <v>10</v>
      </c>
      <c r="F214" s="252" t="s">
        <v>805</v>
      </c>
      <c r="G214" s="252">
        <v>17.850000000000001</v>
      </c>
      <c r="H214" s="252"/>
      <c r="I214" s="701">
        <f t="shared" si="5"/>
        <v>0.66666666666666663</v>
      </c>
      <c r="J214" s="702">
        <v>8</v>
      </c>
      <c r="K214" s="289">
        <v>5.2694399999999995</v>
      </c>
      <c r="L214" s="703"/>
      <c r="M214" s="704"/>
      <c r="N214" s="704"/>
      <c r="O214" s="705"/>
      <c r="P214" s="705"/>
      <c r="Q214" s="705"/>
    </row>
    <row r="215" spans="1:17" ht="15">
      <c r="A215" s="917">
        <v>211</v>
      </c>
      <c r="B215" s="252" t="s">
        <v>1114</v>
      </c>
      <c r="C215" s="252" t="s">
        <v>668</v>
      </c>
      <c r="D215" s="252">
        <v>2004</v>
      </c>
      <c r="E215" s="714">
        <v>10</v>
      </c>
      <c r="F215" s="252" t="s">
        <v>805</v>
      </c>
      <c r="G215" s="252">
        <v>17.850000000000001</v>
      </c>
      <c r="H215" s="252"/>
      <c r="I215" s="701">
        <f t="shared" si="5"/>
        <v>0.6333333333333333</v>
      </c>
      <c r="J215" s="702">
        <v>7.6</v>
      </c>
      <c r="K215" s="289">
        <v>5.2694399999999995</v>
      </c>
      <c r="L215" s="703"/>
      <c r="M215" s="704"/>
      <c r="N215" s="704"/>
      <c r="O215" s="705"/>
      <c r="P215" s="705"/>
      <c r="Q215" s="705"/>
    </row>
    <row r="216" spans="1:17" ht="15">
      <c r="A216" s="917">
        <v>212</v>
      </c>
      <c r="B216" s="252" t="s">
        <v>893</v>
      </c>
      <c r="C216" s="252" t="s">
        <v>668</v>
      </c>
      <c r="D216" s="252">
        <v>2002</v>
      </c>
      <c r="E216" s="714">
        <v>10</v>
      </c>
      <c r="F216" s="252" t="s">
        <v>808</v>
      </c>
      <c r="G216" s="252">
        <v>17.850000000000001</v>
      </c>
      <c r="H216" s="252"/>
      <c r="I216" s="701">
        <f t="shared" si="5"/>
        <v>0.95833333333333337</v>
      </c>
      <c r="J216" s="702">
        <v>11.5</v>
      </c>
      <c r="K216" s="289">
        <v>0</v>
      </c>
      <c r="L216" s="703"/>
      <c r="M216" s="704"/>
      <c r="N216" s="704"/>
      <c r="O216" s="705"/>
      <c r="P216" s="705"/>
      <c r="Q216" s="705"/>
    </row>
    <row r="217" spans="1:17" ht="15">
      <c r="A217" s="917">
        <v>213</v>
      </c>
      <c r="B217" s="252" t="s">
        <v>3</v>
      </c>
      <c r="C217" s="252" t="s">
        <v>668</v>
      </c>
      <c r="D217" s="252">
        <v>2006</v>
      </c>
      <c r="E217" s="714">
        <v>10</v>
      </c>
      <c r="F217" s="252" t="s">
        <v>808</v>
      </c>
      <c r="G217" s="252">
        <v>17.850000000000001</v>
      </c>
      <c r="H217" s="252"/>
      <c r="I217" s="701">
        <f t="shared" si="5"/>
        <v>0.51666666666666672</v>
      </c>
      <c r="J217" s="702">
        <v>6.2</v>
      </c>
      <c r="K217" s="289">
        <v>5.2694399999999995</v>
      </c>
      <c r="L217" s="703"/>
      <c r="M217" s="704"/>
      <c r="N217" s="704"/>
      <c r="O217" s="705"/>
      <c r="P217" s="705"/>
      <c r="Q217" s="705"/>
    </row>
    <row r="218" spans="1:17" ht="15">
      <c r="A218" s="917">
        <v>214</v>
      </c>
      <c r="B218" s="252" t="s">
        <v>894</v>
      </c>
      <c r="C218" s="252" t="s">
        <v>668</v>
      </c>
      <c r="D218" s="252">
        <v>2004</v>
      </c>
      <c r="E218" s="714">
        <v>10</v>
      </c>
      <c r="F218" s="252" t="s">
        <v>808</v>
      </c>
      <c r="G218" s="252">
        <v>17.850000000000001</v>
      </c>
      <c r="H218" s="252"/>
      <c r="I218" s="701">
        <f t="shared" si="5"/>
        <v>0.85</v>
      </c>
      <c r="J218" s="702">
        <v>10.199999999999999</v>
      </c>
      <c r="K218" s="289">
        <v>5.2694399999999995</v>
      </c>
      <c r="L218" s="703"/>
      <c r="M218" s="704"/>
      <c r="N218" s="704"/>
      <c r="O218" s="705"/>
      <c r="P218" s="705"/>
      <c r="Q218" s="705"/>
    </row>
    <row r="219" spans="1:17" ht="15">
      <c r="A219" s="917">
        <v>215</v>
      </c>
      <c r="B219" s="252" t="s">
        <v>895</v>
      </c>
      <c r="C219" s="252" t="s">
        <v>668</v>
      </c>
      <c r="D219" s="252">
        <v>2002</v>
      </c>
      <c r="E219" s="714">
        <v>10</v>
      </c>
      <c r="F219" s="252" t="s">
        <v>810</v>
      </c>
      <c r="G219" s="252">
        <v>17.850000000000001</v>
      </c>
      <c r="H219" s="252"/>
      <c r="I219" s="701">
        <f t="shared" si="5"/>
        <v>0.18333333333333335</v>
      </c>
      <c r="J219" s="702">
        <v>2.2000000000000002</v>
      </c>
      <c r="K219" s="289">
        <v>3.5583299999999998</v>
      </c>
      <c r="L219" s="703"/>
      <c r="M219" s="704"/>
      <c r="N219" s="704"/>
      <c r="O219" s="705"/>
      <c r="P219" s="705"/>
      <c r="Q219" s="705"/>
    </row>
    <row r="220" spans="1:17" ht="15">
      <c r="A220" s="917">
        <v>216</v>
      </c>
      <c r="B220" s="252" t="s">
        <v>896</v>
      </c>
      <c r="C220" s="252" t="s">
        <v>668</v>
      </c>
      <c r="D220" s="252">
        <v>2004</v>
      </c>
      <c r="E220" s="714">
        <v>10</v>
      </c>
      <c r="F220" s="252" t="s">
        <v>810</v>
      </c>
      <c r="G220" s="252">
        <v>17.850000000000001</v>
      </c>
      <c r="H220" s="252"/>
      <c r="I220" s="701">
        <f t="shared" si="5"/>
        <v>0.66666666666666663</v>
      </c>
      <c r="J220" s="702">
        <v>8</v>
      </c>
      <c r="K220" s="289">
        <v>5.2694399999999995</v>
      </c>
      <c r="L220" s="703"/>
      <c r="M220" s="704"/>
      <c r="N220" s="704"/>
      <c r="O220" s="705"/>
      <c r="P220" s="705"/>
      <c r="Q220" s="705"/>
    </row>
    <row r="221" spans="1:17" ht="15">
      <c r="A221" s="917">
        <v>217</v>
      </c>
      <c r="B221" s="252" t="s">
        <v>35</v>
      </c>
      <c r="C221" s="252" t="s">
        <v>668</v>
      </c>
      <c r="D221" s="252">
        <v>2006</v>
      </c>
      <c r="E221" s="714">
        <v>10</v>
      </c>
      <c r="F221" s="252" t="s">
        <v>810</v>
      </c>
      <c r="G221" s="252">
        <v>17.850000000000001</v>
      </c>
      <c r="H221" s="252"/>
      <c r="I221" s="701">
        <f t="shared" si="5"/>
        <v>0.15</v>
      </c>
      <c r="J221" s="702">
        <v>1.8</v>
      </c>
      <c r="K221" s="289">
        <v>14.001670000000001</v>
      </c>
      <c r="L221" s="703"/>
      <c r="M221" s="704"/>
      <c r="N221" s="704"/>
      <c r="O221" s="705"/>
      <c r="P221" s="705"/>
      <c r="Q221" s="705"/>
    </row>
    <row r="222" spans="1:17" ht="15">
      <c r="A222" s="917">
        <v>218</v>
      </c>
      <c r="B222" s="252" t="s">
        <v>29</v>
      </c>
      <c r="C222" s="252" t="s">
        <v>668</v>
      </c>
      <c r="D222" s="252">
        <v>2004</v>
      </c>
      <c r="E222" s="714">
        <v>10</v>
      </c>
      <c r="F222" s="252" t="s">
        <v>810</v>
      </c>
      <c r="G222" s="252">
        <v>17.850000000000001</v>
      </c>
      <c r="H222" s="252"/>
      <c r="I222" s="701">
        <f t="shared" si="5"/>
        <v>0.13333333333333333</v>
      </c>
      <c r="J222" s="702">
        <v>1.6</v>
      </c>
      <c r="K222" s="289">
        <v>0</v>
      </c>
      <c r="L222" s="703"/>
      <c r="M222" s="704"/>
      <c r="N222" s="704"/>
      <c r="O222" s="705"/>
      <c r="P222" s="705"/>
      <c r="Q222" s="705"/>
    </row>
    <row r="223" spans="1:17" ht="15">
      <c r="A223" s="917">
        <v>219</v>
      </c>
      <c r="B223" s="252" t="s">
        <v>897</v>
      </c>
      <c r="C223" s="252" t="s">
        <v>668</v>
      </c>
      <c r="D223" s="252">
        <v>2004</v>
      </c>
      <c r="E223" s="714">
        <v>10</v>
      </c>
      <c r="F223" s="252" t="s">
        <v>811</v>
      </c>
      <c r="G223" s="252">
        <v>17.850000000000001</v>
      </c>
      <c r="H223" s="252"/>
      <c r="I223" s="701">
        <f t="shared" si="5"/>
        <v>0.76666666666666661</v>
      </c>
      <c r="J223" s="702">
        <v>9.1999999999999993</v>
      </c>
      <c r="K223" s="289">
        <v>5.2694399999999995</v>
      </c>
      <c r="L223" s="703"/>
      <c r="M223" s="704"/>
      <c r="N223" s="704"/>
      <c r="O223" s="705"/>
      <c r="P223" s="705"/>
      <c r="Q223" s="705"/>
    </row>
    <row r="224" spans="1:17" ht="15">
      <c r="A224" s="917">
        <v>220</v>
      </c>
      <c r="B224" s="252" t="s">
        <v>42</v>
      </c>
      <c r="C224" s="252" t="s">
        <v>668</v>
      </c>
      <c r="D224" s="252">
        <v>2004</v>
      </c>
      <c r="E224" s="714">
        <v>10</v>
      </c>
      <c r="F224" s="252" t="s">
        <v>811</v>
      </c>
      <c r="G224" s="252">
        <v>17.850000000000001</v>
      </c>
      <c r="H224" s="252"/>
      <c r="I224" s="701">
        <f t="shared" si="5"/>
        <v>0.67499999999999993</v>
      </c>
      <c r="J224" s="702">
        <v>8.1</v>
      </c>
      <c r="K224" s="289">
        <v>14.001670000000001</v>
      </c>
      <c r="L224" s="703"/>
      <c r="M224" s="704"/>
      <c r="N224" s="704"/>
      <c r="O224" s="705"/>
      <c r="P224" s="705"/>
      <c r="Q224" s="705"/>
    </row>
    <row r="225" spans="1:17" ht="15">
      <c r="A225" s="917">
        <v>221</v>
      </c>
      <c r="B225" s="252" t="s">
        <v>65</v>
      </c>
      <c r="C225" s="252" t="s">
        <v>668</v>
      </c>
      <c r="D225" s="252">
        <v>2005</v>
      </c>
      <c r="E225" s="714">
        <v>10</v>
      </c>
      <c r="F225" s="252" t="s">
        <v>812</v>
      </c>
      <c r="G225" s="252">
        <v>11.55</v>
      </c>
      <c r="H225" s="252"/>
      <c r="I225" s="701">
        <f t="shared" si="5"/>
        <v>0.76666666666666661</v>
      </c>
      <c r="J225" s="702">
        <v>9.1999999999999993</v>
      </c>
      <c r="K225" s="289">
        <v>0</v>
      </c>
      <c r="L225" s="703"/>
      <c r="M225" s="704"/>
      <c r="N225" s="704"/>
      <c r="O225" s="705"/>
      <c r="P225" s="705"/>
      <c r="Q225" s="705"/>
    </row>
    <row r="226" spans="1:17" ht="15">
      <c r="A226" s="917">
        <v>222</v>
      </c>
      <c r="B226" s="252" t="s">
        <v>898</v>
      </c>
      <c r="C226" s="252" t="s">
        <v>668</v>
      </c>
      <c r="D226" s="252">
        <v>2004</v>
      </c>
      <c r="E226" s="714">
        <v>10</v>
      </c>
      <c r="F226" s="252" t="s">
        <v>812</v>
      </c>
      <c r="G226" s="252">
        <v>17.850000000000001</v>
      </c>
      <c r="H226" s="252"/>
      <c r="I226" s="701">
        <f t="shared" si="5"/>
        <v>0.66666666666666663</v>
      </c>
      <c r="J226" s="702">
        <v>8</v>
      </c>
      <c r="K226" s="289">
        <v>5.6</v>
      </c>
      <c r="L226" s="703"/>
      <c r="M226" s="704"/>
      <c r="N226" s="704"/>
      <c r="O226" s="705"/>
      <c r="P226" s="705"/>
      <c r="Q226" s="705"/>
    </row>
    <row r="227" spans="1:17" ht="15">
      <c r="A227" s="917">
        <v>223</v>
      </c>
      <c r="B227" s="252" t="s">
        <v>63</v>
      </c>
      <c r="C227" s="252" t="s">
        <v>668</v>
      </c>
      <c r="D227" s="252">
        <v>2004</v>
      </c>
      <c r="E227" s="714">
        <v>10</v>
      </c>
      <c r="F227" s="252" t="s">
        <v>812</v>
      </c>
      <c r="G227" s="252">
        <v>17.850000000000001</v>
      </c>
      <c r="H227" s="252"/>
      <c r="I227" s="701">
        <f t="shared" si="5"/>
        <v>0.93333333333333324</v>
      </c>
      <c r="J227" s="702">
        <v>11.2</v>
      </c>
      <c r="K227" s="289">
        <v>5.2694399999999995</v>
      </c>
      <c r="L227" s="703"/>
      <c r="M227" s="704"/>
      <c r="N227" s="704"/>
      <c r="O227" s="705"/>
      <c r="P227" s="705"/>
      <c r="Q227" s="705"/>
    </row>
    <row r="228" spans="1:17" ht="15">
      <c r="A228" s="917">
        <v>224</v>
      </c>
      <c r="B228" s="252" t="s">
        <v>66</v>
      </c>
      <c r="C228" s="252" t="s">
        <v>668</v>
      </c>
      <c r="D228" s="252">
        <v>2006</v>
      </c>
      <c r="E228" s="714">
        <v>10</v>
      </c>
      <c r="F228" s="252" t="s">
        <v>812</v>
      </c>
      <c r="G228" s="252">
        <v>17.850000000000001</v>
      </c>
      <c r="H228" s="252"/>
      <c r="I228" s="701">
        <f t="shared" si="5"/>
        <v>0.46666666666666662</v>
      </c>
      <c r="J228" s="702">
        <v>5.6</v>
      </c>
      <c r="K228" s="289">
        <v>5.2694399999999995</v>
      </c>
      <c r="L228" s="703"/>
      <c r="M228" s="704"/>
      <c r="N228" s="704"/>
      <c r="O228" s="705"/>
      <c r="P228" s="705"/>
      <c r="Q228" s="705"/>
    </row>
    <row r="229" spans="1:17" ht="15">
      <c r="A229" s="917">
        <v>225</v>
      </c>
      <c r="B229" s="252" t="s">
        <v>86</v>
      </c>
      <c r="C229" s="252" t="s">
        <v>668</v>
      </c>
      <c r="D229" s="252">
        <v>2002</v>
      </c>
      <c r="E229" s="714">
        <v>10</v>
      </c>
      <c r="F229" s="252" t="s">
        <v>813</v>
      </c>
      <c r="G229" s="252">
        <v>17.850000000000001</v>
      </c>
      <c r="H229" s="252"/>
      <c r="I229" s="701">
        <f t="shared" si="5"/>
        <v>0.76666666666666661</v>
      </c>
      <c r="J229" s="702">
        <v>9.1999999999999993</v>
      </c>
      <c r="K229" s="289">
        <v>3.3055500000000002</v>
      </c>
      <c r="L229" s="703"/>
      <c r="M229" s="704"/>
      <c r="N229" s="704"/>
      <c r="O229" s="705"/>
      <c r="P229" s="705"/>
      <c r="Q229" s="705"/>
    </row>
    <row r="230" spans="1:17" ht="15">
      <c r="A230" s="917">
        <v>226</v>
      </c>
      <c r="B230" s="252" t="s">
        <v>180</v>
      </c>
      <c r="C230" s="252" t="s">
        <v>668</v>
      </c>
      <c r="D230" s="252">
        <v>2006</v>
      </c>
      <c r="E230" s="714">
        <v>10</v>
      </c>
      <c r="F230" s="252" t="s">
        <v>822</v>
      </c>
      <c r="G230" s="252">
        <v>18.7</v>
      </c>
      <c r="H230" s="252"/>
      <c r="I230" s="701">
        <f t="shared" si="5"/>
        <v>0.70833333333333337</v>
      </c>
      <c r="J230" s="702">
        <v>8.5</v>
      </c>
      <c r="K230" s="289">
        <v>14.001670000000001</v>
      </c>
      <c r="L230" s="703"/>
      <c r="M230" s="704"/>
      <c r="N230" s="704"/>
      <c r="O230" s="705"/>
      <c r="P230" s="705"/>
      <c r="Q230" s="705"/>
    </row>
    <row r="231" spans="1:17" ht="15">
      <c r="A231" s="917">
        <v>227</v>
      </c>
      <c r="B231" s="252" t="s">
        <v>899</v>
      </c>
      <c r="C231" s="252" t="s">
        <v>668</v>
      </c>
      <c r="D231" s="252">
        <v>2004</v>
      </c>
      <c r="E231" s="714">
        <v>10</v>
      </c>
      <c r="F231" s="252" t="s">
        <v>813</v>
      </c>
      <c r="G231" s="252">
        <v>17.850000000000001</v>
      </c>
      <c r="H231" s="252"/>
      <c r="I231" s="701">
        <f t="shared" si="5"/>
        <v>0.6</v>
      </c>
      <c r="J231" s="702">
        <v>7.2</v>
      </c>
      <c r="K231" s="289">
        <v>5.6</v>
      </c>
      <c r="L231" s="703"/>
      <c r="M231" s="704"/>
      <c r="N231" s="704"/>
      <c r="O231" s="705"/>
      <c r="P231" s="705"/>
      <c r="Q231" s="705"/>
    </row>
    <row r="232" spans="1:17" ht="15">
      <c r="A232" s="917">
        <v>228</v>
      </c>
      <c r="B232" s="252" t="s">
        <v>900</v>
      </c>
      <c r="C232" s="252" t="s">
        <v>668</v>
      </c>
      <c r="D232" s="252">
        <v>2004</v>
      </c>
      <c r="E232" s="714">
        <v>10</v>
      </c>
      <c r="F232" s="252" t="s">
        <v>813</v>
      </c>
      <c r="G232" s="252">
        <v>17.850000000000001</v>
      </c>
      <c r="H232" s="252"/>
      <c r="I232" s="701">
        <f t="shared" si="5"/>
        <v>0.56666666666666665</v>
      </c>
      <c r="J232" s="702">
        <v>6.8</v>
      </c>
      <c r="K232" s="289">
        <v>5.6</v>
      </c>
      <c r="L232" s="703"/>
      <c r="M232" s="704"/>
      <c r="N232" s="704"/>
      <c r="O232" s="705"/>
      <c r="P232" s="705"/>
      <c r="Q232" s="705"/>
    </row>
    <row r="233" spans="1:17" ht="15">
      <c r="A233" s="917">
        <v>229</v>
      </c>
      <c r="B233" s="252" t="s">
        <v>81</v>
      </c>
      <c r="C233" s="252" t="s">
        <v>668</v>
      </c>
      <c r="D233" s="252">
        <v>2004</v>
      </c>
      <c r="E233" s="714">
        <v>10</v>
      </c>
      <c r="F233" s="252" t="s">
        <v>813</v>
      </c>
      <c r="G233" s="252">
        <v>17.850000000000001</v>
      </c>
      <c r="H233" s="252"/>
      <c r="I233" s="701">
        <f t="shared" si="5"/>
        <v>0.67499999999999993</v>
      </c>
      <c r="J233" s="702">
        <v>8.1</v>
      </c>
      <c r="K233" s="289">
        <v>5.2694399999999995</v>
      </c>
      <c r="L233" s="703"/>
      <c r="M233" s="704"/>
      <c r="N233" s="704"/>
      <c r="O233" s="705"/>
      <c r="P233" s="705"/>
      <c r="Q233" s="705"/>
    </row>
    <row r="234" spans="1:17" ht="15">
      <c r="A234" s="917">
        <v>230</v>
      </c>
      <c r="B234" s="252" t="s">
        <v>93</v>
      </c>
      <c r="C234" s="252" t="s">
        <v>668</v>
      </c>
      <c r="D234" s="252">
        <v>2004</v>
      </c>
      <c r="E234" s="714">
        <v>10</v>
      </c>
      <c r="F234" s="252" t="s">
        <v>813</v>
      </c>
      <c r="G234" s="252">
        <v>17.850000000000001</v>
      </c>
      <c r="H234" s="252"/>
      <c r="I234" s="701">
        <f t="shared" si="5"/>
        <v>0.60833333333333328</v>
      </c>
      <c r="J234" s="702">
        <v>7.3</v>
      </c>
      <c r="K234" s="289">
        <v>5.2694399999999995</v>
      </c>
      <c r="L234" s="703"/>
      <c r="M234" s="704"/>
      <c r="N234" s="704"/>
      <c r="O234" s="705"/>
      <c r="P234" s="705"/>
      <c r="Q234" s="705"/>
    </row>
    <row r="235" spans="1:17" ht="15">
      <c r="A235" s="917">
        <v>231</v>
      </c>
      <c r="B235" s="252" t="s">
        <v>84</v>
      </c>
      <c r="C235" s="252" t="s">
        <v>709</v>
      </c>
      <c r="D235" s="252">
        <v>2001</v>
      </c>
      <c r="E235" s="714">
        <v>10</v>
      </c>
      <c r="F235" s="252" t="s">
        <v>813</v>
      </c>
      <c r="G235" s="252">
        <v>18.8</v>
      </c>
      <c r="H235" s="252"/>
      <c r="I235" s="701">
        <f t="shared" si="5"/>
        <v>0.70833333333333337</v>
      </c>
      <c r="J235" s="702">
        <v>8.5</v>
      </c>
      <c r="K235" s="289">
        <v>11.98667</v>
      </c>
      <c r="L235" s="703"/>
      <c r="M235" s="704"/>
      <c r="N235" s="704"/>
      <c r="O235" s="705"/>
      <c r="P235" s="705"/>
      <c r="Q235" s="705"/>
    </row>
    <row r="236" spans="1:17" ht="15">
      <c r="A236" s="917">
        <v>232</v>
      </c>
      <c r="B236" s="252" t="s">
        <v>106</v>
      </c>
      <c r="C236" s="252" t="s">
        <v>668</v>
      </c>
      <c r="D236" s="252">
        <v>2002</v>
      </c>
      <c r="E236" s="714">
        <v>10</v>
      </c>
      <c r="F236" s="252" t="s">
        <v>814</v>
      </c>
      <c r="G236" s="252">
        <v>17.850000000000001</v>
      </c>
      <c r="H236" s="252"/>
      <c r="I236" s="701">
        <f t="shared" si="5"/>
        <v>0.6</v>
      </c>
      <c r="J236" s="702">
        <v>7.2</v>
      </c>
      <c r="K236" s="289">
        <v>3.5583299999999998</v>
      </c>
      <c r="L236" s="703"/>
      <c r="M236" s="704"/>
      <c r="N236" s="704"/>
      <c r="O236" s="705"/>
      <c r="P236" s="705"/>
      <c r="Q236" s="705"/>
    </row>
    <row r="237" spans="1:17" ht="15">
      <c r="A237" s="917">
        <v>233</v>
      </c>
      <c r="B237" s="252" t="s">
        <v>901</v>
      </c>
      <c r="C237" s="252" t="s">
        <v>668</v>
      </c>
      <c r="D237" s="252">
        <v>2004</v>
      </c>
      <c r="E237" s="714">
        <v>10</v>
      </c>
      <c r="F237" s="252" t="s">
        <v>814</v>
      </c>
      <c r="G237" s="252">
        <v>17.850000000000001</v>
      </c>
      <c r="H237" s="252"/>
      <c r="I237" s="701">
        <f t="shared" si="5"/>
        <v>0.56666666666666665</v>
      </c>
      <c r="J237" s="702">
        <v>6.8</v>
      </c>
      <c r="K237" s="289">
        <v>5.2694399999999995</v>
      </c>
      <c r="L237" s="703"/>
      <c r="M237" s="704"/>
      <c r="N237" s="704"/>
      <c r="O237" s="705"/>
      <c r="P237" s="705"/>
      <c r="Q237" s="705"/>
    </row>
    <row r="238" spans="1:17" ht="15">
      <c r="A238" s="917">
        <v>234</v>
      </c>
      <c r="B238" s="252" t="s">
        <v>117</v>
      </c>
      <c r="C238" s="252" t="s">
        <v>668</v>
      </c>
      <c r="D238" s="252">
        <v>2004</v>
      </c>
      <c r="E238" s="714">
        <v>10</v>
      </c>
      <c r="F238" s="252" t="s">
        <v>814</v>
      </c>
      <c r="G238" s="252">
        <v>17.850000000000001</v>
      </c>
      <c r="H238" s="252"/>
      <c r="I238" s="701">
        <f t="shared" si="5"/>
        <v>0.67499999999999993</v>
      </c>
      <c r="J238" s="702">
        <v>8.1</v>
      </c>
      <c r="K238" s="289">
        <v>5.2694399999999995</v>
      </c>
      <c r="L238" s="703"/>
      <c r="M238" s="704"/>
      <c r="N238" s="704"/>
      <c r="O238" s="705"/>
      <c r="P238" s="705"/>
      <c r="Q238" s="705"/>
    </row>
    <row r="239" spans="1:17" ht="15">
      <c r="A239" s="917">
        <v>235</v>
      </c>
      <c r="B239" s="252" t="s">
        <v>100</v>
      </c>
      <c r="C239" s="252" t="s">
        <v>668</v>
      </c>
      <c r="D239" s="252">
        <v>2004</v>
      </c>
      <c r="E239" s="714">
        <v>10</v>
      </c>
      <c r="F239" s="252" t="s">
        <v>814</v>
      </c>
      <c r="G239" s="252">
        <v>17.850000000000001</v>
      </c>
      <c r="H239" s="252"/>
      <c r="I239" s="701">
        <f t="shared" si="5"/>
        <v>0.60833333333333328</v>
      </c>
      <c r="J239" s="702">
        <v>7.3</v>
      </c>
      <c r="K239" s="289">
        <v>5.2694399999999995</v>
      </c>
      <c r="L239" s="703"/>
      <c r="M239" s="704"/>
      <c r="N239" s="704"/>
      <c r="O239" s="705"/>
      <c r="P239" s="705"/>
      <c r="Q239" s="705"/>
    </row>
    <row r="240" spans="1:17" ht="15">
      <c r="A240" s="917">
        <v>236</v>
      </c>
      <c r="B240" s="252" t="s">
        <v>902</v>
      </c>
      <c r="C240" s="252" t="s">
        <v>668</v>
      </c>
      <c r="D240" s="252">
        <v>2002</v>
      </c>
      <c r="E240" s="714">
        <v>10</v>
      </c>
      <c r="F240" s="252" t="s">
        <v>803</v>
      </c>
      <c r="G240" s="252">
        <v>17.850000000000001</v>
      </c>
      <c r="H240" s="252"/>
      <c r="I240" s="701">
        <f t="shared" si="5"/>
        <v>0.56666666666666665</v>
      </c>
      <c r="J240" s="702">
        <v>6.8</v>
      </c>
      <c r="K240" s="289">
        <v>9.4550000000000001</v>
      </c>
      <c r="L240" s="703"/>
      <c r="M240" s="704"/>
      <c r="N240" s="704"/>
      <c r="O240" s="705"/>
      <c r="P240" s="705"/>
      <c r="Q240" s="705"/>
    </row>
    <row r="241" spans="1:17" ht="15">
      <c r="A241" s="917">
        <v>237</v>
      </c>
      <c r="B241" s="252" t="s">
        <v>166</v>
      </c>
      <c r="C241" s="252" t="s">
        <v>668</v>
      </c>
      <c r="D241" s="252">
        <v>2005</v>
      </c>
      <c r="E241" s="714">
        <v>10</v>
      </c>
      <c r="F241" s="252" t="s">
        <v>822</v>
      </c>
      <c r="G241" s="252">
        <v>18.7</v>
      </c>
      <c r="H241" s="252"/>
      <c r="I241" s="701">
        <f t="shared" si="5"/>
        <v>0.65833333333333333</v>
      </c>
      <c r="J241" s="702">
        <v>7.9</v>
      </c>
      <c r="K241" s="289">
        <v>5.2694399999999995</v>
      </c>
      <c r="L241" s="703"/>
      <c r="M241" s="704"/>
      <c r="N241" s="704"/>
      <c r="O241" s="705"/>
      <c r="P241" s="705"/>
      <c r="Q241" s="705"/>
    </row>
    <row r="242" spans="1:17" ht="15">
      <c r="A242" s="917">
        <v>238</v>
      </c>
      <c r="B242" s="252" t="s">
        <v>667</v>
      </c>
      <c r="C242" s="252" t="s">
        <v>668</v>
      </c>
      <c r="D242" s="252">
        <v>2004</v>
      </c>
      <c r="E242" s="714">
        <v>10</v>
      </c>
      <c r="F242" s="252" t="s">
        <v>810</v>
      </c>
      <c r="G242" s="252">
        <v>17.850000000000001</v>
      </c>
      <c r="H242" s="252"/>
      <c r="I242" s="701">
        <f t="shared" si="5"/>
        <v>0.51666666666666672</v>
      </c>
      <c r="J242" s="702">
        <v>6.2</v>
      </c>
      <c r="K242" s="289">
        <v>5.6</v>
      </c>
      <c r="L242" s="703"/>
      <c r="M242" s="704"/>
      <c r="N242" s="704"/>
      <c r="O242" s="705"/>
      <c r="P242" s="705"/>
      <c r="Q242" s="705"/>
    </row>
    <row r="243" spans="1:17" ht="15">
      <c r="A243" s="917">
        <v>239</v>
      </c>
      <c r="B243" s="252" t="s">
        <v>123</v>
      </c>
      <c r="C243" s="252" t="s">
        <v>668</v>
      </c>
      <c r="D243" s="252">
        <v>2005</v>
      </c>
      <c r="E243" s="714">
        <v>10</v>
      </c>
      <c r="F243" s="252" t="s">
        <v>193</v>
      </c>
      <c r="G243" s="252">
        <v>17.850000000000001</v>
      </c>
      <c r="H243" s="252"/>
      <c r="I243" s="701">
        <f t="shared" si="5"/>
        <v>0.48333333333333334</v>
      </c>
      <c r="J243" s="702">
        <v>5.8</v>
      </c>
      <c r="K243" s="289">
        <v>0</v>
      </c>
      <c r="L243" s="703"/>
      <c r="M243" s="704"/>
      <c r="N243" s="704"/>
      <c r="O243" s="705"/>
      <c r="P243" s="705"/>
      <c r="Q243" s="705"/>
    </row>
    <row r="244" spans="1:17" ht="15">
      <c r="A244" s="917">
        <v>240</v>
      </c>
      <c r="B244" s="252" t="s">
        <v>903</v>
      </c>
      <c r="C244" s="252" t="s">
        <v>668</v>
      </c>
      <c r="D244" s="252">
        <v>2006</v>
      </c>
      <c r="E244" s="714">
        <v>10</v>
      </c>
      <c r="F244" s="252" t="s">
        <v>815</v>
      </c>
      <c r="G244" s="252">
        <v>17.850000000000001</v>
      </c>
      <c r="H244" s="252"/>
      <c r="I244" s="701">
        <f t="shared" si="5"/>
        <v>0.79166666666666663</v>
      </c>
      <c r="J244" s="702">
        <v>9.5</v>
      </c>
      <c r="K244" s="289">
        <v>5.2694399999999995</v>
      </c>
      <c r="L244" s="703"/>
      <c r="M244" s="704"/>
      <c r="N244" s="704"/>
      <c r="O244" s="705"/>
      <c r="P244" s="705"/>
      <c r="Q244" s="705"/>
    </row>
    <row r="245" spans="1:17" ht="15">
      <c r="A245" s="917">
        <v>241</v>
      </c>
      <c r="B245" s="252" t="s">
        <v>904</v>
      </c>
      <c r="C245" s="252" t="s">
        <v>668</v>
      </c>
      <c r="D245" s="252">
        <v>2004</v>
      </c>
      <c r="E245" s="714">
        <v>10</v>
      </c>
      <c r="F245" s="252" t="s">
        <v>815</v>
      </c>
      <c r="G245" s="252">
        <v>17.850000000000001</v>
      </c>
      <c r="H245" s="252"/>
      <c r="I245" s="701">
        <f t="shared" si="5"/>
        <v>0.75</v>
      </c>
      <c r="J245" s="702">
        <v>9</v>
      </c>
      <c r="K245" s="289">
        <v>14.88</v>
      </c>
      <c r="L245" s="703"/>
      <c r="M245" s="704"/>
      <c r="N245" s="704"/>
      <c r="O245" s="705"/>
      <c r="P245" s="705"/>
      <c r="Q245" s="705"/>
    </row>
    <row r="246" spans="1:17" ht="15">
      <c r="A246" s="917">
        <v>242</v>
      </c>
      <c r="B246" s="252" t="s">
        <v>905</v>
      </c>
      <c r="C246" s="252" t="s">
        <v>668</v>
      </c>
      <c r="D246" s="252">
        <v>2004</v>
      </c>
      <c r="E246" s="714">
        <v>10</v>
      </c>
      <c r="F246" s="252" t="s">
        <v>815</v>
      </c>
      <c r="G246" s="252">
        <v>17.850000000000001</v>
      </c>
      <c r="H246" s="252"/>
      <c r="I246" s="701">
        <f t="shared" si="5"/>
        <v>0.66666666666666663</v>
      </c>
      <c r="J246" s="702">
        <v>8</v>
      </c>
      <c r="K246" s="289">
        <v>5.2694399999999995</v>
      </c>
      <c r="L246" s="703"/>
      <c r="M246" s="704"/>
      <c r="N246" s="704"/>
      <c r="O246" s="705"/>
      <c r="P246" s="705"/>
      <c r="Q246" s="705"/>
    </row>
    <row r="247" spans="1:17" ht="15">
      <c r="A247" s="917">
        <v>243</v>
      </c>
      <c r="B247" s="252" t="s">
        <v>146</v>
      </c>
      <c r="C247" s="252" t="s">
        <v>668</v>
      </c>
      <c r="D247" s="252">
        <v>2004</v>
      </c>
      <c r="E247" s="714">
        <v>10</v>
      </c>
      <c r="F247" s="252" t="s">
        <v>818</v>
      </c>
      <c r="G247" s="252">
        <v>17.850000000000001</v>
      </c>
      <c r="H247" s="252"/>
      <c r="I247" s="701">
        <f t="shared" si="5"/>
        <v>0.6333333333333333</v>
      </c>
      <c r="J247" s="702">
        <v>7.6</v>
      </c>
      <c r="K247" s="289">
        <v>5.6</v>
      </c>
      <c r="L247" s="703"/>
      <c r="M247" s="704"/>
      <c r="N247" s="704"/>
      <c r="O247" s="705"/>
      <c r="P247" s="705"/>
      <c r="Q247" s="705"/>
    </row>
    <row r="248" spans="1:17" ht="15">
      <c r="A248" s="917">
        <v>244</v>
      </c>
      <c r="B248" s="252" t="s">
        <v>148</v>
      </c>
      <c r="C248" s="252" t="s">
        <v>668</v>
      </c>
      <c r="D248" s="252">
        <v>2004</v>
      </c>
      <c r="E248" s="714">
        <v>10</v>
      </c>
      <c r="F248" s="252" t="s">
        <v>818</v>
      </c>
      <c r="G248" s="252">
        <v>17.850000000000001</v>
      </c>
      <c r="H248" s="252"/>
      <c r="I248" s="701">
        <f t="shared" si="5"/>
        <v>0.95833333333333337</v>
      </c>
      <c r="J248" s="702">
        <v>11.5</v>
      </c>
      <c r="K248" s="289">
        <v>14.001670000000001</v>
      </c>
      <c r="L248" s="703"/>
      <c r="M248" s="704"/>
      <c r="N248" s="704"/>
      <c r="O248" s="705"/>
      <c r="P248" s="705"/>
      <c r="Q248" s="705"/>
    </row>
    <row r="249" spans="1:17" ht="15">
      <c r="A249" s="917">
        <v>245</v>
      </c>
      <c r="B249" s="252" t="s">
        <v>906</v>
      </c>
      <c r="C249" s="252" t="s">
        <v>668</v>
      </c>
      <c r="D249" s="252">
        <v>2004</v>
      </c>
      <c r="E249" s="714">
        <v>10</v>
      </c>
      <c r="F249" s="252" t="s">
        <v>818</v>
      </c>
      <c r="G249" s="252">
        <v>17.850000000000001</v>
      </c>
      <c r="H249" s="252"/>
      <c r="I249" s="701">
        <f t="shared" si="5"/>
        <v>0.51666666666666672</v>
      </c>
      <c r="J249" s="702">
        <v>6.2</v>
      </c>
      <c r="K249" s="289">
        <v>5.2694399999999995</v>
      </c>
      <c r="L249" s="703"/>
      <c r="M249" s="704"/>
      <c r="N249" s="704"/>
      <c r="O249" s="705"/>
      <c r="P249" s="705"/>
      <c r="Q249" s="705"/>
    </row>
    <row r="250" spans="1:17" ht="15">
      <c r="A250" s="917">
        <v>246</v>
      </c>
      <c r="B250" s="252" t="s">
        <v>907</v>
      </c>
      <c r="C250" s="252" t="s">
        <v>668</v>
      </c>
      <c r="D250" s="252">
        <v>2002</v>
      </c>
      <c r="E250" s="714">
        <v>10</v>
      </c>
      <c r="F250" s="252" t="s">
        <v>818</v>
      </c>
      <c r="G250" s="252">
        <v>17.850000000000001</v>
      </c>
      <c r="H250" s="252"/>
      <c r="I250" s="701">
        <f t="shared" si="5"/>
        <v>0.85</v>
      </c>
      <c r="J250" s="702">
        <v>10.199999999999999</v>
      </c>
      <c r="K250" s="289">
        <v>13.38612</v>
      </c>
      <c r="L250" s="703"/>
      <c r="M250" s="704"/>
      <c r="N250" s="704"/>
      <c r="O250" s="705"/>
      <c r="P250" s="705"/>
      <c r="Q250" s="705"/>
    </row>
    <row r="251" spans="1:17" ht="15">
      <c r="A251" s="917">
        <v>247</v>
      </c>
      <c r="B251" s="252" t="s">
        <v>159</v>
      </c>
      <c r="C251" s="252" t="s">
        <v>668</v>
      </c>
      <c r="D251" s="252">
        <v>2006</v>
      </c>
      <c r="E251" s="714">
        <v>10</v>
      </c>
      <c r="F251" s="252" t="s">
        <v>821</v>
      </c>
      <c r="G251" s="252">
        <v>17.850000000000001</v>
      </c>
      <c r="H251" s="252"/>
      <c r="I251" s="701">
        <f t="shared" si="5"/>
        <v>0.18333333333333335</v>
      </c>
      <c r="J251" s="702">
        <v>2.2000000000000002</v>
      </c>
      <c r="K251" s="289">
        <v>5.2694399999999995</v>
      </c>
      <c r="L251" s="703"/>
      <c r="M251" s="704"/>
      <c r="N251" s="704"/>
      <c r="O251" s="705"/>
      <c r="P251" s="705"/>
      <c r="Q251" s="705"/>
    </row>
    <row r="252" spans="1:17" ht="15">
      <c r="A252" s="917">
        <v>248</v>
      </c>
      <c r="B252" s="252" t="s">
        <v>158</v>
      </c>
      <c r="C252" s="252" t="s">
        <v>668</v>
      </c>
      <c r="D252" s="252">
        <v>2004</v>
      </c>
      <c r="E252" s="714">
        <v>10</v>
      </c>
      <c r="F252" s="252" t="s">
        <v>821</v>
      </c>
      <c r="G252" s="252">
        <v>17.850000000000001</v>
      </c>
      <c r="H252" s="252"/>
      <c r="I252" s="701">
        <f t="shared" si="5"/>
        <v>0.66666666666666663</v>
      </c>
      <c r="J252" s="702">
        <v>8</v>
      </c>
      <c r="K252" s="289">
        <v>0</v>
      </c>
      <c r="L252" s="703"/>
      <c r="M252" s="704"/>
      <c r="N252" s="704"/>
      <c r="O252" s="705"/>
      <c r="P252" s="705"/>
      <c r="Q252" s="705"/>
    </row>
    <row r="253" spans="1:17" ht="15">
      <c r="A253" s="917">
        <v>249</v>
      </c>
      <c r="B253" s="252" t="s">
        <v>170</v>
      </c>
      <c r="C253" s="252" t="s">
        <v>677</v>
      </c>
      <c r="D253" s="252">
        <v>2001</v>
      </c>
      <c r="E253" s="714">
        <v>10</v>
      </c>
      <c r="F253" s="252" t="s">
        <v>822</v>
      </c>
      <c r="G253" s="252">
        <v>19.690000000000001</v>
      </c>
      <c r="H253" s="252"/>
      <c r="I253" s="701">
        <f t="shared" si="5"/>
        <v>0.15</v>
      </c>
      <c r="J253" s="702">
        <v>1.8</v>
      </c>
      <c r="K253" s="289">
        <v>5.2888799999999998</v>
      </c>
      <c r="L253" s="703"/>
      <c r="M253" s="704"/>
      <c r="N253" s="704"/>
      <c r="O253" s="705"/>
      <c r="P253" s="705"/>
      <c r="Q253" s="705"/>
    </row>
    <row r="254" spans="1:17" ht="15">
      <c r="A254" s="917">
        <v>250</v>
      </c>
      <c r="B254" s="252" t="s">
        <v>172</v>
      </c>
      <c r="C254" s="252" t="s">
        <v>668</v>
      </c>
      <c r="D254" s="252">
        <v>2005</v>
      </c>
      <c r="E254" s="714">
        <v>10</v>
      </c>
      <c r="F254" s="252" t="s">
        <v>822</v>
      </c>
      <c r="G254" s="252">
        <v>12.1</v>
      </c>
      <c r="H254" s="252"/>
      <c r="I254" s="701">
        <f t="shared" si="5"/>
        <v>0.13333333333333333</v>
      </c>
      <c r="J254" s="702">
        <v>1.6</v>
      </c>
      <c r="K254" s="289">
        <v>10.643330000000001</v>
      </c>
      <c r="L254" s="703"/>
      <c r="M254" s="704"/>
      <c r="N254" s="704"/>
      <c r="O254" s="705"/>
      <c r="P254" s="705"/>
      <c r="Q254" s="705"/>
    </row>
    <row r="255" spans="1:17" ht="15">
      <c r="A255" s="917">
        <v>251</v>
      </c>
      <c r="B255" s="252" t="s">
        <v>171</v>
      </c>
      <c r="C255" s="252" t="s">
        <v>668</v>
      </c>
      <c r="D255" s="252">
        <v>2004</v>
      </c>
      <c r="E255" s="714">
        <v>10</v>
      </c>
      <c r="F255" s="252" t="s">
        <v>822</v>
      </c>
      <c r="G255" s="252">
        <v>12.1</v>
      </c>
      <c r="H255" s="252"/>
      <c r="I255" s="701">
        <f t="shared" si="5"/>
        <v>0.76666666666666661</v>
      </c>
      <c r="J255" s="702">
        <v>9.1999999999999993</v>
      </c>
      <c r="K255" s="289">
        <v>9.3516700000000004</v>
      </c>
      <c r="L255" s="703"/>
      <c r="M255" s="704"/>
      <c r="N255" s="704"/>
      <c r="O255" s="705"/>
      <c r="P255" s="705"/>
      <c r="Q255" s="705"/>
    </row>
    <row r="256" spans="1:17" ht="15">
      <c r="A256" s="917">
        <v>252</v>
      </c>
      <c r="B256" s="252" t="s">
        <v>176</v>
      </c>
      <c r="C256" s="252" t="s">
        <v>677</v>
      </c>
      <c r="D256" s="252">
        <v>2001</v>
      </c>
      <c r="E256" s="714">
        <v>10</v>
      </c>
      <c r="F256" s="252" t="s">
        <v>822</v>
      </c>
      <c r="G256" s="252">
        <v>19.690000000000001</v>
      </c>
      <c r="H256" s="252"/>
      <c r="I256" s="701">
        <f t="shared" si="5"/>
        <v>0.67499999999999993</v>
      </c>
      <c r="J256" s="702">
        <v>8.1</v>
      </c>
      <c r="K256" s="289">
        <v>0</v>
      </c>
      <c r="L256" s="703"/>
      <c r="M256" s="704"/>
      <c r="N256" s="704"/>
      <c r="O256" s="705"/>
      <c r="P256" s="705"/>
      <c r="Q256" s="705"/>
    </row>
    <row r="257" spans="1:17" ht="15">
      <c r="A257" s="917">
        <v>253</v>
      </c>
      <c r="B257" s="252" t="s">
        <v>167</v>
      </c>
      <c r="C257" s="252" t="s">
        <v>677</v>
      </c>
      <c r="D257" s="252">
        <v>2001</v>
      </c>
      <c r="E257" s="714">
        <v>10</v>
      </c>
      <c r="F257" s="252" t="s">
        <v>822</v>
      </c>
      <c r="G257" s="252">
        <v>19.690000000000001</v>
      </c>
      <c r="H257" s="252"/>
      <c r="I257" s="701">
        <f t="shared" si="5"/>
        <v>0.76666666666666661</v>
      </c>
      <c r="J257" s="702">
        <v>9.1999999999999993</v>
      </c>
      <c r="K257" s="289">
        <v>0</v>
      </c>
      <c r="L257" s="703"/>
      <c r="M257" s="704"/>
      <c r="N257" s="704"/>
      <c r="O257" s="705"/>
      <c r="P257" s="705"/>
      <c r="Q257" s="705"/>
    </row>
    <row r="258" spans="1:17" ht="15">
      <c r="A258" s="917">
        <v>254</v>
      </c>
      <c r="B258" s="252" t="s">
        <v>908</v>
      </c>
      <c r="C258" s="252" t="s">
        <v>663</v>
      </c>
      <c r="D258" s="252">
        <v>2002</v>
      </c>
      <c r="E258" s="714">
        <v>10</v>
      </c>
      <c r="F258" s="252" t="s">
        <v>818</v>
      </c>
      <c r="G258" s="252">
        <v>12.08</v>
      </c>
      <c r="H258" s="252"/>
      <c r="I258" s="701">
        <f t="shared" si="5"/>
        <v>0.66666666666666663</v>
      </c>
      <c r="J258" s="702">
        <v>8</v>
      </c>
      <c r="K258" s="289">
        <v>0</v>
      </c>
      <c r="L258" s="703"/>
      <c r="M258" s="704"/>
      <c r="N258" s="704"/>
      <c r="O258" s="705"/>
      <c r="P258" s="705"/>
      <c r="Q258" s="705"/>
    </row>
    <row r="259" spans="1:17" ht="15">
      <c r="A259" s="917">
        <v>255</v>
      </c>
      <c r="B259" s="252" t="s">
        <v>696</v>
      </c>
      <c r="C259" s="252" t="s">
        <v>663</v>
      </c>
      <c r="D259" s="252">
        <v>2005</v>
      </c>
      <c r="E259" s="714">
        <v>10</v>
      </c>
      <c r="F259" s="252" t="s">
        <v>664</v>
      </c>
      <c r="G259" s="252">
        <v>12.65</v>
      </c>
      <c r="H259" s="252"/>
      <c r="I259" s="701">
        <f t="shared" si="5"/>
        <v>0.93333333333333324</v>
      </c>
      <c r="J259" s="702">
        <v>11.2</v>
      </c>
      <c r="K259" s="289">
        <v>16.223330000000001</v>
      </c>
      <c r="L259" s="703"/>
      <c r="M259" s="704"/>
      <c r="N259" s="704"/>
      <c r="O259" s="705"/>
      <c r="P259" s="705"/>
      <c r="Q259" s="705"/>
    </row>
    <row r="260" spans="1:17" ht="15">
      <c r="A260" s="917">
        <v>256</v>
      </c>
      <c r="B260" s="252" t="s">
        <v>691</v>
      </c>
      <c r="C260" s="252" t="s">
        <v>663</v>
      </c>
      <c r="D260" s="252">
        <v>2006</v>
      </c>
      <c r="E260" s="714">
        <v>10</v>
      </c>
      <c r="F260" s="252" t="s">
        <v>664</v>
      </c>
      <c r="G260" s="252">
        <v>8.36</v>
      </c>
      <c r="H260" s="252"/>
      <c r="I260" s="701">
        <f t="shared" si="5"/>
        <v>0.46666666666666662</v>
      </c>
      <c r="J260" s="702">
        <v>5.6</v>
      </c>
      <c r="K260" s="289">
        <v>17.080549999999999</v>
      </c>
      <c r="L260" s="703"/>
      <c r="M260" s="704"/>
      <c r="N260" s="704"/>
      <c r="O260" s="705"/>
      <c r="P260" s="705"/>
      <c r="Q260" s="705"/>
    </row>
    <row r="261" spans="1:17" ht="15">
      <c r="A261" s="917">
        <v>257</v>
      </c>
      <c r="B261" s="252" t="s">
        <v>909</v>
      </c>
      <c r="C261" s="252" t="s">
        <v>663</v>
      </c>
      <c r="D261" s="252">
        <v>2004</v>
      </c>
      <c r="E261" s="714">
        <v>10</v>
      </c>
      <c r="F261" s="252" t="s">
        <v>664</v>
      </c>
      <c r="G261" s="252">
        <v>9.68</v>
      </c>
      <c r="H261" s="252"/>
      <c r="I261" s="701">
        <f t="shared" si="5"/>
        <v>0.76666666666666661</v>
      </c>
      <c r="J261" s="702">
        <v>9.1999999999999993</v>
      </c>
      <c r="K261" s="289">
        <v>7.8770800000000003</v>
      </c>
      <c r="L261" s="703"/>
      <c r="M261" s="704"/>
      <c r="N261" s="704"/>
      <c r="O261" s="705"/>
      <c r="P261" s="705"/>
      <c r="Q261" s="705"/>
    </row>
    <row r="262" spans="1:17" ht="15">
      <c r="A262" s="917">
        <v>258</v>
      </c>
      <c r="B262" s="252" t="s">
        <v>695</v>
      </c>
      <c r="C262" s="252" t="s">
        <v>663</v>
      </c>
      <c r="D262" s="252">
        <v>2005</v>
      </c>
      <c r="E262" s="714">
        <v>10</v>
      </c>
      <c r="F262" s="252" t="s">
        <v>664</v>
      </c>
      <c r="G262" s="252">
        <v>12.65</v>
      </c>
      <c r="H262" s="252"/>
      <c r="I262" s="701">
        <f t="shared" si="5"/>
        <v>0.70833333333333337</v>
      </c>
      <c r="J262" s="702">
        <v>8.5</v>
      </c>
      <c r="K262" s="289">
        <v>17.411669999999997</v>
      </c>
      <c r="L262" s="703"/>
      <c r="M262" s="704"/>
      <c r="N262" s="704"/>
      <c r="O262" s="705"/>
      <c r="P262" s="705"/>
      <c r="Q262" s="705"/>
    </row>
    <row r="263" spans="1:17" ht="15">
      <c r="A263" s="917">
        <v>259</v>
      </c>
      <c r="B263" s="252" t="s">
        <v>694</v>
      </c>
      <c r="C263" s="252" t="s">
        <v>663</v>
      </c>
      <c r="D263" s="252">
        <v>2005</v>
      </c>
      <c r="E263" s="714">
        <v>10</v>
      </c>
      <c r="F263" s="252" t="s">
        <v>664</v>
      </c>
      <c r="G263" s="252">
        <v>12.65</v>
      </c>
      <c r="H263" s="252"/>
      <c r="I263" s="701">
        <f t="shared" si="5"/>
        <v>0.6</v>
      </c>
      <c r="J263" s="702">
        <v>7.2</v>
      </c>
      <c r="K263" s="289">
        <v>14.93167</v>
      </c>
      <c r="L263" s="703"/>
      <c r="M263" s="704"/>
      <c r="N263" s="704"/>
      <c r="O263" s="705"/>
      <c r="P263" s="705"/>
      <c r="Q263" s="705"/>
    </row>
    <row r="264" spans="1:17" ht="15">
      <c r="A264" s="917">
        <v>260</v>
      </c>
      <c r="B264" s="252" t="s">
        <v>719</v>
      </c>
      <c r="C264" s="252" t="s">
        <v>663</v>
      </c>
      <c r="D264" s="252">
        <v>2004</v>
      </c>
      <c r="E264" s="714">
        <v>10</v>
      </c>
      <c r="F264" s="252" t="s">
        <v>664</v>
      </c>
      <c r="G264" s="252">
        <v>13.6</v>
      </c>
      <c r="H264" s="252"/>
      <c r="I264" s="701">
        <f t="shared" si="5"/>
        <v>0.56666666666666665</v>
      </c>
      <c r="J264" s="702">
        <v>6.8</v>
      </c>
      <c r="K264" s="289">
        <v>30.558330000000002</v>
      </c>
      <c r="L264" s="703"/>
      <c r="M264" s="704"/>
      <c r="N264" s="704"/>
      <c r="O264" s="705"/>
      <c r="P264" s="705"/>
      <c r="Q264" s="705"/>
    </row>
    <row r="265" spans="1:17" ht="15">
      <c r="A265" s="917">
        <v>261</v>
      </c>
      <c r="B265" s="252" t="s">
        <v>910</v>
      </c>
      <c r="C265" s="252" t="s">
        <v>663</v>
      </c>
      <c r="D265" s="252">
        <v>2004</v>
      </c>
      <c r="E265" s="714">
        <v>10</v>
      </c>
      <c r="F265" s="252" t="s">
        <v>664</v>
      </c>
      <c r="G265" s="252">
        <v>10.45</v>
      </c>
      <c r="H265" s="252"/>
      <c r="I265" s="701">
        <f t="shared" si="5"/>
        <v>0.67499999999999993</v>
      </c>
      <c r="J265" s="702">
        <v>8.1</v>
      </c>
      <c r="K265" s="289">
        <v>25.491669999999999</v>
      </c>
      <c r="L265" s="703"/>
      <c r="M265" s="704"/>
      <c r="N265" s="704"/>
      <c r="O265" s="705"/>
      <c r="P265" s="705"/>
      <c r="Q265" s="705"/>
    </row>
    <row r="266" spans="1:17" ht="15">
      <c r="A266" s="917">
        <v>262</v>
      </c>
      <c r="B266" s="252" t="s">
        <v>693</v>
      </c>
      <c r="C266" s="252" t="s">
        <v>663</v>
      </c>
      <c r="D266" s="252">
        <v>2005</v>
      </c>
      <c r="E266" s="714">
        <v>10</v>
      </c>
      <c r="F266" s="252" t="s">
        <v>664</v>
      </c>
      <c r="G266" s="252">
        <v>8.36</v>
      </c>
      <c r="H266" s="252"/>
      <c r="I266" s="701">
        <f t="shared" si="5"/>
        <v>0.60833333333333328</v>
      </c>
      <c r="J266" s="702">
        <v>7.3</v>
      </c>
      <c r="K266" s="289">
        <v>14.053330000000001</v>
      </c>
      <c r="L266" s="703"/>
      <c r="M266" s="704"/>
      <c r="N266" s="704"/>
      <c r="O266" s="705"/>
      <c r="P266" s="705"/>
      <c r="Q266" s="705"/>
    </row>
    <row r="267" spans="1:17" ht="15">
      <c r="A267" s="917">
        <v>263</v>
      </c>
      <c r="B267" s="252" t="s">
        <v>911</v>
      </c>
      <c r="C267" s="252" t="s">
        <v>663</v>
      </c>
      <c r="D267" s="252">
        <v>2003</v>
      </c>
      <c r="E267" s="714">
        <v>10</v>
      </c>
      <c r="F267" s="252" t="s">
        <v>664</v>
      </c>
      <c r="G267" s="252">
        <v>15.54</v>
      </c>
      <c r="H267" s="252"/>
      <c r="I267" s="701">
        <f t="shared" si="5"/>
        <v>0.33333333333333331</v>
      </c>
      <c r="J267" s="702">
        <v>4</v>
      </c>
      <c r="K267" s="289">
        <v>16.469439999999999</v>
      </c>
      <c r="L267" s="703"/>
      <c r="M267" s="704"/>
      <c r="N267" s="704"/>
      <c r="O267" s="705"/>
      <c r="P267" s="705"/>
      <c r="Q267" s="705"/>
    </row>
    <row r="268" spans="1:17" ht="15">
      <c r="A268" s="917">
        <v>264</v>
      </c>
      <c r="B268" s="252" t="s">
        <v>912</v>
      </c>
      <c r="C268" s="252" t="s">
        <v>663</v>
      </c>
      <c r="D268" s="252">
        <v>2003</v>
      </c>
      <c r="E268" s="714">
        <v>10</v>
      </c>
      <c r="F268" s="252" t="s">
        <v>664</v>
      </c>
      <c r="G268" s="252">
        <v>13.34</v>
      </c>
      <c r="H268" s="252"/>
      <c r="I268" s="701">
        <f t="shared" si="5"/>
        <v>0.65833333333333333</v>
      </c>
      <c r="J268" s="702">
        <v>7.9</v>
      </c>
      <c r="K268" s="289">
        <v>15.127780000000001</v>
      </c>
      <c r="L268" s="703"/>
      <c r="M268" s="704"/>
      <c r="N268" s="704"/>
      <c r="O268" s="705"/>
      <c r="P268" s="705"/>
      <c r="Q268" s="705"/>
    </row>
    <row r="269" spans="1:17" ht="15">
      <c r="A269" s="917">
        <v>265</v>
      </c>
      <c r="B269" s="252" t="s">
        <v>720</v>
      </c>
      <c r="C269" s="252" t="s">
        <v>663</v>
      </c>
      <c r="D269" s="252">
        <v>2000</v>
      </c>
      <c r="E269" s="714">
        <v>10</v>
      </c>
      <c r="F269" s="252" t="s">
        <v>808</v>
      </c>
      <c r="G269" s="252">
        <v>13.76</v>
      </c>
      <c r="H269" s="252"/>
      <c r="I269" s="701">
        <f t="shared" si="5"/>
        <v>0.51666666666666672</v>
      </c>
      <c r="J269" s="702">
        <v>6.2</v>
      </c>
      <c r="K269" s="289">
        <v>20.44445</v>
      </c>
      <c r="L269" s="703"/>
      <c r="M269" s="704"/>
      <c r="N269" s="704"/>
      <c r="O269" s="705"/>
      <c r="P269" s="705"/>
      <c r="Q269" s="705"/>
    </row>
    <row r="270" spans="1:17" ht="15">
      <c r="A270" s="917">
        <v>266</v>
      </c>
      <c r="B270" s="252" t="s">
        <v>913</v>
      </c>
      <c r="C270" s="252" t="s">
        <v>684</v>
      </c>
      <c r="D270" s="252">
        <v>2002</v>
      </c>
      <c r="E270" s="714">
        <v>10</v>
      </c>
      <c r="F270" s="252" t="s">
        <v>664</v>
      </c>
      <c r="G270" s="252">
        <v>17.05</v>
      </c>
      <c r="H270" s="252"/>
      <c r="I270" s="701">
        <f t="shared" si="5"/>
        <v>0.48333333333333334</v>
      </c>
      <c r="J270" s="702">
        <v>5.8</v>
      </c>
      <c r="K270" s="289">
        <v>12.69722</v>
      </c>
      <c r="L270" s="703"/>
      <c r="M270" s="704"/>
      <c r="N270" s="704"/>
      <c r="O270" s="705"/>
      <c r="P270" s="705"/>
      <c r="Q270" s="705"/>
    </row>
    <row r="271" spans="1:17" ht="15">
      <c r="A271" s="917">
        <v>267</v>
      </c>
      <c r="B271" s="252" t="s">
        <v>1074</v>
      </c>
      <c r="C271" s="252" t="s">
        <v>1069</v>
      </c>
      <c r="D271" s="252">
        <v>2005</v>
      </c>
      <c r="E271" s="714">
        <v>10</v>
      </c>
      <c r="F271" s="252" t="s">
        <v>801</v>
      </c>
      <c r="G271" s="252">
        <v>12.08</v>
      </c>
      <c r="H271" s="252"/>
      <c r="I271" s="701">
        <f t="shared" si="5"/>
        <v>0.79166666666666663</v>
      </c>
      <c r="J271" s="702">
        <v>9.5</v>
      </c>
      <c r="K271" s="289">
        <v>15.965</v>
      </c>
      <c r="L271" s="703"/>
      <c r="M271" s="704"/>
      <c r="N271" s="704"/>
      <c r="O271" s="705"/>
      <c r="P271" s="705"/>
      <c r="Q271" s="705"/>
    </row>
    <row r="272" spans="1:17" ht="15">
      <c r="A272" s="917">
        <v>268</v>
      </c>
      <c r="B272" s="252" t="s">
        <v>914</v>
      </c>
      <c r="C272" s="252" t="s">
        <v>668</v>
      </c>
      <c r="D272" s="252">
        <v>2002</v>
      </c>
      <c r="E272" s="714">
        <v>10</v>
      </c>
      <c r="F272" s="252" t="s">
        <v>824</v>
      </c>
      <c r="G272" s="252">
        <v>17.850000000000001</v>
      </c>
      <c r="H272" s="252"/>
      <c r="I272" s="701">
        <f t="shared" si="5"/>
        <v>0.75</v>
      </c>
      <c r="J272" s="702">
        <v>9</v>
      </c>
      <c r="K272" s="289">
        <v>0</v>
      </c>
      <c r="L272" s="703"/>
      <c r="M272" s="704"/>
      <c r="N272" s="704"/>
      <c r="O272" s="705"/>
      <c r="P272" s="705"/>
      <c r="Q272" s="705"/>
    </row>
    <row r="273" spans="1:17" ht="15">
      <c r="A273" s="917">
        <v>269</v>
      </c>
      <c r="B273" s="252" t="s">
        <v>1092</v>
      </c>
      <c r="C273" s="252" t="s">
        <v>668</v>
      </c>
      <c r="D273" s="252">
        <v>2004</v>
      </c>
      <c r="E273" s="714">
        <v>10</v>
      </c>
      <c r="F273" s="252" t="s">
        <v>824</v>
      </c>
      <c r="G273" s="252">
        <v>17.850000000000001</v>
      </c>
      <c r="H273" s="252"/>
      <c r="I273" s="701">
        <f t="shared" si="5"/>
        <v>0.66666666666666663</v>
      </c>
      <c r="J273" s="702">
        <v>8</v>
      </c>
      <c r="K273" s="289">
        <v>17.744040000000002</v>
      </c>
      <c r="L273" s="703"/>
      <c r="M273" s="704"/>
      <c r="N273" s="704"/>
      <c r="O273" s="705"/>
      <c r="P273" s="705"/>
      <c r="Q273" s="705"/>
    </row>
    <row r="274" spans="1:17" ht="15">
      <c r="A274" s="917">
        <v>270</v>
      </c>
      <c r="B274" s="252" t="s">
        <v>915</v>
      </c>
      <c r="C274" s="252" t="s">
        <v>1069</v>
      </c>
      <c r="D274" s="252">
        <v>2004</v>
      </c>
      <c r="E274" s="714">
        <v>10</v>
      </c>
      <c r="F274" s="252" t="s">
        <v>824</v>
      </c>
      <c r="G274" s="252">
        <v>12.08</v>
      </c>
      <c r="H274" s="252"/>
      <c r="I274" s="701">
        <f t="shared" si="5"/>
        <v>0.6333333333333333</v>
      </c>
      <c r="J274" s="702">
        <v>7.6</v>
      </c>
      <c r="K274" s="289">
        <v>14.67333</v>
      </c>
      <c r="L274" s="703"/>
      <c r="M274" s="704"/>
      <c r="N274" s="704"/>
      <c r="O274" s="705"/>
      <c r="P274" s="705"/>
      <c r="Q274" s="705"/>
    </row>
    <row r="275" spans="1:17" ht="15">
      <c r="A275" s="917">
        <v>271</v>
      </c>
      <c r="B275" s="252" t="s">
        <v>916</v>
      </c>
      <c r="C275" s="252" t="s">
        <v>1069</v>
      </c>
      <c r="D275" s="252">
        <v>2003</v>
      </c>
      <c r="E275" s="714">
        <v>10</v>
      </c>
      <c r="F275" s="252" t="s">
        <v>824</v>
      </c>
      <c r="G275" s="252">
        <v>12.08</v>
      </c>
      <c r="H275" s="252"/>
      <c r="I275" s="701">
        <f t="shared" ref="I275:I338" si="6">J275/12</f>
        <v>0.95833333333333337</v>
      </c>
      <c r="J275" s="702">
        <v>11.5</v>
      </c>
      <c r="K275" s="289">
        <v>14.466670000000001</v>
      </c>
      <c r="L275" s="703"/>
      <c r="M275" s="704"/>
      <c r="N275" s="704"/>
      <c r="O275" s="705"/>
      <c r="P275" s="705"/>
      <c r="Q275" s="705"/>
    </row>
    <row r="276" spans="1:17" ht="15">
      <c r="A276" s="917">
        <v>272</v>
      </c>
      <c r="B276" s="252" t="s">
        <v>917</v>
      </c>
      <c r="C276" s="252" t="s">
        <v>1118</v>
      </c>
      <c r="D276" s="252">
        <v>2001</v>
      </c>
      <c r="E276" s="714">
        <v>10</v>
      </c>
      <c r="F276" s="252" t="s">
        <v>805</v>
      </c>
      <c r="G276" s="252">
        <v>17.54</v>
      </c>
      <c r="H276" s="252"/>
      <c r="I276" s="701">
        <f t="shared" si="6"/>
        <v>0.51666666666666672</v>
      </c>
      <c r="J276" s="702">
        <v>6.2</v>
      </c>
      <c r="K276" s="289">
        <v>0</v>
      </c>
      <c r="L276" s="703"/>
      <c r="M276" s="704"/>
      <c r="N276" s="704"/>
      <c r="O276" s="705"/>
      <c r="P276" s="705"/>
      <c r="Q276" s="705"/>
    </row>
    <row r="277" spans="1:17" ht="15">
      <c r="A277" s="917">
        <v>273</v>
      </c>
      <c r="B277" s="252" t="s">
        <v>16</v>
      </c>
      <c r="C277" s="252" t="s">
        <v>663</v>
      </c>
      <c r="D277" s="252">
        <v>2005</v>
      </c>
      <c r="E277" s="714">
        <v>10</v>
      </c>
      <c r="F277" s="252" t="s">
        <v>800</v>
      </c>
      <c r="G277" s="252">
        <v>12.08</v>
      </c>
      <c r="H277" s="252"/>
      <c r="I277" s="701">
        <f t="shared" si="6"/>
        <v>0.85</v>
      </c>
      <c r="J277" s="702">
        <v>10.199999999999999</v>
      </c>
      <c r="K277" s="289">
        <v>14.93167</v>
      </c>
      <c r="L277" s="703"/>
      <c r="M277" s="704"/>
      <c r="N277" s="704"/>
      <c r="O277" s="705"/>
      <c r="P277" s="705"/>
      <c r="Q277" s="705"/>
    </row>
    <row r="278" spans="1:17" ht="15">
      <c r="A278" s="917">
        <v>274</v>
      </c>
      <c r="B278" s="252" t="s">
        <v>918</v>
      </c>
      <c r="C278" s="252" t="s">
        <v>663</v>
      </c>
      <c r="D278" s="252">
        <v>2001</v>
      </c>
      <c r="E278" s="714">
        <v>10</v>
      </c>
      <c r="F278" s="252" t="s">
        <v>812</v>
      </c>
      <c r="G278" s="252">
        <v>17.850000000000001</v>
      </c>
      <c r="H278" s="252"/>
      <c r="I278" s="701">
        <f t="shared" si="6"/>
        <v>0.18333333333333335</v>
      </c>
      <c r="J278" s="702">
        <v>2.2000000000000002</v>
      </c>
      <c r="K278" s="289">
        <v>0</v>
      </c>
      <c r="L278" s="703"/>
      <c r="M278" s="704"/>
      <c r="N278" s="704"/>
      <c r="O278" s="705"/>
      <c r="P278" s="705"/>
      <c r="Q278" s="705"/>
    </row>
    <row r="279" spans="1:17" ht="15">
      <c r="A279" s="917">
        <v>275</v>
      </c>
      <c r="B279" s="252" t="s">
        <v>662</v>
      </c>
      <c r="C279" s="252" t="s">
        <v>663</v>
      </c>
      <c r="D279" s="252">
        <v>2004</v>
      </c>
      <c r="E279" s="714">
        <v>10</v>
      </c>
      <c r="F279" s="252" t="s">
        <v>664</v>
      </c>
      <c r="G279" s="252">
        <v>12.65</v>
      </c>
      <c r="H279" s="252"/>
      <c r="I279" s="701">
        <f t="shared" si="6"/>
        <v>0.66666666666666663</v>
      </c>
      <c r="J279" s="702">
        <v>8</v>
      </c>
      <c r="K279" s="289">
        <v>11.4</v>
      </c>
      <c r="L279" s="703"/>
      <c r="M279" s="704"/>
      <c r="N279" s="704"/>
      <c r="O279" s="705"/>
      <c r="P279" s="705"/>
      <c r="Q279" s="705"/>
    </row>
    <row r="280" spans="1:17" ht="15">
      <c r="A280" s="917">
        <v>276</v>
      </c>
      <c r="B280" s="252" t="s">
        <v>919</v>
      </c>
      <c r="C280" s="252" t="s">
        <v>663</v>
      </c>
      <c r="D280" s="252">
        <v>2003</v>
      </c>
      <c r="E280" s="714">
        <v>10</v>
      </c>
      <c r="F280" s="252" t="s">
        <v>824</v>
      </c>
      <c r="G280" s="252">
        <v>8.4</v>
      </c>
      <c r="H280" s="252"/>
      <c r="I280" s="701">
        <f t="shared" si="6"/>
        <v>0.15</v>
      </c>
      <c r="J280" s="702">
        <v>1.8</v>
      </c>
      <c r="K280" s="289">
        <v>4.8222200000000006</v>
      </c>
      <c r="L280" s="703"/>
      <c r="M280" s="704"/>
      <c r="N280" s="704"/>
      <c r="O280" s="705"/>
      <c r="P280" s="705"/>
      <c r="Q280" s="705"/>
    </row>
    <row r="281" spans="1:17" ht="15">
      <c r="A281" s="917">
        <v>277</v>
      </c>
      <c r="B281" s="252" t="s">
        <v>920</v>
      </c>
      <c r="C281" s="252" t="s">
        <v>663</v>
      </c>
      <c r="D281" s="252">
        <v>2002</v>
      </c>
      <c r="E281" s="714">
        <v>10</v>
      </c>
      <c r="F281" s="252" t="s">
        <v>821</v>
      </c>
      <c r="G281" s="252">
        <v>12.08</v>
      </c>
      <c r="H281" s="252"/>
      <c r="I281" s="701">
        <f t="shared" si="6"/>
        <v>0.13333333333333333</v>
      </c>
      <c r="J281" s="702">
        <v>1.6</v>
      </c>
      <c r="K281" s="289">
        <v>4.7055500000000006</v>
      </c>
      <c r="L281" s="703"/>
      <c r="M281" s="704"/>
      <c r="N281" s="704"/>
      <c r="O281" s="705"/>
      <c r="P281" s="705"/>
      <c r="Q281" s="705"/>
    </row>
    <row r="282" spans="1:17" ht="15">
      <c r="A282" s="917">
        <v>278</v>
      </c>
      <c r="B282" s="252" t="s">
        <v>921</v>
      </c>
      <c r="C282" s="252" t="s">
        <v>684</v>
      </c>
      <c r="D282" s="252">
        <v>2002</v>
      </c>
      <c r="E282" s="714">
        <v>10</v>
      </c>
      <c r="F282" s="252" t="s">
        <v>821</v>
      </c>
      <c r="G282" s="252">
        <v>18.690000000000001</v>
      </c>
      <c r="H282" s="252"/>
      <c r="I282" s="701">
        <f t="shared" si="6"/>
        <v>0.76666666666666661</v>
      </c>
      <c r="J282" s="702">
        <v>9.1999999999999993</v>
      </c>
      <c r="K282" s="289">
        <v>4.1416700000000004</v>
      </c>
      <c r="L282" s="703"/>
      <c r="M282" s="704"/>
      <c r="N282" s="704"/>
      <c r="O282" s="705"/>
      <c r="P282" s="705"/>
      <c r="Q282" s="705"/>
    </row>
    <row r="283" spans="1:17" ht="15">
      <c r="A283" s="917">
        <v>279</v>
      </c>
      <c r="B283" s="252" t="s">
        <v>177</v>
      </c>
      <c r="C283" s="252" t="s">
        <v>663</v>
      </c>
      <c r="D283" s="252">
        <v>2002</v>
      </c>
      <c r="E283" s="714">
        <v>10</v>
      </c>
      <c r="F283" s="252" t="s">
        <v>664</v>
      </c>
      <c r="G283" s="252">
        <v>12.65</v>
      </c>
      <c r="H283" s="252"/>
      <c r="I283" s="701">
        <f t="shared" si="6"/>
        <v>0.67499999999999993</v>
      </c>
      <c r="J283" s="702">
        <v>8.1</v>
      </c>
      <c r="K283" s="289">
        <v>0</v>
      </c>
      <c r="L283" s="703"/>
      <c r="M283" s="704"/>
      <c r="N283" s="704"/>
      <c r="O283" s="705"/>
      <c r="P283" s="705"/>
      <c r="Q283" s="705"/>
    </row>
    <row r="284" spans="1:17" ht="15">
      <c r="A284" s="917">
        <v>280</v>
      </c>
      <c r="B284" s="252" t="s">
        <v>181</v>
      </c>
      <c r="C284" s="252" t="s">
        <v>684</v>
      </c>
      <c r="D284" s="252">
        <v>2003</v>
      </c>
      <c r="E284" s="714">
        <v>10</v>
      </c>
      <c r="F284" s="252" t="s">
        <v>822</v>
      </c>
      <c r="G284" s="252">
        <v>18.7</v>
      </c>
      <c r="H284" s="252"/>
      <c r="I284" s="701">
        <f t="shared" si="6"/>
        <v>0.76666666666666661</v>
      </c>
      <c r="J284" s="702">
        <v>9.1999999999999993</v>
      </c>
      <c r="K284" s="289">
        <v>18.496669999999998</v>
      </c>
      <c r="L284" s="703"/>
      <c r="M284" s="704"/>
      <c r="N284" s="704"/>
      <c r="O284" s="705"/>
      <c r="P284" s="705"/>
      <c r="Q284" s="705"/>
    </row>
    <row r="285" spans="1:17" ht="15">
      <c r="A285" s="917">
        <v>281</v>
      </c>
      <c r="B285" s="252" t="s">
        <v>692</v>
      </c>
      <c r="C285" s="252" t="s">
        <v>663</v>
      </c>
      <c r="D285" s="252">
        <v>2006</v>
      </c>
      <c r="E285" s="714">
        <v>10</v>
      </c>
      <c r="F285" s="252" t="s">
        <v>664</v>
      </c>
      <c r="G285" s="252">
        <v>8.36</v>
      </c>
      <c r="H285" s="252"/>
      <c r="I285" s="701">
        <f t="shared" si="6"/>
        <v>0.66666666666666663</v>
      </c>
      <c r="J285" s="702">
        <v>8</v>
      </c>
      <c r="K285" s="289">
        <v>17.02083</v>
      </c>
      <c r="L285" s="703"/>
      <c r="M285" s="704"/>
      <c r="N285" s="704"/>
      <c r="O285" s="705"/>
      <c r="P285" s="705"/>
      <c r="Q285" s="705"/>
    </row>
    <row r="286" spans="1:17" ht="15">
      <c r="A286" s="917">
        <v>282</v>
      </c>
      <c r="B286" s="252" t="s">
        <v>922</v>
      </c>
      <c r="C286" s="252" t="s">
        <v>668</v>
      </c>
      <c r="D286" s="252">
        <v>2004</v>
      </c>
      <c r="E286" s="714">
        <v>10</v>
      </c>
      <c r="F286" s="252" t="s">
        <v>800</v>
      </c>
      <c r="G286" s="252">
        <v>17.850000000000001</v>
      </c>
      <c r="H286" s="252"/>
      <c r="I286" s="701">
        <f t="shared" si="6"/>
        <v>0.93333333333333324</v>
      </c>
      <c r="J286" s="702">
        <v>11.2</v>
      </c>
      <c r="K286" s="289">
        <v>0</v>
      </c>
      <c r="L286" s="703"/>
      <c r="M286" s="704"/>
      <c r="N286" s="704"/>
      <c r="O286" s="705"/>
      <c r="P286" s="705"/>
      <c r="Q286" s="705"/>
    </row>
    <row r="287" spans="1:17" ht="15">
      <c r="A287" s="917">
        <v>283</v>
      </c>
      <c r="B287" s="252" t="s">
        <v>923</v>
      </c>
      <c r="C287" s="252" t="s">
        <v>668</v>
      </c>
      <c r="D287" s="252">
        <v>2004</v>
      </c>
      <c r="E287" s="714">
        <v>10</v>
      </c>
      <c r="F287" s="252" t="s">
        <v>800</v>
      </c>
      <c r="G287" s="252">
        <v>17.850000000000001</v>
      </c>
      <c r="H287" s="252"/>
      <c r="I287" s="701">
        <f t="shared" si="6"/>
        <v>0.46666666666666662</v>
      </c>
      <c r="J287" s="702">
        <v>5.6</v>
      </c>
      <c r="K287" s="289">
        <v>3.7722199999999999</v>
      </c>
      <c r="L287" s="703"/>
      <c r="M287" s="704"/>
      <c r="N287" s="704"/>
      <c r="O287" s="705"/>
      <c r="P287" s="705"/>
      <c r="Q287" s="705"/>
    </row>
    <row r="288" spans="1:17" ht="15">
      <c r="A288" s="917">
        <v>284</v>
      </c>
      <c r="B288" s="252" t="s">
        <v>1022</v>
      </c>
      <c r="C288" s="252" t="s">
        <v>1023</v>
      </c>
      <c r="D288" s="252">
        <v>2006</v>
      </c>
      <c r="E288" s="714">
        <v>10</v>
      </c>
      <c r="F288" s="252" t="s">
        <v>664</v>
      </c>
      <c r="G288" s="252">
        <v>52.58</v>
      </c>
      <c r="H288" s="252">
        <v>9.4499999999999993</v>
      </c>
      <c r="I288" s="701">
        <f t="shared" si="6"/>
        <v>0.76666666666666661</v>
      </c>
      <c r="J288" s="702">
        <v>9.1999999999999993</v>
      </c>
      <c r="K288" s="289">
        <v>352.36667</v>
      </c>
      <c r="L288" s="703"/>
      <c r="M288" s="704"/>
      <c r="N288" s="704"/>
      <c r="O288" s="705"/>
      <c r="P288" s="705"/>
      <c r="Q288" s="705"/>
    </row>
    <row r="289" spans="1:17" ht="15">
      <c r="A289" s="917">
        <v>285</v>
      </c>
      <c r="B289" s="252" t="s">
        <v>1109</v>
      </c>
      <c r="C289" s="252" t="s">
        <v>1110</v>
      </c>
      <c r="D289" s="252">
        <v>2006</v>
      </c>
      <c r="E289" s="714">
        <v>10</v>
      </c>
      <c r="F289" s="252" t="s">
        <v>803</v>
      </c>
      <c r="G289" s="252">
        <v>21.11</v>
      </c>
      <c r="H289" s="252">
        <v>5.25</v>
      </c>
      <c r="I289" s="701">
        <f t="shared" si="6"/>
        <v>0.70833333333333337</v>
      </c>
      <c r="J289" s="702">
        <v>8.5</v>
      </c>
      <c r="K289" s="289">
        <v>113.92858</v>
      </c>
      <c r="L289" s="703"/>
      <c r="M289" s="704"/>
      <c r="N289" s="704"/>
      <c r="O289" s="705"/>
      <c r="P289" s="705"/>
      <c r="Q289" s="705"/>
    </row>
    <row r="290" spans="1:17" ht="15">
      <c r="A290" s="917">
        <v>286</v>
      </c>
      <c r="B290" s="252" t="s">
        <v>149</v>
      </c>
      <c r="C290" s="252" t="s">
        <v>15</v>
      </c>
      <c r="D290" s="252">
        <v>2006</v>
      </c>
      <c r="E290" s="714">
        <v>10</v>
      </c>
      <c r="F290" s="252" t="s">
        <v>818</v>
      </c>
      <c r="G290" s="252">
        <v>34.65</v>
      </c>
      <c r="H290" s="252">
        <v>7.14</v>
      </c>
      <c r="I290" s="701">
        <f t="shared" si="6"/>
        <v>0.6</v>
      </c>
      <c r="J290" s="702">
        <v>7.2</v>
      </c>
      <c r="K290" s="289">
        <v>59.363889999999998</v>
      </c>
      <c r="L290" s="703"/>
      <c r="M290" s="704"/>
      <c r="N290" s="704"/>
      <c r="O290" s="705"/>
      <c r="P290" s="705"/>
      <c r="Q290" s="705"/>
    </row>
    <row r="291" spans="1:17" ht="15">
      <c r="A291" s="917">
        <v>287</v>
      </c>
      <c r="B291" s="252" t="s">
        <v>924</v>
      </c>
      <c r="C291" s="252" t="s">
        <v>663</v>
      </c>
      <c r="D291" s="252">
        <v>2005</v>
      </c>
      <c r="E291" s="714">
        <v>10</v>
      </c>
      <c r="F291" s="252" t="s">
        <v>664</v>
      </c>
      <c r="G291" s="252">
        <v>12.65</v>
      </c>
      <c r="H291" s="252"/>
      <c r="I291" s="701">
        <f t="shared" si="6"/>
        <v>0.56666666666666665</v>
      </c>
      <c r="J291" s="702">
        <v>6.8</v>
      </c>
      <c r="K291" s="289">
        <v>15.60333</v>
      </c>
      <c r="L291" s="703"/>
      <c r="M291" s="704"/>
      <c r="N291" s="704"/>
      <c r="O291" s="705"/>
      <c r="P291" s="705"/>
      <c r="Q291" s="705"/>
    </row>
    <row r="292" spans="1:17" ht="15">
      <c r="A292" s="917">
        <v>288</v>
      </c>
      <c r="B292" s="252" t="s">
        <v>52</v>
      </c>
      <c r="C292" s="252" t="s">
        <v>663</v>
      </c>
      <c r="D292" s="252">
        <v>2005</v>
      </c>
      <c r="E292" s="714">
        <v>10</v>
      </c>
      <c r="F292" s="252" t="s">
        <v>811</v>
      </c>
      <c r="G292" s="252">
        <v>12.08</v>
      </c>
      <c r="H292" s="252"/>
      <c r="I292" s="701">
        <f t="shared" si="6"/>
        <v>0.67499999999999993</v>
      </c>
      <c r="J292" s="702">
        <v>8.1</v>
      </c>
      <c r="K292" s="289">
        <v>15.60333</v>
      </c>
      <c r="L292" s="703"/>
      <c r="M292" s="704"/>
      <c r="N292" s="704"/>
      <c r="O292" s="705"/>
      <c r="P292" s="705"/>
      <c r="Q292" s="705"/>
    </row>
    <row r="293" spans="1:17" ht="15">
      <c r="A293" s="917">
        <v>289</v>
      </c>
      <c r="B293" s="252" t="s">
        <v>64</v>
      </c>
      <c r="C293" s="252" t="s">
        <v>663</v>
      </c>
      <c r="D293" s="252">
        <v>2005</v>
      </c>
      <c r="E293" s="714">
        <v>10</v>
      </c>
      <c r="F293" s="252" t="s">
        <v>812</v>
      </c>
      <c r="G293" s="252">
        <v>12.08</v>
      </c>
      <c r="H293" s="252"/>
      <c r="I293" s="701">
        <f t="shared" si="6"/>
        <v>0.60833333333333328</v>
      </c>
      <c r="J293" s="702">
        <v>7.3</v>
      </c>
      <c r="K293" s="289">
        <v>15.60333</v>
      </c>
      <c r="L293" s="703"/>
      <c r="M293" s="704"/>
      <c r="N293" s="704"/>
      <c r="O293" s="705"/>
      <c r="P293" s="705"/>
      <c r="Q293" s="705"/>
    </row>
    <row r="294" spans="1:17" ht="15">
      <c r="A294" s="917">
        <v>290</v>
      </c>
      <c r="B294" s="252" t="s">
        <v>92</v>
      </c>
      <c r="C294" s="252" t="s">
        <v>663</v>
      </c>
      <c r="D294" s="252">
        <v>2005</v>
      </c>
      <c r="E294" s="714">
        <v>10</v>
      </c>
      <c r="F294" s="252" t="s">
        <v>813</v>
      </c>
      <c r="G294" s="252">
        <v>12.08</v>
      </c>
      <c r="H294" s="252"/>
      <c r="I294" s="701">
        <f t="shared" si="6"/>
        <v>0.70833333333333337</v>
      </c>
      <c r="J294" s="702">
        <v>8.5</v>
      </c>
      <c r="K294" s="289">
        <v>19.773799999999998</v>
      </c>
      <c r="L294" s="703"/>
      <c r="M294" s="704"/>
      <c r="N294" s="704"/>
      <c r="O294" s="705"/>
      <c r="P294" s="705"/>
      <c r="Q294" s="705"/>
    </row>
    <row r="295" spans="1:17" ht="15">
      <c r="A295" s="917">
        <v>291</v>
      </c>
      <c r="B295" s="252" t="s">
        <v>125</v>
      </c>
      <c r="C295" s="252" t="s">
        <v>663</v>
      </c>
      <c r="D295" s="252">
        <v>2005</v>
      </c>
      <c r="E295" s="714">
        <v>10</v>
      </c>
      <c r="F295" s="252" t="s">
        <v>193</v>
      </c>
      <c r="G295" s="252">
        <v>12.08</v>
      </c>
      <c r="H295" s="252"/>
      <c r="I295" s="701">
        <f t="shared" si="6"/>
        <v>0.6</v>
      </c>
      <c r="J295" s="702">
        <v>7.2</v>
      </c>
      <c r="K295" s="289">
        <v>19.22</v>
      </c>
      <c r="L295" s="703"/>
      <c r="M295" s="704"/>
      <c r="N295" s="704"/>
      <c r="O295" s="705"/>
      <c r="P295" s="705"/>
      <c r="Q295" s="705"/>
    </row>
    <row r="296" spans="1:17" ht="15">
      <c r="A296" s="917">
        <v>292</v>
      </c>
      <c r="B296" s="252" t="s">
        <v>1049</v>
      </c>
      <c r="C296" s="252" t="s">
        <v>1038</v>
      </c>
      <c r="D296" s="252">
        <v>2007</v>
      </c>
      <c r="E296" s="714">
        <v>10</v>
      </c>
      <c r="F296" s="252" t="s">
        <v>664</v>
      </c>
      <c r="G296" s="252">
        <v>18.7</v>
      </c>
      <c r="H296" s="252"/>
      <c r="I296" s="701">
        <f t="shared" si="6"/>
        <v>0.56666666666666665</v>
      </c>
      <c r="J296" s="702">
        <v>6.8</v>
      </c>
      <c r="K296" s="289">
        <v>14.26</v>
      </c>
      <c r="L296" s="703"/>
      <c r="M296" s="704"/>
      <c r="N296" s="704"/>
      <c r="O296" s="705"/>
      <c r="P296" s="705"/>
      <c r="Q296" s="705"/>
    </row>
    <row r="297" spans="1:17" ht="15">
      <c r="A297" s="917">
        <v>293</v>
      </c>
      <c r="B297" s="252" t="s">
        <v>1050</v>
      </c>
      <c r="C297" s="252" t="s">
        <v>1038</v>
      </c>
      <c r="D297" s="252">
        <v>2007</v>
      </c>
      <c r="E297" s="714">
        <v>10</v>
      </c>
      <c r="F297" s="252" t="s">
        <v>664</v>
      </c>
      <c r="G297" s="252">
        <v>18.7</v>
      </c>
      <c r="H297" s="252"/>
      <c r="I297" s="701">
        <f t="shared" si="6"/>
        <v>0.67499999999999993</v>
      </c>
      <c r="J297" s="702">
        <v>8.1</v>
      </c>
      <c r="K297" s="289">
        <v>14.26</v>
      </c>
      <c r="L297" s="703"/>
      <c r="M297" s="704"/>
      <c r="N297" s="704"/>
      <c r="O297" s="705"/>
      <c r="P297" s="705"/>
      <c r="Q297" s="705"/>
    </row>
    <row r="298" spans="1:17" ht="15">
      <c r="A298" s="917">
        <v>294</v>
      </c>
      <c r="B298" s="252" t="s">
        <v>1048</v>
      </c>
      <c r="C298" s="252" t="s">
        <v>1038</v>
      </c>
      <c r="D298" s="252">
        <v>2007</v>
      </c>
      <c r="E298" s="714">
        <v>10</v>
      </c>
      <c r="F298" s="252" t="s">
        <v>664</v>
      </c>
      <c r="G298" s="252">
        <v>18.7</v>
      </c>
      <c r="H298" s="252"/>
      <c r="I298" s="701">
        <f t="shared" si="6"/>
        <v>0.60833333333333328</v>
      </c>
      <c r="J298" s="702">
        <v>7.3</v>
      </c>
      <c r="K298" s="289">
        <v>14.26</v>
      </c>
      <c r="L298" s="703"/>
      <c r="M298" s="704"/>
      <c r="N298" s="704"/>
      <c r="O298" s="705"/>
      <c r="P298" s="705"/>
      <c r="Q298" s="705"/>
    </row>
    <row r="299" spans="1:17" ht="15">
      <c r="A299" s="917">
        <v>295</v>
      </c>
      <c r="B299" s="252" t="s">
        <v>1051</v>
      </c>
      <c r="C299" s="252" t="s">
        <v>1038</v>
      </c>
      <c r="D299" s="252">
        <v>2007</v>
      </c>
      <c r="E299" s="714">
        <v>10</v>
      </c>
      <c r="F299" s="252" t="s">
        <v>664</v>
      </c>
      <c r="G299" s="252">
        <v>18.7</v>
      </c>
      <c r="H299" s="252"/>
      <c r="I299" s="701">
        <f t="shared" si="6"/>
        <v>0.56666666666666665</v>
      </c>
      <c r="J299" s="702">
        <v>6.8</v>
      </c>
      <c r="K299" s="289">
        <v>14.26</v>
      </c>
      <c r="L299" s="703"/>
      <c r="M299" s="704"/>
      <c r="N299" s="704"/>
      <c r="O299" s="705"/>
      <c r="P299" s="705"/>
      <c r="Q299" s="705"/>
    </row>
    <row r="300" spans="1:17" ht="15">
      <c r="A300" s="917">
        <v>296</v>
      </c>
      <c r="B300" s="252" t="s">
        <v>1052</v>
      </c>
      <c r="C300" s="252" t="s">
        <v>1038</v>
      </c>
      <c r="D300" s="252">
        <v>2007</v>
      </c>
      <c r="E300" s="714">
        <v>10</v>
      </c>
      <c r="F300" s="252" t="s">
        <v>664</v>
      </c>
      <c r="G300" s="252">
        <v>19.91</v>
      </c>
      <c r="H300" s="252"/>
      <c r="I300" s="701">
        <f t="shared" si="6"/>
        <v>0.65833333333333333</v>
      </c>
      <c r="J300" s="702">
        <v>7.9</v>
      </c>
      <c r="K300" s="289">
        <v>22.526669999999999</v>
      </c>
      <c r="L300" s="703"/>
      <c r="M300" s="704"/>
      <c r="N300" s="704"/>
      <c r="O300" s="705"/>
      <c r="P300" s="705"/>
      <c r="Q300" s="705"/>
    </row>
    <row r="301" spans="1:17" ht="15">
      <c r="A301" s="917">
        <v>297</v>
      </c>
      <c r="B301" s="252" t="s">
        <v>1054</v>
      </c>
      <c r="C301" s="252" t="s">
        <v>665</v>
      </c>
      <c r="D301" s="252">
        <v>2007</v>
      </c>
      <c r="E301" s="714">
        <v>10</v>
      </c>
      <c r="F301" s="252" t="s">
        <v>664</v>
      </c>
      <c r="G301" s="252">
        <v>12.65</v>
      </c>
      <c r="H301" s="252"/>
      <c r="I301" s="701">
        <f t="shared" si="6"/>
        <v>0.51666666666666672</v>
      </c>
      <c r="J301" s="702">
        <v>6.2</v>
      </c>
      <c r="K301" s="289">
        <v>36.470230000000001</v>
      </c>
      <c r="L301" s="703"/>
      <c r="M301" s="704"/>
      <c r="N301" s="704"/>
      <c r="O301" s="705"/>
      <c r="P301" s="705"/>
      <c r="Q301" s="705"/>
    </row>
    <row r="302" spans="1:17" ht="15">
      <c r="A302" s="917">
        <v>298</v>
      </c>
      <c r="B302" s="252" t="s">
        <v>1055</v>
      </c>
      <c r="C302" s="252" t="s">
        <v>665</v>
      </c>
      <c r="D302" s="252">
        <v>2007</v>
      </c>
      <c r="E302" s="714">
        <v>10</v>
      </c>
      <c r="F302" s="252" t="s">
        <v>664</v>
      </c>
      <c r="G302" s="252">
        <v>9.24</v>
      </c>
      <c r="H302" s="252"/>
      <c r="I302" s="701">
        <f t="shared" si="6"/>
        <v>0.48333333333333334</v>
      </c>
      <c r="J302" s="702">
        <v>5.8</v>
      </c>
      <c r="K302" s="289">
        <v>14.601190000000001</v>
      </c>
      <c r="L302" s="703"/>
      <c r="M302" s="704"/>
      <c r="N302" s="704"/>
      <c r="O302" s="705"/>
      <c r="P302" s="705"/>
      <c r="Q302" s="705"/>
    </row>
    <row r="303" spans="1:17" ht="15">
      <c r="A303" s="917">
        <v>299</v>
      </c>
      <c r="B303" s="252" t="s">
        <v>1053</v>
      </c>
      <c r="C303" s="252" t="s">
        <v>665</v>
      </c>
      <c r="D303" s="252">
        <v>2007</v>
      </c>
      <c r="E303" s="714">
        <v>10</v>
      </c>
      <c r="F303" s="252" t="s">
        <v>664</v>
      </c>
      <c r="G303" s="252">
        <v>12.65</v>
      </c>
      <c r="H303" s="252"/>
      <c r="I303" s="701">
        <f t="shared" si="6"/>
        <v>0.79166666666666663</v>
      </c>
      <c r="J303" s="702">
        <v>9.5</v>
      </c>
      <c r="K303" s="289">
        <v>32.541669999999996</v>
      </c>
      <c r="L303" s="703"/>
      <c r="M303" s="704"/>
      <c r="N303" s="704"/>
      <c r="O303" s="705"/>
      <c r="P303" s="705"/>
      <c r="Q303" s="705"/>
    </row>
    <row r="304" spans="1:17" ht="15">
      <c r="A304" s="917">
        <v>300</v>
      </c>
      <c r="B304" s="252" t="s">
        <v>162</v>
      </c>
      <c r="C304" s="252" t="s">
        <v>1038</v>
      </c>
      <c r="D304" s="252">
        <v>2007</v>
      </c>
      <c r="E304" s="714">
        <v>10</v>
      </c>
      <c r="F304" s="252" t="s">
        <v>821</v>
      </c>
      <c r="G304" s="252">
        <v>17.850000000000001</v>
      </c>
      <c r="H304" s="252"/>
      <c r="I304" s="701">
        <f t="shared" si="6"/>
        <v>0.75</v>
      </c>
      <c r="J304" s="702">
        <v>9</v>
      </c>
      <c r="K304" s="289">
        <v>14.26</v>
      </c>
      <c r="L304" s="703"/>
      <c r="M304" s="704"/>
      <c r="N304" s="704"/>
      <c r="O304" s="705"/>
      <c r="P304" s="705"/>
      <c r="Q304" s="705"/>
    </row>
    <row r="305" spans="1:17" ht="15">
      <c r="A305" s="917">
        <v>301</v>
      </c>
      <c r="B305" s="252" t="s">
        <v>163</v>
      </c>
      <c r="C305" s="252" t="s">
        <v>665</v>
      </c>
      <c r="D305" s="252">
        <v>2007</v>
      </c>
      <c r="E305" s="714">
        <v>10</v>
      </c>
      <c r="F305" s="252" t="s">
        <v>821</v>
      </c>
      <c r="G305" s="252">
        <v>12.08</v>
      </c>
      <c r="H305" s="252"/>
      <c r="I305" s="701">
        <f t="shared" si="6"/>
        <v>0.66666666666666663</v>
      </c>
      <c r="J305" s="702">
        <v>8</v>
      </c>
      <c r="K305" s="289">
        <v>32.541669999999996</v>
      </c>
      <c r="L305" s="703"/>
      <c r="M305" s="704"/>
      <c r="N305" s="704"/>
      <c r="O305" s="705"/>
      <c r="P305" s="705"/>
      <c r="Q305" s="705"/>
    </row>
    <row r="306" spans="1:17" ht="15">
      <c r="A306" s="917">
        <v>302</v>
      </c>
      <c r="B306" s="252" t="s">
        <v>73</v>
      </c>
      <c r="C306" s="252" t="s">
        <v>1038</v>
      </c>
      <c r="D306" s="252">
        <v>2007</v>
      </c>
      <c r="E306" s="714">
        <v>10</v>
      </c>
      <c r="F306" s="252" t="s">
        <v>812</v>
      </c>
      <c r="G306" s="252">
        <v>17.850000000000001</v>
      </c>
      <c r="H306" s="252"/>
      <c r="I306" s="701">
        <f t="shared" si="6"/>
        <v>0.6333333333333333</v>
      </c>
      <c r="J306" s="702">
        <v>7.6</v>
      </c>
      <c r="K306" s="289">
        <v>14.26</v>
      </c>
      <c r="L306" s="703"/>
      <c r="M306" s="704"/>
      <c r="N306" s="704"/>
      <c r="O306" s="705"/>
      <c r="P306" s="705"/>
      <c r="Q306" s="705"/>
    </row>
    <row r="307" spans="1:17" ht="15">
      <c r="A307" s="917">
        <v>303</v>
      </c>
      <c r="B307" s="252" t="s">
        <v>152</v>
      </c>
      <c r="C307" s="252" t="s">
        <v>1038</v>
      </c>
      <c r="D307" s="252">
        <v>2007</v>
      </c>
      <c r="E307" s="714">
        <v>10</v>
      </c>
      <c r="F307" s="252" t="s">
        <v>818</v>
      </c>
      <c r="G307" s="252">
        <v>17.850000000000001</v>
      </c>
      <c r="H307" s="252"/>
      <c r="I307" s="701">
        <f t="shared" si="6"/>
        <v>0.95833333333333337</v>
      </c>
      <c r="J307" s="702">
        <v>11.5</v>
      </c>
      <c r="K307" s="289">
        <v>10.925000000000001</v>
      </c>
      <c r="L307" s="703"/>
      <c r="M307" s="704"/>
      <c r="N307" s="704"/>
      <c r="O307" s="705"/>
      <c r="P307" s="705"/>
      <c r="Q307" s="705"/>
    </row>
    <row r="308" spans="1:17" ht="15">
      <c r="A308" s="917">
        <v>304</v>
      </c>
      <c r="B308" s="252" t="s">
        <v>153</v>
      </c>
      <c r="C308" s="252" t="s">
        <v>665</v>
      </c>
      <c r="D308" s="252">
        <v>2007</v>
      </c>
      <c r="E308" s="714">
        <v>10</v>
      </c>
      <c r="F308" s="252" t="s">
        <v>818</v>
      </c>
      <c r="G308" s="252">
        <v>8.82</v>
      </c>
      <c r="H308" s="252"/>
      <c r="I308" s="701">
        <f t="shared" si="6"/>
        <v>0.65833333333333333</v>
      </c>
      <c r="J308" s="702">
        <v>7.9</v>
      </c>
      <c r="K308" s="289">
        <v>14.86309</v>
      </c>
      <c r="L308" s="703"/>
      <c r="M308" s="704"/>
      <c r="N308" s="704"/>
      <c r="O308" s="705"/>
      <c r="P308" s="705"/>
      <c r="Q308" s="705"/>
    </row>
    <row r="309" spans="1:17" ht="15">
      <c r="A309" s="917">
        <v>305</v>
      </c>
      <c r="B309" s="252" t="s">
        <v>36</v>
      </c>
      <c r="C309" s="252" t="s">
        <v>1038</v>
      </c>
      <c r="D309" s="252">
        <v>2007</v>
      </c>
      <c r="E309" s="714">
        <v>10</v>
      </c>
      <c r="F309" s="252" t="s">
        <v>810</v>
      </c>
      <c r="G309" s="252">
        <v>17.850000000000001</v>
      </c>
      <c r="H309" s="252"/>
      <c r="I309" s="701">
        <f t="shared" si="6"/>
        <v>0.51666666666666672</v>
      </c>
      <c r="J309" s="702">
        <v>6.2</v>
      </c>
      <c r="K309" s="289">
        <v>10.925000000000001</v>
      </c>
      <c r="L309" s="703"/>
      <c r="M309" s="704"/>
      <c r="N309" s="704"/>
      <c r="O309" s="705"/>
      <c r="P309" s="705"/>
      <c r="Q309" s="705"/>
    </row>
    <row r="310" spans="1:17" ht="15">
      <c r="A310" s="917">
        <v>306</v>
      </c>
      <c r="B310" s="252" t="s">
        <v>925</v>
      </c>
      <c r="C310" s="252" t="s">
        <v>1038</v>
      </c>
      <c r="D310" s="252">
        <v>2007</v>
      </c>
      <c r="E310" s="714">
        <v>10</v>
      </c>
      <c r="F310" s="252" t="s">
        <v>813</v>
      </c>
      <c r="G310" s="252">
        <v>17.850000000000001</v>
      </c>
      <c r="H310" s="252"/>
      <c r="I310" s="701">
        <f t="shared" si="6"/>
        <v>0.48333333333333334</v>
      </c>
      <c r="J310" s="702">
        <v>5.8</v>
      </c>
      <c r="K310" s="289">
        <v>14.26</v>
      </c>
      <c r="L310" s="703"/>
      <c r="M310" s="704"/>
      <c r="N310" s="704"/>
      <c r="O310" s="705"/>
      <c r="P310" s="705"/>
      <c r="Q310" s="705"/>
    </row>
    <row r="311" spans="1:17" ht="15">
      <c r="A311" s="917">
        <v>307</v>
      </c>
      <c r="B311" s="252" t="s">
        <v>57</v>
      </c>
      <c r="C311" s="252" t="s">
        <v>1038</v>
      </c>
      <c r="D311" s="252">
        <v>2007</v>
      </c>
      <c r="E311" s="714">
        <v>10</v>
      </c>
      <c r="F311" s="252" t="s">
        <v>811</v>
      </c>
      <c r="G311" s="252">
        <v>17.850000000000001</v>
      </c>
      <c r="H311" s="252"/>
      <c r="I311" s="701">
        <f t="shared" si="6"/>
        <v>0.79166666666666663</v>
      </c>
      <c r="J311" s="702">
        <v>9.5</v>
      </c>
      <c r="K311" s="289">
        <v>10.925000000000001</v>
      </c>
      <c r="L311" s="703"/>
      <c r="M311" s="704"/>
      <c r="N311" s="704"/>
      <c r="O311" s="705"/>
      <c r="P311" s="705"/>
      <c r="Q311" s="705"/>
    </row>
    <row r="312" spans="1:17" ht="15">
      <c r="A312" s="917">
        <v>308</v>
      </c>
      <c r="B312" s="252" t="s">
        <v>1121</v>
      </c>
      <c r="C312" s="252" t="s">
        <v>1038</v>
      </c>
      <c r="D312" s="252">
        <v>2007</v>
      </c>
      <c r="E312" s="714">
        <v>10</v>
      </c>
      <c r="F312" s="252" t="s">
        <v>805</v>
      </c>
      <c r="G312" s="252">
        <v>17.850000000000001</v>
      </c>
      <c r="H312" s="252"/>
      <c r="I312" s="701">
        <f t="shared" si="6"/>
        <v>0.75</v>
      </c>
      <c r="J312" s="702">
        <v>9</v>
      </c>
      <c r="K312" s="289">
        <v>10.925000000000001</v>
      </c>
      <c r="L312" s="703"/>
      <c r="M312" s="704"/>
      <c r="N312" s="704"/>
      <c r="O312" s="705"/>
      <c r="P312" s="705"/>
      <c r="Q312" s="705"/>
    </row>
    <row r="313" spans="1:17" ht="15">
      <c r="A313" s="917">
        <v>309</v>
      </c>
      <c r="B313" s="252" t="s">
        <v>1122</v>
      </c>
      <c r="C313" s="252" t="s">
        <v>665</v>
      </c>
      <c r="D313" s="252">
        <v>2007</v>
      </c>
      <c r="E313" s="714">
        <v>10</v>
      </c>
      <c r="F313" s="252" t="s">
        <v>805</v>
      </c>
      <c r="G313" s="252">
        <v>8.82</v>
      </c>
      <c r="H313" s="252"/>
      <c r="I313" s="701">
        <f t="shared" si="6"/>
        <v>0.66666666666666663</v>
      </c>
      <c r="J313" s="702">
        <v>8</v>
      </c>
      <c r="K313" s="289">
        <v>14.86309</v>
      </c>
      <c r="L313" s="703"/>
      <c r="M313" s="704"/>
      <c r="N313" s="704"/>
      <c r="O313" s="705"/>
      <c r="P313" s="705"/>
      <c r="Q313" s="705"/>
    </row>
    <row r="314" spans="1:17" ht="15">
      <c r="A314" s="917">
        <v>310</v>
      </c>
      <c r="B314" s="252" t="s">
        <v>1099</v>
      </c>
      <c r="C314" s="252" t="s">
        <v>665</v>
      </c>
      <c r="D314" s="252">
        <v>2007</v>
      </c>
      <c r="E314" s="714">
        <v>10</v>
      </c>
      <c r="F314" s="252" t="s">
        <v>824</v>
      </c>
      <c r="G314" s="252">
        <v>12.08</v>
      </c>
      <c r="H314" s="252"/>
      <c r="I314" s="701">
        <f t="shared" si="6"/>
        <v>0.6333333333333333</v>
      </c>
      <c r="J314" s="702">
        <v>7.6</v>
      </c>
      <c r="K314" s="289">
        <v>24.357140000000001</v>
      </c>
      <c r="L314" s="703"/>
      <c r="M314" s="704"/>
      <c r="N314" s="704"/>
      <c r="O314" s="705"/>
      <c r="P314" s="705"/>
      <c r="Q314" s="705"/>
    </row>
    <row r="315" spans="1:17" ht="15">
      <c r="A315" s="917">
        <v>311</v>
      </c>
      <c r="B315" s="252" t="s">
        <v>160</v>
      </c>
      <c r="C315" s="252" t="s">
        <v>161</v>
      </c>
      <c r="D315" s="252">
        <v>2008</v>
      </c>
      <c r="E315" s="714">
        <v>10</v>
      </c>
      <c r="F315" s="252" t="s">
        <v>821</v>
      </c>
      <c r="G315" s="252">
        <v>11.85</v>
      </c>
      <c r="H315" s="252"/>
      <c r="I315" s="701">
        <f t="shared" si="6"/>
        <v>0.95833333333333337</v>
      </c>
      <c r="J315" s="702">
        <v>11.5</v>
      </c>
      <c r="K315" s="289">
        <v>37.764989999999997</v>
      </c>
      <c r="L315" s="703"/>
      <c r="M315" s="704"/>
      <c r="N315" s="704"/>
      <c r="O315" s="705"/>
      <c r="P315" s="705"/>
      <c r="Q315" s="705"/>
    </row>
    <row r="316" spans="1:17" ht="15">
      <c r="A316" s="917">
        <v>312</v>
      </c>
      <c r="B316" s="252" t="s">
        <v>1035</v>
      </c>
      <c r="C316" s="252" t="s">
        <v>1036</v>
      </c>
      <c r="D316" s="252">
        <v>2008</v>
      </c>
      <c r="E316" s="714">
        <v>10</v>
      </c>
      <c r="F316" s="252" t="s">
        <v>664</v>
      </c>
      <c r="G316" s="252">
        <v>11.88</v>
      </c>
      <c r="H316" s="252"/>
      <c r="I316" s="701">
        <f t="shared" si="6"/>
        <v>0.51666666666666672</v>
      </c>
      <c r="J316" s="702">
        <v>6.2</v>
      </c>
      <c r="K316" s="289">
        <v>10.901669999999999</v>
      </c>
      <c r="L316" s="703"/>
      <c r="M316" s="704"/>
      <c r="N316" s="704"/>
      <c r="O316" s="705"/>
      <c r="P316" s="705"/>
      <c r="Q316" s="705"/>
    </row>
    <row r="317" spans="1:17" ht="15">
      <c r="A317" s="917">
        <v>313</v>
      </c>
      <c r="B317" s="252" t="s">
        <v>1098</v>
      </c>
      <c r="C317" s="252" t="s">
        <v>1038</v>
      </c>
      <c r="D317" s="252">
        <v>2008</v>
      </c>
      <c r="E317" s="714">
        <v>10</v>
      </c>
      <c r="F317" s="252" t="s">
        <v>824</v>
      </c>
      <c r="G317" s="252">
        <v>17.510000000000002</v>
      </c>
      <c r="H317" s="252"/>
      <c r="I317" s="701">
        <f t="shared" si="6"/>
        <v>0.85</v>
      </c>
      <c r="J317" s="702">
        <v>10.199999999999999</v>
      </c>
      <c r="K317" s="289">
        <v>20.297609999999999</v>
      </c>
      <c r="L317" s="703"/>
      <c r="M317" s="704"/>
      <c r="N317" s="704"/>
      <c r="O317" s="705"/>
      <c r="P317" s="705"/>
      <c r="Q317" s="705"/>
    </row>
    <row r="318" spans="1:17" ht="15">
      <c r="A318" s="917">
        <v>314</v>
      </c>
      <c r="B318" s="252" t="s">
        <v>5</v>
      </c>
      <c r="C318" s="252" t="s">
        <v>1038</v>
      </c>
      <c r="D318" s="252">
        <v>2008</v>
      </c>
      <c r="E318" s="714">
        <v>10</v>
      </c>
      <c r="F318" s="252" t="s">
        <v>808</v>
      </c>
      <c r="G318" s="252">
        <v>17.510000000000002</v>
      </c>
      <c r="H318" s="252"/>
      <c r="I318" s="701">
        <f t="shared" si="6"/>
        <v>0.18333333333333335</v>
      </c>
      <c r="J318" s="702">
        <v>2.2000000000000002</v>
      </c>
      <c r="K318" s="289">
        <v>16.016670000000001</v>
      </c>
      <c r="L318" s="703"/>
      <c r="M318" s="704"/>
      <c r="N318" s="704"/>
      <c r="O318" s="705"/>
      <c r="P318" s="705"/>
      <c r="Q318" s="705"/>
    </row>
    <row r="319" spans="1:17" ht="15">
      <c r="A319" s="917">
        <v>315</v>
      </c>
      <c r="B319" s="252" t="s">
        <v>20</v>
      </c>
      <c r="C319" s="252" t="s">
        <v>1038</v>
      </c>
      <c r="D319" s="252">
        <v>2008</v>
      </c>
      <c r="E319" s="714">
        <v>10</v>
      </c>
      <c r="F319" s="252" t="s">
        <v>800</v>
      </c>
      <c r="G319" s="252">
        <v>17.510000000000002</v>
      </c>
      <c r="H319" s="252"/>
      <c r="I319" s="701">
        <f t="shared" si="6"/>
        <v>0.66666666666666663</v>
      </c>
      <c r="J319" s="702">
        <v>8</v>
      </c>
      <c r="K319" s="289">
        <v>16.016670000000001</v>
      </c>
      <c r="L319" s="703"/>
      <c r="M319" s="704"/>
      <c r="N319" s="704"/>
      <c r="O319" s="705"/>
      <c r="P319" s="705"/>
      <c r="Q319" s="705"/>
    </row>
    <row r="320" spans="1:17" ht="15">
      <c r="A320" s="917">
        <v>316</v>
      </c>
      <c r="B320" s="252" t="s">
        <v>70</v>
      </c>
      <c r="C320" s="252" t="s">
        <v>1036</v>
      </c>
      <c r="D320" s="252">
        <v>2008</v>
      </c>
      <c r="E320" s="714">
        <v>10</v>
      </c>
      <c r="F320" s="252" t="s">
        <v>812</v>
      </c>
      <c r="G320" s="252">
        <v>17.510000000000002</v>
      </c>
      <c r="H320" s="252"/>
      <c r="I320" s="701">
        <f t="shared" si="6"/>
        <v>0.15</v>
      </c>
      <c r="J320" s="702">
        <v>1.8</v>
      </c>
      <c r="K320" s="289">
        <v>16.016670000000001</v>
      </c>
      <c r="L320" s="703"/>
      <c r="M320" s="704"/>
      <c r="N320" s="704"/>
      <c r="O320" s="705"/>
      <c r="P320" s="705"/>
      <c r="Q320" s="705"/>
    </row>
    <row r="321" spans="1:17" ht="15">
      <c r="A321" s="917">
        <v>317</v>
      </c>
      <c r="B321" s="252" t="s">
        <v>140</v>
      </c>
      <c r="C321" s="252" t="s">
        <v>1036</v>
      </c>
      <c r="D321" s="252">
        <v>2008</v>
      </c>
      <c r="E321" s="714">
        <v>10</v>
      </c>
      <c r="F321" s="252" t="s">
        <v>815</v>
      </c>
      <c r="G321" s="252">
        <v>17.510000000000002</v>
      </c>
      <c r="H321" s="252"/>
      <c r="I321" s="701">
        <f t="shared" si="6"/>
        <v>0.13333333333333333</v>
      </c>
      <c r="J321" s="702">
        <v>1.6</v>
      </c>
      <c r="K321" s="289">
        <v>16.016670000000001</v>
      </c>
      <c r="L321" s="703"/>
      <c r="M321" s="704"/>
      <c r="N321" s="704"/>
      <c r="O321" s="705"/>
      <c r="P321" s="705"/>
      <c r="Q321" s="705"/>
    </row>
    <row r="322" spans="1:17" ht="15">
      <c r="A322" s="917">
        <v>318</v>
      </c>
      <c r="B322" s="252" t="s">
        <v>926</v>
      </c>
      <c r="C322" s="252" t="s">
        <v>1036</v>
      </c>
      <c r="D322" s="252">
        <v>2008</v>
      </c>
      <c r="E322" s="714">
        <v>10</v>
      </c>
      <c r="F322" s="252" t="s">
        <v>813</v>
      </c>
      <c r="G322" s="252">
        <v>17.510000000000002</v>
      </c>
      <c r="H322" s="252"/>
      <c r="I322" s="701">
        <f t="shared" si="6"/>
        <v>0.76666666666666661</v>
      </c>
      <c r="J322" s="702">
        <v>9.1999999999999993</v>
      </c>
      <c r="K322" s="289">
        <v>20.297619999999998</v>
      </c>
      <c r="L322" s="703"/>
      <c r="M322" s="704"/>
      <c r="N322" s="704"/>
      <c r="O322" s="705"/>
      <c r="P322" s="705"/>
      <c r="Q322" s="705"/>
    </row>
    <row r="323" spans="1:17" ht="15">
      <c r="A323" s="917">
        <v>319</v>
      </c>
      <c r="B323" s="252" t="s">
        <v>71</v>
      </c>
      <c r="C323" s="252" t="s">
        <v>72</v>
      </c>
      <c r="D323" s="252">
        <v>2008</v>
      </c>
      <c r="E323" s="714">
        <v>10</v>
      </c>
      <c r="F323" s="252" t="s">
        <v>812</v>
      </c>
      <c r="G323" s="252"/>
      <c r="H323" s="252">
        <v>16.07</v>
      </c>
      <c r="I323" s="701">
        <f t="shared" si="6"/>
        <v>0.67499999999999993</v>
      </c>
      <c r="J323" s="702">
        <v>8.1</v>
      </c>
      <c r="K323" s="289">
        <v>185.02701000000002</v>
      </c>
      <c r="L323" s="703"/>
      <c r="M323" s="704"/>
      <c r="N323" s="704"/>
      <c r="O323" s="705"/>
      <c r="P323" s="705"/>
      <c r="Q323" s="705"/>
    </row>
    <row r="324" spans="1:17" ht="15">
      <c r="A324" s="917">
        <v>320</v>
      </c>
      <c r="B324" s="252" t="s">
        <v>1037</v>
      </c>
      <c r="C324" s="252" t="s">
        <v>1038</v>
      </c>
      <c r="D324" s="252">
        <v>2008</v>
      </c>
      <c r="E324" s="714">
        <v>10</v>
      </c>
      <c r="F324" s="252" t="s">
        <v>664</v>
      </c>
      <c r="G324" s="252">
        <v>18.36</v>
      </c>
      <c r="H324" s="252"/>
      <c r="I324" s="701">
        <f t="shared" si="6"/>
        <v>0.76666666666666661</v>
      </c>
      <c r="J324" s="702">
        <v>9.1999999999999993</v>
      </c>
      <c r="K324" s="289">
        <v>20.428570000000001</v>
      </c>
      <c r="L324" s="703"/>
      <c r="M324" s="704"/>
      <c r="N324" s="704"/>
      <c r="O324" s="705"/>
      <c r="P324" s="705"/>
      <c r="Q324" s="705"/>
    </row>
    <row r="325" spans="1:17" ht="15">
      <c r="A325" s="917">
        <v>321</v>
      </c>
      <c r="B325" s="252" t="s">
        <v>1111</v>
      </c>
      <c r="C325" s="252" t="s">
        <v>668</v>
      </c>
      <c r="D325" s="252">
        <v>2008</v>
      </c>
      <c r="E325" s="714">
        <v>10</v>
      </c>
      <c r="F325" s="252" t="s">
        <v>803</v>
      </c>
      <c r="G325" s="252">
        <v>17.510000000000002</v>
      </c>
      <c r="H325" s="252"/>
      <c r="I325" s="701">
        <f t="shared" si="6"/>
        <v>0.66666666666666663</v>
      </c>
      <c r="J325" s="702">
        <v>8</v>
      </c>
      <c r="K325" s="289">
        <v>16.016670000000001</v>
      </c>
      <c r="L325" s="703"/>
      <c r="M325" s="704"/>
      <c r="N325" s="704"/>
      <c r="O325" s="705"/>
      <c r="P325" s="705"/>
      <c r="Q325" s="705"/>
    </row>
    <row r="326" spans="1:17" ht="15">
      <c r="A326" s="917">
        <v>322</v>
      </c>
      <c r="B326" s="252" t="s">
        <v>54</v>
      </c>
      <c r="C326" s="252" t="s">
        <v>1038</v>
      </c>
      <c r="D326" s="252">
        <v>2008</v>
      </c>
      <c r="E326" s="714">
        <v>10</v>
      </c>
      <c r="F326" s="252" t="s">
        <v>811</v>
      </c>
      <c r="G326" s="252">
        <v>17.510000000000002</v>
      </c>
      <c r="H326" s="252"/>
      <c r="I326" s="701">
        <f t="shared" si="6"/>
        <v>0.71666666666666667</v>
      </c>
      <c r="J326" s="702">
        <v>8.6</v>
      </c>
      <c r="K326" s="289">
        <v>16.016670000000001</v>
      </c>
      <c r="L326" s="703"/>
      <c r="M326" s="704"/>
      <c r="N326" s="704"/>
      <c r="O326" s="705"/>
      <c r="P326" s="705"/>
      <c r="Q326" s="705"/>
    </row>
    <row r="327" spans="1:17" ht="15">
      <c r="A327" s="917">
        <v>323</v>
      </c>
      <c r="B327" s="252" t="s">
        <v>1044</v>
      </c>
      <c r="C327" s="252" t="s">
        <v>1045</v>
      </c>
      <c r="D327" s="252">
        <v>2008</v>
      </c>
      <c r="E327" s="714">
        <v>10</v>
      </c>
      <c r="F327" s="252" t="s">
        <v>664</v>
      </c>
      <c r="G327" s="252">
        <v>14.96</v>
      </c>
      <c r="H327" s="252"/>
      <c r="I327" s="701">
        <f t="shared" si="6"/>
        <v>0.46666666666666662</v>
      </c>
      <c r="J327" s="702">
        <v>5.6</v>
      </c>
      <c r="K327" s="289">
        <v>80.958330000000004</v>
      </c>
      <c r="L327" s="703"/>
      <c r="M327" s="704"/>
      <c r="N327" s="704"/>
      <c r="O327" s="705"/>
      <c r="P327" s="705"/>
      <c r="Q327" s="705"/>
    </row>
    <row r="328" spans="1:17" ht="15">
      <c r="A328" s="917">
        <v>324</v>
      </c>
      <c r="B328" s="252" t="s">
        <v>1047</v>
      </c>
      <c r="C328" s="252" t="s">
        <v>1045</v>
      </c>
      <c r="D328" s="252">
        <v>2008</v>
      </c>
      <c r="E328" s="714">
        <v>10</v>
      </c>
      <c r="F328" s="252" t="s">
        <v>664</v>
      </c>
      <c r="G328" s="252">
        <v>13.82</v>
      </c>
      <c r="H328" s="252"/>
      <c r="I328" s="701">
        <f t="shared" si="6"/>
        <v>0.76666666666666661</v>
      </c>
      <c r="J328" s="702">
        <v>9.1999999999999993</v>
      </c>
      <c r="K328" s="289">
        <v>28.058330000000002</v>
      </c>
      <c r="L328" s="703"/>
      <c r="M328" s="704"/>
      <c r="N328" s="704"/>
      <c r="O328" s="705"/>
      <c r="P328" s="705"/>
      <c r="Q328" s="705"/>
    </row>
    <row r="329" spans="1:17" ht="15">
      <c r="A329" s="917">
        <v>325</v>
      </c>
      <c r="B329" s="252" t="s">
        <v>1046</v>
      </c>
      <c r="C329" s="252" t="s">
        <v>1045</v>
      </c>
      <c r="D329" s="252">
        <v>2008</v>
      </c>
      <c r="E329" s="714">
        <v>10</v>
      </c>
      <c r="F329" s="252" t="s">
        <v>664</v>
      </c>
      <c r="G329" s="252">
        <v>13.82</v>
      </c>
      <c r="H329" s="252"/>
      <c r="I329" s="701">
        <f t="shared" si="6"/>
        <v>0.70833333333333337</v>
      </c>
      <c r="J329" s="702">
        <v>8.5</v>
      </c>
      <c r="K329" s="289">
        <v>28.058330000000002</v>
      </c>
      <c r="L329" s="703"/>
      <c r="M329" s="704"/>
      <c r="N329" s="704"/>
      <c r="O329" s="705"/>
      <c r="P329" s="705"/>
      <c r="Q329" s="705"/>
    </row>
    <row r="330" spans="1:17" ht="15">
      <c r="A330" s="917">
        <v>326</v>
      </c>
      <c r="B330" s="252" t="s">
        <v>1042</v>
      </c>
      <c r="C330" s="252" t="s">
        <v>1043</v>
      </c>
      <c r="D330" s="252">
        <v>2008</v>
      </c>
      <c r="E330" s="714">
        <v>10</v>
      </c>
      <c r="F330" s="252" t="s">
        <v>664</v>
      </c>
      <c r="G330" s="252">
        <v>23.33</v>
      </c>
      <c r="H330" s="252"/>
      <c r="I330" s="701">
        <f t="shared" si="6"/>
        <v>0.6</v>
      </c>
      <c r="J330" s="702">
        <v>7.2</v>
      </c>
      <c r="K330" s="289">
        <v>49.629160000000006</v>
      </c>
      <c r="L330" s="703"/>
      <c r="M330" s="704"/>
      <c r="N330" s="704"/>
      <c r="O330" s="705"/>
      <c r="P330" s="705"/>
      <c r="Q330" s="705"/>
    </row>
    <row r="331" spans="1:17" ht="15">
      <c r="A331" s="917">
        <v>327</v>
      </c>
      <c r="B331" s="252" t="s">
        <v>55</v>
      </c>
      <c r="C331" s="252" t="s">
        <v>56</v>
      </c>
      <c r="D331" s="252">
        <v>2008</v>
      </c>
      <c r="E331" s="714">
        <v>10</v>
      </c>
      <c r="F331" s="252" t="s">
        <v>811</v>
      </c>
      <c r="G331" s="252">
        <v>18.850000000000001</v>
      </c>
      <c r="H331" s="252"/>
      <c r="I331" s="701">
        <f t="shared" si="6"/>
        <v>0.56666666666666665</v>
      </c>
      <c r="J331" s="702">
        <v>6.8</v>
      </c>
      <c r="K331" s="289">
        <v>39.894449999999999</v>
      </c>
      <c r="L331" s="703"/>
      <c r="M331" s="704"/>
      <c r="N331" s="704"/>
      <c r="O331" s="705"/>
      <c r="P331" s="705"/>
      <c r="Q331" s="705"/>
    </row>
    <row r="332" spans="1:17" ht="15">
      <c r="A332" s="917">
        <v>328</v>
      </c>
      <c r="B332" s="252" t="s">
        <v>1056</v>
      </c>
      <c r="C332" s="252" t="s">
        <v>1043</v>
      </c>
      <c r="D332" s="252">
        <v>2008</v>
      </c>
      <c r="E332" s="714">
        <v>10</v>
      </c>
      <c r="F332" s="252" t="s">
        <v>664</v>
      </c>
      <c r="G332" s="252">
        <v>11.88</v>
      </c>
      <c r="H332" s="252"/>
      <c r="I332" s="701">
        <f t="shared" si="6"/>
        <v>0.48333333333333334</v>
      </c>
      <c r="J332" s="702">
        <v>5.8</v>
      </c>
      <c r="K332" s="289">
        <v>24.135120000000001</v>
      </c>
      <c r="L332" s="703"/>
      <c r="M332" s="704"/>
      <c r="N332" s="704"/>
      <c r="O332" s="705"/>
      <c r="P332" s="705"/>
      <c r="Q332" s="705"/>
    </row>
    <row r="333" spans="1:17" ht="15">
      <c r="A333" s="917">
        <v>329</v>
      </c>
      <c r="B333" s="252" t="s">
        <v>1058</v>
      </c>
      <c r="C333" s="252" t="s">
        <v>1043</v>
      </c>
      <c r="D333" s="252">
        <v>2008</v>
      </c>
      <c r="E333" s="714">
        <v>10</v>
      </c>
      <c r="F333" s="252" t="s">
        <v>664</v>
      </c>
      <c r="G333" s="252">
        <v>24.84</v>
      </c>
      <c r="H333" s="252">
        <v>2.06</v>
      </c>
      <c r="I333" s="701">
        <f t="shared" si="6"/>
        <v>0.60833333333333328</v>
      </c>
      <c r="J333" s="702">
        <v>7.3</v>
      </c>
      <c r="K333" s="289">
        <v>96.75</v>
      </c>
      <c r="L333" s="703"/>
      <c r="M333" s="704"/>
      <c r="N333" s="704"/>
      <c r="O333" s="705"/>
      <c r="P333" s="705"/>
      <c r="Q333" s="705"/>
    </row>
    <row r="334" spans="1:17" ht="15">
      <c r="A334" s="917">
        <v>330</v>
      </c>
      <c r="B334" s="252" t="s">
        <v>6</v>
      </c>
      <c r="C334" s="252" t="s">
        <v>1043</v>
      </c>
      <c r="D334" s="252">
        <v>2007</v>
      </c>
      <c r="E334" s="714">
        <v>10</v>
      </c>
      <c r="F334" s="252" t="s">
        <v>808</v>
      </c>
      <c r="G334" s="252">
        <v>23.84</v>
      </c>
      <c r="H334" s="252"/>
      <c r="I334" s="701">
        <f t="shared" si="6"/>
        <v>0.70833333333333337</v>
      </c>
      <c r="J334" s="702">
        <v>8.5</v>
      </c>
      <c r="K334" s="289">
        <v>43.730470000000004</v>
      </c>
      <c r="L334" s="703"/>
      <c r="M334" s="704"/>
      <c r="N334" s="704"/>
      <c r="O334" s="705"/>
      <c r="P334" s="705"/>
      <c r="Q334" s="705"/>
    </row>
    <row r="335" spans="1:17" ht="15">
      <c r="A335" s="917">
        <v>331</v>
      </c>
      <c r="B335" s="252" t="s">
        <v>927</v>
      </c>
      <c r="C335" s="252" t="s">
        <v>1</v>
      </c>
      <c r="D335" s="252">
        <v>2007</v>
      </c>
      <c r="E335" s="714">
        <v>10</v>
      </c>
      <c r="F335" s="252" t="s">
        <v>803</v>
      </c>
      <c r="G335" s="252"/>
      <c r="H335" s="252">
        <v>19.43</v>
      </c>
      <c r="I335" s="701">
        <f t="shared" si="6"/>
        <v>0.6</v>
      </c>
      <c r="J335" s="702">
        <v>7.2</v>
      </c>
      <c r="K335" s="289">
        <v>59.791669999999996</v>
      </c>
      <c r="L335" s="703"/>
      <c r="M335" s="704"/>
      <c r="N335" s="704"/>
      <c r="O335" s="705"/>
      <c r="P335" s="705"/>
      <c r="Q335" s="705"/>
    </row>
    <row r="336" spans="1:17" ht="15">
      <c r="A336" s="917">
        <v>332</v>
      </c>
      <c r="B336" s="252" t="s">
        <v>135</v>
      </c>
      <c r="C336" s="252" t="s">
        <v>668</v>
      </c>
      <c r="D336" s="252">
        <v>2008</v>
      </c>
      <c r="E336" s="714">
        <v>10</v>
      </c>
      <c r="F336" s="252" t="s">
        <v>193</v>
      </c>
      <c r="G336" s="252">
        <v>17.850000000000001</v>
      </c>
      <c r="H336" s="252"/>
      <c r="I336" s="701">
        <f t="shared" si="6"/>
        <v>0.56666666666666665</v>
      </c>
      <c r="J336" s="702">
        <v>6.8</v>
      </c>
      <c r="K336" s="289">
        <v>34.513330000000003</v>
      </c>
      <c r="L336" s="703"/>
      <c r="M336" s="704"/>
      <c r="N336" s="704"/>
      <c r="O336" s="705"/>
      <c r="P336" s="705"/>
      <c r="Q336" s="705"/>
    </row>
    <row r="337" spans="1:17" ht="15">
      <c r="A337" s="917">
        <v>333</v>
      </c>
      <c r="B337" s="252" t="s">
        <v>119</v>
      </c>
      <c r="C337" s="252" t="s">
        <v>668</v>
      </c>
      <c r="D337" s="252">
        <v>2008</v>
      </c>
      <c r="E337" s="714">
        <v>10</v>
      </c>
      <c r="F337" s="252" t="s">
        <v>814</v>
      </c>
      <c r="G337" s="252">
        <v>17.510000000000002</v>
      </c>
      <c r="H337" s="252"/>
      <c r="I337" s="701">
        <f t="shared" si="6"/>
        <v>0.67499999999999993</v>
      </c>
      <c r="J337" s="702">
        <v>8.1</v>
      </c>
      <c r="K337" s="289">
        <v>26.918330000000001</v>
      </c>
      <c r="L337" s="703"/>
      <c r="M337" s="704"/>
      <c r="N337" s="704"/>
      <c r="O337" s="705"/>
      <c r="P337" s="705"/>
      <c r="Q337" s="705"/>
    </row>
    <row r="338" spans="1:17" ht="15">
      <c r="A338" s="917">
        <v>334</v>
      </c>
      <c r="B338" s="252" t="s">
        <v>1100</v>
      </c>
      <c r="C338" s="252" t="s">
        <v>668</v>
      </c>
      <c r="D338" s="252">
        <v>2009</v>
      </c>
      <c r="E338" s="714">
        <v>10</v>
      </c>
      <c r="F338" s="252" t="s">
        <v>824</v>
      </c>
      <c r="G338" s="252">
        <v>17.510000000000002</v>
      </c>
      <c r="H338" s="252"/>
      <c r="I338" s="701">
        <f t="shared" si="6"/>
        <v>0.60833333333333328</v>
      </c>
      <c r="J338" s="702">
        <v>7.3</v>
      </c>
      <c r="K338" s="289">
        <v>53.428580000000004</v>
      </c>
      <c r="L338" s="703"/>
      <c r="M338" s="704"/>
      <c r="N338" s="704"/>
      <c r="O338" s="705"/>
      <c r="P338" s="705"/>
      <c r="Q338" s="705"/>
    </row>
    <row r="339" spans="1:17" ht="15">
      <c r="A339" s="917">
        <v>335</v>
      </c>
      <c r="B339" s="252" t="s">
        <v>1123</v>
      </c>
      <c r="C339" s="252" t="s">
        <v>668</v>
      </c>
      <c r="D339" s="252">
        <v>2009</v>
      </c>
      <c r="E339" s="714">
        <v>10</v>
      </c>
      <c r="F339" s="252" t="s">
        <v>805</v>
      </c>
      <c r="G339" s="252">
        <v>17.510000000000002</v>
      </c>
      <c r="H339" s="252"/>
      <c r="I339" s="701">
        <f t="shared" ref="I339:I402" si="7">J339/12</f>
        <v>0.56666666666666665</v>
      </c>
      <c r="J339" s="702">
        <v>6.8</v>
      </c>
      <c r="K339" s="289">
        <v>51.576039999999999</v>
      </c>
      <c r="L339" s="703"/>
      <c r="M339" s="704"/>
      <c r="N339" s="704"/>
      <c r="O339" s="705"/>
      <c r="P339" s="705"/>
      <c r="Q339" s="705"/>
    </row>
    <row r="340" spans="1:17" ht="15">
      <c r="A340" s="917">
        <v>336</v>
      </c>
      <c r="B340" s="252" t="s">
        <v>164</v>
      </c>
      <c r="C340" s="252" t="s">
        <v>668</v>
      </c>
      <c r="D340" s="252">
        <v>2009</v>
      </c>
      <c r="E340" s="714">
        <v>10</v>
      </c>
      <c r="F340" s="252" t="s">
        <v>821</v>
      </c>
      <c r="G340" s="252">
        <v>17.510000000000002</v>
      </c>
      <c r="H340" s="252"/>
      <c r="I340" s="701">
        <f t="shared" si="7"/>
        <v>0.54166666666666663</v>
      </c>
      <c r="J340" s="702">
        <v>6.5</v>
      </c>
      <c r="K340" s="289">
        <v>39.894449999999999</v>
      </c>
      <c r="L340" s="703"/>
      <c r="M340" s="704"/>
      <c r="N340" s="704"/>
      <c r="O340" s="705"/>
      <c r="P340" s="705"/>
      <c r="Q340" s="705"/>
    </row>
    <row r="341" spans="1:17" ht="15">
      <c r="A341" s="917">
        <v>337</v>
      </c>
      <c r="B341" s="252" t="s">
        <v>74</v>
      </c>
      <c r="C341" s="252" t="s">
        <v>668</v>
      </c>
      <c r="D341" s="252">
        <v>2008</v>
      </c>
      <c r="E341" s="714">
        <v>10</v>
      </c>
      <c r="F341" s="252" t="s">
        <v>812</v>
      </c>
      <c r="G341" s="252">
        <v>17.510000000000002</v>
      </c>
      <c r="H341" s="252"/>
      <c r="I341" s="701">
        <f t="shared" si="7"/>
        <v>0.51666666666666672</v>
      </c>
      <c r="J341" s="702">
        <v>6.2</v>
      </c>
      <c r="K341" s="289">
        <v>26.918330000000001</v>
      </c>
      <c r="L341" s="703"/>
      <c r="M341" s="704"/>
      <c r="N341" s="704"/>
      <c r="O341" s="705"/>
      <c r="P341" s="705"/>
      <c r="Q341" s="705"/>
    </row>
    <row r="342" spans="1:17" ht="15">
      <c r="A342" s="917">
        <v>338</v>
      </c>
      <c r="B342" s="252" t="s">
        <v>97</v>
      </c>
      <c r="C342" s="252" t="s">
        <v>668</v>
      </c>
      <c r="D342" s="252">
        <v>2008</v>
      </c>
      <c r="E342" s="714">
        <v>10</v>
      </c>
      <c r="F342" s="252" t="s">
        <v>813</v>
      </c>
      <c r="G342" s="252">
        <v>17.510000000000002</v>
      </c>
      <c r="H342" s="252"/>
      <c r="I342" s="701">
        <f t="shared" si="7"/>
        <v>0.48333333333333334</v>
      </c>
      <c r="J342" s="702">
        <v>5.8</v>
      </c>
      <c r="K342" s="289">
        <v>53.428580000000004</v>
      </c>
      <c r="L342" s="703"/>
      <c r="M342" s="704"/>
      <c r="N342" s="704"/>
      <c r="O342" s="705"/>
      <c r="P342" s="705"/>
      <c r="Q342" s="705"/>
    </row>
    <row r="343" spans="1:17" ht="15">
      <c r="A343" s="917">
        <v>339</v>
      </c>
      <c r="B343" s="252" t="s">
        <v>38</v>
      </c>
      <c r="C343" s="252" t="s">
        <v>22</v>
      </c>
      <c r="D343" s="252">
        <v>2009</v>
      </c>
      <c r="E343" s="714">
        <v>10</v>
      </c>
      <c r="F343" s="252" t="s">
        <v>810</v>
      </c>
      <c r="G343" s="252"/>
      <c r="H343" s="252">
        <v>16.07</v>
      </c>
      <c r="I343" s="701">
        <f t="shared" si="7"/>
        <v>0.79166666666666663</v>
      </c>
      <c r="J343" s="702">
        <v>9.5</v>
      </c>
      <c r="K343" s="289">
        <v>260.78431999999998</v>
      </c>
      <c r="L343" s="703"/>
      <c r="M343" s="704"/>
      <c r="N343" s="704"/>
      <c r="O343" s="705"/>
      <c r="P343" s="705"/>
      <c r="Q343" s="705"/>
    </row>
    <row r="344" spans="1:17" ht="15">
      <c r="A344" s="917">
        <v>340</v>
      </c>
      <c r="B344" s="252" t="s">
        <v>143</v>
      </c>
      <c r="C344" s="252" t="s">
        <v>8</v>
      </c>
      <c r="D344" s="252">
        <v>2008</v>
      </c>
      <c r="E344" s="714">
        <v>10</v>
      </c>
      <c r="F344" s="252" t="s">
        <v>815</v>
      </c>
      <c r="G344" s="252">
        <v>11.85</v>
      </c>
      <c r="H344" s="252"/>
      <c r="I344" s="701">
        <f t="shared" si="7"/>
        <v>0.75</v>
      </c>
      <c r="J344" s="702">
        <v>9</v>
      </c>
      <c r="K344" s="289">
        <v>38.873959999999997</v>
      </c>
      <c r="L344" s="703"/>
      <c r="M344" s="704"/>
      <c r="N344" s="704"/>
      <c r="O344" s="705"/>
      <c r="P344" s="705"/>
      <c r="Q344" s="705"/>
    </row>
    <row r="345" spans="1:17" ht="15">
      <c r="A345" s="917">
        <v>341</v>
      </c>
      <c r="B345" s="252" t="s">
        <v>7</v>
      </c>
      <c r="C345" s="252" t="s">
        <v>8</v>
      </c>
      <c r="D345" s="252">
        <v>2008</v>
      </c>
      <c r="E345" s="714">
        <v>10</v>
      </c>
      <c r="F345" s="252" t="s">
        <v>808</v>
      </c>
      <c r="G345" s="252">
        <v>11.85</v>
      </c>
      <c r="H345" s="252"/>
      <c r="I345" s="701">
        <f t="shared" si="7"/>
        <v>0.66666666666666663</v>
      </c>
      <c r="J345" s="702">
        <v>8</v>
      </c>
      <c r="K345" s="289">
        <v>32.453119999999998</v>
      </c>
      <c r="L345" s="703"/>
      <c r="M345" s="704"/>
      <c r="N345" s="704"/>
      <c r="O345" s="705"/>
      <c r="P345" s="705"/>
      <c r="Q345" s="705"/>
    </row>
    <row r="346" spans="1:17" ht="15">
      <c r="A346" s="917">
        <v>342</v>
      </c>
      <c r="B346" s="252" t="s">
        <v>98</v>
      </c>
      <c r="C346" s="252" t="s">
        <v>8</v>
      </c>
      <c r="D346" s="252">
        <v>2009</v>
      </c>
      <c r="E346" s="714">
        <v>10</v>
      </c>
      <c r="F346" s="252" t="s">
        <v>813</v>
      </c>
      <c r="G346" s="252">
        <v>11.85</v>
      </c>
      <c r="H346" s="252"/>
      <c r="I346" s="701">
        <f t="shared" si="7"/>
        <v>0.6333333333333333</v>
      </c>
      <c r="J346" s="702">
        <v>7.6</v>
      </c>
      <c r="K346" s="289">
        <v>34.013889999999996</v>
      </c>
      <c r="L346" s="703"/>
      <c r="M346" s="704"/>
      <c r="N346" s="704"/>
      <c r="O346" s="705"/>
      <c r="P346" s="705"/>
      <c r="Q346" s="705"/>
    </row>
    <row r="347" spans="1:17" ht="15">
      <c r="A347" s="917">
        <v>343</v>
      </c>
      <c r="B347" s="252" t="s">
        <v>182</v>
      </c>
      <c r="C347" s="252" t="s">
        <v>1043</v>
      </c>
      <c r="D347" s="252">
        <v>2008</v>
      </c>
      <c r="E347" s="714">
        <v>10</v>
      </c>
      <c r="F347" s="252" t="s">
        <v>822</v>
      </c>
      <c r="G347" s="252">
        <v>18.47</v>
      </c>
      <c r="H347" s="252"/>
      <c r="I347" s="701">
        <f t="shared" si="7"/>
        <v>0.76666666666666661</v>
      </c>
      <c r="J347" s="702">
        <v>9.1999999999999993</v>
      </c>
      <c r="K347" s="289">
        <v>36.797620000000002</v>
      </c>
      <c r="L347" s="703"/>
      <c r="M347" s="704"/>
      <c r="N347" s="704"/>
      <c r="O347" s="705"/>
      <c r="P347" s="705"/>
      <c r="Q347" s="705"/>
    </row>
    <row r="348" spans="1:17" ht="15">
      <c r="A348" s="917">
        <v>344</v>
      </c>
      <c r="B348" s="252" t="s">
        <v>183</v>
      </c>
      <c r="C348" s="252" t="s">
        <v>1043</v>
      </c>
      <c r="D348" s="252">
        <v>2008</v>
      </c>
      <c r="E348" s="714">
        <v>10</v>
      </c>
      <c r="F348" s="252" t="s">
        <v>822</v>
      </c>
      <c r="G348" s="252">
        <v>18.47</v>
      </c>
      <c r="H348" s="252"/>
      <c r="I348" s="701">
        <f t="shared" si="7"/>
        <v>0.15</v>
      </c>
      <c r="J348" s="702">
        <v>1.8</v>
      </c>
      <c r="K348" s="289">
        <v>36.797620000000002</v>
      </c>
      <c r="L348" s="703"/>
      <c r="M348" s="704"/>
      <c r="N348" s="704"/>
      <c r="O348" s="705"/>
      <c r="P348" s="705"/>
      <c r="Q348" s="705"/>
    </row>
    <row r="349" spans="1:17" ht="15">
      <c r="A349" s="917">
        <v>345</v>
      </c>
      <c r="B349" s="252" t="s">
        <v>1057</v>
      </c>
      <c r="C349" s="252" t="s">
        <v>709</v>
      </c>
      <c r="D349" s="252">
        <v>2008</v>
      </c>
      <c r="E349" s="714">
        <v>10</v>
      </c>
      <c r="F349" s="252" t="s">
        <v>664</v>
      </c>
      <c r="G349" s="252">
        <v>19.329999999999998</v>
      </c>
      <c r="H349" s="252"/>
      <c r="I349" s="701">
        <f t="shared" si="7"/>
        <v>0.13333333333333333</v>
      </c>
      <c r="J349" s="702">
        <v>1.6</v>
      </c>
      <c r="K349" s="289">
        <v>36.928580000000004</v>
      </c>
      <c r="L349" s="703"/>
      <c r="M349" s="704"/>
      <c r="N349" s="704"/>
      <c r="O349" s="705"/>
      <c r="P349" s="705"/>
      <c r="Q349" s="705"/>
    </row>
    <row r="350" spans="1:17" ht="15">
      <c r="A350" s="917">
        <v>346</v>
      </c>
      <c r="B350" s="252" t="s">
        <v>118</v>
      </c>
      <c r="C350" s="252" t="s">
        <v>668</v>
      </c>
      <c r="D350" s="252">
        <v>2008</v>
      </c>
      <c r="E350" s="714">
        <v>10</v>
      </c>
      <c r="F350" s="252" t="s">
        <v>814</v>
      </c>
      <c r="G350" s="252">
        <v>18.64</v>
      </c>
      <c r="H350" s="252"/>
      <c r="I350" s="701">
        <f t="shared" si="7"/>
        <v>0.76666666666666661</v>
      </c>
      <c r="J350" s="702">
        <v>9.1999999999999993</v>
      </c>
      <c r="K350" s="289">
        <v>18.287490000000002</v>
      </c>
      <c r="L350" s="703"/>
      <c r="M350" s="704"/>
      <c r="N350" s="704"/>
      <c r="O350" s="705"/>
      <c r="P350" s="705"/>
      <c r="Q350" s="705"/>
    </row>
    <row r="351" spans="1:17" ht="15">
      <c r="A351" s="917">
        <v>347</v>
      </c>
      <c r="B351" s="252" t="s">
        <v>1059</v>
      </c>
      <c r="C351" s="252" t="s">
        <v>928</v>
      </c>
      <c r="D351" s="252">
        <v>2008</v>
      </c>
      <c r="E351" s="714">
        <v>10</v>
      </c>
      <c r="F351" s="252" t="s">
        <v>664</v>
      </c>
      <c r="G351" s="252">
        <v>23.33</v>
      </c>
      <c r="H351" s="252"/>
      <c r="I351" s="701">
        <f t="shared" si="7"/>
        <v>0.67499999999999993</v>
      </c>
      <c r="J351" s="702">
        <v>8.1</v>
      </c>
      <c r="K351" s="289">
        <v>167.11435999999998</v>
      </c>
      <c r="L351" s="703"/>
      <c r="M351" s="704"/>
      <c r="N351" s="704"/>
      <c r="O351" s="705"/>
      <c r="P351" s="705"/>
      <c r="Q351" s="705"/>
    </row>
    <row r="352" spans="1:17" ht="15">
      <c r="A352" s="917">
        <v>348</v>
      </c>
      <c r="B352" s="252" t="s">
        <v>184</v>
      </c>
      <c r="C352" s="252" t="s">
        <v>1125</v>
      </c>
      <c r="D352" s="252">
        <v>2008</v>
      </c>
      <c r="E352" s="714">
        <v>10</v>
      </c>
      <c r="F352" s="252" t="s">
        <v>822</v>
      </c>
      <c r="G352" s="252">
        <v>18.36</v>
      </c>
      <c r="H352" s="252"/>
      <c r="I352" s="701">
        <f t="shared" si="7"/>
        <v>0.76666666666666661</v>
      </c>
      <c r="J352" s="702">
        <v>9.1999999999999993</v>
      </c>
      <c r="K352" s="289">
        <v>34.513330000000003</v>
      </c>
      <c r="L352" s="703"/>
      <c r="M352" s="704"/>
      <c r="N352" s="704"/>
      <c r="O352" s="705"/>
      <c r="P352" s="705"/>
      <c r="Q352" s="705"/>
    </row>
    <row r="353" spans="1:17" ht="15">
      <c r="A353" s="917">
        <v>349</v>
      </c>
      <c r="B353" s="252" t="s">
        <v>1124</v>
      </c>
      <c r="C353" s="252" t="s">
        <v>1125</v>
      </c>
      <c r="D353" s="252">
        <v>2008</v>
      </c>
      <c r="E353" s="714">
        <v>10</v>
      </c>
      <c r="F353" s="252" t="s">
        <v>805</v>
      </c>
      <c r="G353" s="252">
        <v>17.510000000000002</v>
      </c>
      <c r="H353" s="252"/>
      <c r="I353" s="701">
        <f t="shared" si="7"/>
        <v>0.66666666666666663</v>
      </c>
      <c r="J353" s="702">
        <v>8</v>
      </c>
      <c r="K353" s="289">
        <v>51.576039999999999</v>
      </c>
      <c r="L353" s="703"/>
      <c r="M353" s="704"/>
      <c r="N353" s="704"/>
      <c r="O353" s="705"/>
      <c r="P353" s="705"/>
      <c r="Q353" s="705"/>
    </row>
    <row r="354" spans="1:17" ht="15">
      <c r="A354" s="917">
        <v>350</v>
      </c>
      <c r="B354" s="252" t="s">
        <v>37</v>
      </c>
      <c r="C354" s="252" t="s">
        <v>1125</v>
      </c>
      <c r="D354" s="252">
        <v>2008</v>
      </c>
      <c r="E354" s="714">
        <v>10</v>
      </c>
      <c r="F354" s="252" t="s">
        <v>810</v>
      </c>
      <c r="G354" s="252">
        <v>17.510000000000002</v>
      </c>
      <c r="H354" s="252"/>
      <c r="I354" s="701">
        <f t="shared" si="7"/>
        <v>0.71666666666666667</v>
      </c>
      <c r="J354" s="702">
        <v>8.6</v>
      </c>
      <c r="K354" s="289">
        <v>34.513330000000003</v>
      </c>
      <c r="L354" s="703"/>
      <c r="M354" s="704"/>
      <c r="N354" s="704"/>
      <c r="O354" s="705"/>
      <c r="P354" s="705"/>
      <c r="Q354" s="705"/>
    </row>
    <row r="355" spans="1:17" ht="15">
      <c r="A355" s="917">
        <v>351</v>
      </c>
      <c r="B355" s="252" t="s">
        <v>185</v>
      </c>
      <c r="C355" s="252" t="s">
        <v>1125</v>
      </c>
      <c r="D355" s="252">
        <v>2008</v>
      </c>
      <c r="E355" s="714">
        <v>10</v>
      </c>
      <c r="F355" s="252" t="s">
        <v>822</v>
      </c>
      <c r="G355" s="252">
        <v>18.36</v>
      </c>
      <c r="H355" s="252"/>
      <c r="I355" s="701">
        <f t="shared" si="7"/>
        <v>0.46666666666666662</v>
      </c>
      <c r="J355" s="702">
        <v>5.6</v>
      </c>
      <c r="K355" s="289">
        <v>34.513330000000003</v>
      </c>
      <c r="L355" s="703"/>
      <c r="M355" s="704"/>
      <c r="N355" s="704"/>
      <c r="O355" s="705"/>
      <c r="P355" s="705"/>
      <c r="Q355" s="705"/>
    </row>
    <row r="356" spans="1:17" ht="15">
      <c r="A356" s="917">
        <v>352</v>
      </c>
      <c r="B356" s="252" t="s">
        <v>154</v>
      </c>
      <c r="C356" s="252" t="s">
        <v>1125</v>
      </c>
      <c r="D356" s="252">
        <v>2008</v>
      </c>
      <c r="E356" s="714">
        <v>10</v>
      </c>
      <c r="F356" s="252" t="s">
        <v>818</v>
      </c>
      <c r="G356" s="252">
        <v>17.510000000000002</v>
      </c>
      <c r="H356" s="252"/>
      <c r="I356" s="701">
        <f t="shared" si="7"/>
        <v>0.76666666666666661</v>
      </c>
      <c r="J356" s="702">
        <v>9.1999999999999993</v>
      </c>
      <c r="K356" s="289">
        <v>34.513330000000003</v>
      </c>
      <c r="L356" s="703"/>
      <c r="M356" s="704"/>
      <c r="N356" s="704"/>
      <c r="O356" s="705"/>
      <c r="P356" s="705"/>
      <c r="Q356" s="705"/>
    </row>
    <row r="357" spans="1:17" ht="15">
      <c r="A357" s="917">
        <v>353</v>
      </c>
      <c r="B357" s="252" t="s">
        <v>929</v>
      </c>
      <c r="C357" s="252" t="s">
        <v>1125</v>
      </c>
      <c r="D357" s="252">
        <v>2008</v>
      </c>
      <c r="E357" s="714">
        <v>10</v>
      </c>
      <c r="F357" s="252" t="s">
        <v>800</v>
      </c>
      <c r="G357" s="252">
        <v>17.510000000000002</v>
      </c>
      <c r="H357" s="252"/>
      <c r="I357" s="701">
        <f t="shared" si="7"/>
        <v>0.70833333333333337</v>
      </c>
      <c r="J357" s="702">
        <v>8.5</v>
      </c>
      <c r="K357" s="289">
        <v>34.513330000000003</v>
      </c>
      <c r="L357" s="703"/>
      <c r="M357" s="704"/>
      <c r="N357" s="704"/>
      <c r="O357" s="705"/>
      <c r="P357" s="705"/>
      <c r="Q357" s="705"/>
    </row>
    <row r="358" spans="1:17" ht="15">
      <c r="A358" s="917">
        <v>354</v>
      </c>
      <c r="B358" s="252" t="s">
        <v>136</v>
      </c>
      <c r="C358" s="252" t="s">
        <v>1038</v>
      </c>
      <c r="D358" s="252">
        <v>2009</v>
      </c>
      <c r="E358" s="714">
        <v>10</v>
      </c>
      <c r="F358" s="252" t="s">
        <v>193</v>
      </c>
      <c r="G358" s="252">
        <v>17.510000000000002</v>
      </c>
      <c r="H358" s="252"/>
      <c r="I358" s="701">
        <f t="shared" si="7"/>
        <v>0.6</v>
      </c>
      <c r="J358" s="702">
        <v>7.2</v>
      </c>
      <c r="K358" s="289">
        <v>65.694450000000003</v>
      </c>
      <c r="L358" s="703"/>
      <c r="M358" s="704"/>
      <c r="N358" s="704"/>
      <c r="O358" s="705"/>
      <c r="P358" s="705"/>
      <c r="Q358" s="705"/>
    </row>
    <row r="359" spans="1:17" ht="15">
      <c r="A359" s="917">
        <v>355</v>
      </c>
      <c r="B359" s="252" t="s">
        <v>930</v>
      </c>
      <c r="C359" s="252" t="s">
        <v>1038</v>
      </c>
      <c r="D359" s="252">
        <v>2009</v>
      </c>
      <c r="E359" s="714">
        <v>10</v>
      </c>
      <c r="F359" s="252" t="s">
        <v>810</v>
      </c>
      <c r="G359" s="252">
        <v>17.510000000000002</v>
      </c>
      <c r="H359" s="252"/>
      <c r="I359" s="701">
        <f t="shared" si="7"/>
        <v>0.56666666666666665</v>
      </c>
      <c r="J359" s="702">
        <v>6.8</v>
      </c>
      <c r="K359" s="289">
        <v>39.894440000000003</v>
      </c>
      <c r="L359" s="703"/>
      <c r="M359" s="704"/>
      <c r="N359" s="704"/>
      <c r="O359" s="705"/>
      <c r="P359" s="705"/>
      <c r="Q359" s="705"/>
    </row>
    <row r="360" spans="1:17" ht="15">
      <c r="A360" s="917">
        <v>356</v>
      </c>
      <c r="B360" s="252" t="s">
        <v>931</v>
      </c>
      <c r="C360" s="252" t="s">
        <v>1038</v>
      </c>
      <c r="D360" s="252">
        <v>2009</v>
      </c>
      <c r="E360" s="714">
        <v>10</v>
      </c>
      <c r="F360" s="252" t="s">
        <v>664</v>
      </c>
      <c r="G360" s="252">
        <v>18.36</v>
      </c>
      <c r="H360" s="252"/>
      <c r="I360" s="701">
        <f t="shared" si="7"/>
        <v>0.48333333333333334</v>
      </c>
      <c r="J360" s="702">
        <v>5.8</v>
      </c>
      <c r="K360" s="289">
        <v>39.894440000000003</v>
      </c>
      <c r="L360" s="703"/>
      <c r="M360" s="704"/>
      <c r="N360" s="704"/>
      <c r="O360" s="705"/>
      <c r="P360" s="705"/>
      <c r="Q360" s="705"/>
    </row>
    <row r="361" spans="1:17" ht="15">
      <c r="A361" s="917">
        <v>357</v>
      </c>
      <c r="B361" s="252" t="s">
        <v>1126</v>
      </c>
      <c r="C361" s="252" t="s">
        <v>665</v>
      </c>
      <c r="D361" s="252">
        <v>2010</v>
      </c>
      <c r="E361" s="714">
        <v>10</v>
      </c>
      <c r="F361" s="252" t="s">
        <v>805</v>
      </c>
      <c r="G361" s="252">
        <v>11.5</v>
      </c>
      <c r="H361" s="252"/>
      <c r="I361" s="701">
        <f t="shared" si="7"/>
        <v>0.60833333333333328</v>
      </c>
      <c r="J361" s="702">
        <v>7.3</v>
      </c>
      <c r="K361" s="289">
        <v>42.314999999999998</v>
      </c>
      <c r="L361" s="703"/>
      <c r="M361" s="704"/>
      <c r="N361" s="704"/>
      <c r="O361" s="705"/>
      <c r="P361" s="705"/>
      <c r="Q361" s="705"/>
    </row>
    <row r="362" spans="1:17" ht="15">
      <c r="A362" s="917">
        <v>358</v>
      </c>
      <c r="B362" s="252" t="s">
        <v>120</v>
      </c>
      <c r="C362" s="252" t="s">
        <v>665</v>
      </c>
      <c r="D362" s="252">
        <v>2010</v>
      </c>
      <c r="E362" s="714">
        <v>10</v>
      </c>
      <c r="F362" s="252" t="s">
        <v>814</v>
      </c>
      <c r="G362" s="252">
        <v>11.5</v>
      </c>
      <c r="H362" s="252"/>
      <c r="I362" s="701">
        <f t="shared" si="7"/>
        <v>0.70833333333333337</v>
      </c>
      <c r="J362" s="702">
        <v>8.5</v>
      </c>
      <c r="K362" s="289">
        <v>42.314999999999998</v>
      </c>
      <c r="L362" s="703"/>
      <c r="M362" s="704"/>
      <c r="N362" s="704"/>
      <c r="O362" s="705"/>
      <c r="P362" s="705"/>
      <c r="Q362" s="705"/>
    </row>
    <row r="363" spans="1:17" ht="15">
      <c r="A363" s="917">
        <v>359</v>
      </c>
      <c r="B363" s="252" t="s">
        <v>932</v>
      </c>
      <c r="C363" s="252" t="s">
        <v>1036</v>
      </c>
      <c r="D363" s="252">
        <v>2009</v>
      </c>
      <c r="E363" s="714">
        <v>10</v>
      </c>
      <c r="F363" s="252" t="s">
        <v>664</v>
      </c>
      <c r="G363" s="252">
        <v>11.88</v>
      </c>
      <c r="H363" s="252"/>
      <c r="I363" s="701">
        <f t="shared" si="7"/>
        <v>0.6</v>
      </c>
      <c r="J363" s="702">
        <v>7.2</v>
      </c>
      <c r="K363" s="289">
        <v>33.785710000000002</v>
      </c>
      <c r="L363" s="703"/>
      <c r="M363" s="704"/>
      <c r="N363" s="704"/>
      <c r="O363" s="705"/>
      <c r="P363" s="705"/>
      <c r="Q363" s="705"/>
    </row>
    <row r="364" spans="1:17" ht="15">
      <c r="A364" s="917">
        <v>360</v>
      </c>
      <c r="B364" s="252" t="s">
        <v>21</v>
      </c>
      <c r="C364" s="252" t="s">
        <v>22</v>
      </c>
      <c r="D364" s="252">
        <v>2010</v>
      </c>
      <c r="E364" s="714">
        <v>10</v>
      </c>
      <c r="F364" s="252" t="s">
        <v>800</v>
      </c>
      <c r="G364" s="252"/>
      <c r="H364" s="252">
        <v>15.6</v>
      </c>
      <c r="I364" s="701">
        <f t="shared" si="7"/>
        <v>0.56666666666666665</v>
      </c>
      <c r="J364" s="702">
        <v>6.8</v>
      </c>
      <c r="K364" s="289">
        <v>303.60888</v>
      </c>
      <c r="L364" s="703"/>
      <c r="M364" s="704"/>
      <c r="N364" s="704"/>
      <c r="O364" s="705"/>
      <c r="P364" s="705"/>
      <c r="Q364" s="705"/>
    </row>
    <row r="365" spans="1:17" ht="15">
      <c r="A365" s="917">
        <v>361</v>
      </c>
      <c r="B365" s="252" t="s">
        <v>1060</v>
      </c>
      <c r="C365" s="252" t="s">
        <v>1061</v>
      </c>
      <c r="D365" s="252">
        <v>2010</v>
      </c>
      <c r="E365" s="714">
        <v>10</v>
      </c>
      <c r="F365" s="252" t="s">
        <v>664</v>
      </c>
      <c r="G365" s="252">
        <v>24.84</v>
      </c>
      <c r="H365" s="252">
        <v>5.15</v>
      </c>
      <c r="I365" s="701">
        <f t="shared" si="7"/>
        <v>0.67499999999999993</v>
      </c>
      <c r="J365" s="702">
        <v>8.1</v>
      </c>
      <c r="K365" s="289">
        <v>316.68937</v>
      </c>
      <c r="L365" s="703"/>
      <c r="M365" s="704"/>
      <c r="N365" s="704"/>
      <c r="O365" s="705"/>
      <c r="P365" s="705"/>
      <c r="Q365" s="705"/>
    </row>
    <row r="366" spans="1:17" ht="15">
      <c r="A366" s="917">
        <v>362</v>
      </c>
      <c r="B366" s="252" t="s">
        <v>1081</v>
      </c>
      <c r="C366" s="252" t="s">
        <v>1082</v>
      </c>
      <c r="D366" s="252">
        <v>1993</v>
      </c>
      <c r="E366" s="714">
        <v>10</v>
      </c>
      <c r="F366" s="252" t="s">
        <v>801</v>
      </c>
      <c r="G366" s="252"/>
      <c r="H366" s="252">
        <v>5.04</v>
      </c>
      <c r="I366" s="701">
        <f t="shared" si="7"/>
        <v>0.60833333333333328</v>
      </c>
      <c r="J366" s="702">
        <v>7.3</v>
      </c>
      <c r="K366" s="289">
        <v>0</v>
      </c>
      <c r="L366" s="703"/>
      <c r="M366" s="704"/>
      <c r="N366" s="704"/>
      <c r="O366" s="705"/>
      <c r="P366" s="705"/>
      <c r="Q366" s="705"/>
    </row>
    <row r="367" spans="1:17" ht="15">
      <c r="A367" s="917">
        <v>363</v>
      </c>
      <c r="B367" s="252" t="s">
        <v>1095</v>
      </c>
      <c r="C367" s="252" t="s">
        <v>1082</v>
      </c>
      <c r="D367" s="252">
        <v>1993</v>
      </c>
      <c r="E367" s="714">
        <v>10</v>
      </c>
      <c r="F367" s="252" t="s">
        <v>824</v>
      </c>
      <c r="G367" s="252"/>
      <c r="H367" s="252">
        <v>5.04</v>
      </c>
      <c r="I367" s="701">
        <f t="shared" si="7"/>
        <v>0.56666666666666665</v>
      </c>
      <c r="J367" s="702">
        <v>6.8</v>
      </c>
      <c r="K367" s="289">
        <v>1.3186800000000001</v>
      </c>
      <c r="L367" s="703"/>
      <c r="M367" s="704"/>
      <c r="N367" s="704"/>
      <c r="O367" s="705"/>
      <c r="P367" s="705"/>
      <c r="Q367" s="705"/>
    </row>
    <row r="368" spans="1:17" ht="15">
      <c r="A368" s="917">
        <v>364</v>
      </c>
      <c r="B368" s="252" t="s">
        <v>2</v>
      </c>
      <c r="C368" s="252" t="s">
        <v>1082</v>
      </c>
      <c r="D368" s="252">
        <v>1992</v>
      </c>
      <c r="E368" s="714">
        <v>10</v>
      </c>
      <c r="F368" s="252" t="s">
        <v>808</v>
      </c>
      <c r="G368" s="252"/>
      <c r="H368" s="252">
        <v>5.04</v>
      </c>
      <c r="I368" s="701">
        <f t="shared" si="7"/>
        <v>0.54166666666666663</v>
      </c>
      <c r="J368" s="702">
        <v>6.5</v>
      </c>
      <c r="K368" s="289">
        <v>0.99254999999999993</v>
      </c>
      <c r="L368" s="703"/>
      <c r="M368" s="704"/>
      <c r="N368" s="704"/>
      <c r="O368" s="705"/>
      <c r="P368" s="705"/>
      <c r="Q368" s="705"/>
    </row>
    <row r="369" spans="1:17" ht="15">
      <c r="A369" s="917">
        <v>365</v>
      </c>
      <c r="B369" s="252" t="s">
        <v>17</v>
      </c>
      <c r="C369" s="252" t="s">
        <v>1082</v>
      </c>
      <c r="D369" s="252">
        <v>1991</v>
      </c>
      <c r="E369" s="714">
        <v>10</v>
      </c>
      <c r="F369" s="252" t="s">
        <v>800</v>
      </c>
      <c r="G369" s="252"/>
      <c r="H369" s="252">
        <v>5.04</v>
      </c>
      <c r="I369" s="701">
        <f t="shared" si="7"/>
        <v>0.51666666666666672</v>
      </c>
      <c r="J369" s="702">
        <v>6.2</v>
      </c>
      <c r="K369" s="289">
        <v>0</v>
      </c>
      <c r="L369" s="703"/>
      <c r="M369" s="704"/>
      <c r="N369" s="704"/>
      <c r="O369" s="705"/>
      <c r="P369" s="705"/>
      <c r="Q369" s="705"/>
    </row>
    <row r="370" spans="1:17" ht="15">
      <c r="A370" s="917">
        <v>366</v>
      </c>
      <c r="B370" s="252" t="s">
        <v>61</v>
      </c>
      <c r="C370" s="252" t="s">
        <v>62</v>
      </c>
      <c r="D370" s="252">
        <v>1986</v>
      </c>
      <c r="E370" s="714">
        <v>10</v>
      </c>
      <c r="F370" s="252" t="s">
        <v>812</v>
      </c>
      <c r="G370" s="252"/>
      <c r="H370" s="252">
        <v>8.19</v>
      </c>
      <c r="I370" s="701">
        <f t="shared" si="7"/>
        <v>0.48333333333333334</v>
      </c>
      <c r="J370" s="702">
        <v>5.8</v>
      </c>
      <c r="K370" s="289">
        <v>0</v>
      </c>
      <c r="L370" s="703"/>
      <c r="M370" s="704"/>
      <c r="N370" s="704"/>
      <c r="O370" s="705"/>
      <c r="P370" s="705"/>
      <c r="Q370" s="705"/>
    </row>
    <row r="371" spans="1:17" ht="15">
      <c r="A371" s="917">
        <v>367</v>
      </c>
      <c r="B371" s="252" t="s">
        <v>110</v>
      </c>
      <c r="C371" s="252" t="s">
        <v>1082</v>
      </c>
      <c r="D371" s="252">
        <v>1992</v>
      </c>
      <c r="E371" s="714">
        <v>10</v>
      </c>
      <c r="F371" s="252" t="s">
        <v>814</v>
      </c>
      <c r="G371" s="252"/>
      <c r="H371" s="252">
        <v>5.04</v>
      </c>
      <c r="I371" s="701">
        <f t="shared" si="7"/>
        <v>0.79166666666666663</v>
      </c>
      <c r="J371" s="702">
        <v>9.5</v>
      </c>
      <c r="K371" s="289">
        <v>0.97750999999999999</v>
      </c>
      <c r="L371" s="703"/>
      <c r="M371" s="704"/>
      <c r="N371" s="704"/>
      <c r="O371" s="705"/>
      <c r="P371" s="705"/>
      <c r="Q371" s="705"/>
    </row>
    <row r="372" spans="1:17" ht="15">
      <c r="A372" s="917">
        <v>368</v>
      </c>
      <c r="B372" s="252" t="s">
        <v>933</v>
      </c>
      <c r="C372" s="252" t="s">
        <v>1082</v>
      </c>
      <c r="D372" s="252">
        <v>1993</v>
      </c>
      <c r="E372" s="714">
        <v>10</v>
      </c>
      <c r="F372" s="252" t="s">
        <v>815</v>
      </c>
      <c r="G372" s="252"/>
      <c r="H372" s="252">
        <v>8.19</v>
      </c>
      <c r="I372" s="701">
        <f t="shared" si="7"/>
        <v>0.75</v>
      </c>
      <c r="J372" s="702">
        <v>9</v>
      </c>
      <c r="K372" s="289">
        <v>1.3835599999999999</v>
      </c>
      <c r="L372" s="703"/>
      <c r="M372" s="704"/>
      <c r="N372" s="704"/>
      <c r="O372" s="705"/>
      <c r="P372" s="705"/>
      <c r="Q372" s="705"/>
    </row>
    <row r="373" spans="1:17" ht="15">
      <c r="A373" s="917">
        <v>369</v>
      </c>
      <c r="B373" s="252" t="s">
        <v>699</v>
      </c>
      <c r="C373" s="252" t="s">
        <v>666</v>
      </c>
      <c r="D373" s="252">
        <v>2006</v>
      </c>
      <c r="E373" s="714">
        <v>10</v>
      </c>
      <c r="F373" s="252" t="s">
        <v>664</v>
      </c>
      <c r="G373" s="252">
        <v>20.239999999999998</v>
      </c>
      <c r="H373" s="252"/>
      <c r="I373" s="701">
        <f t="shared" si="7"/>
        <v>0.66666666666666663</v>
      </c>
      <c r="J373" s="702">
        <v>8</v>
      </c>
      <c r="K373" s="289">
        <v>67.532619999999994</v>
      </c>
      <c r="L373" s="703"/>
      <c r="M373" s="704"/>
      <c r="N373" s="704"/>
      <c r="O373" s="705"/>
      <c r="P373" s="705"/>
      <c r="Q373" s="705"/>
    </row>
    <row r="374" spans="1:17" ht="15">
      <c r="A374" s="917">
        <v>370</v>
      </c>
      <c r="B374" s="252" t="s">
        <v>1039</v>
      </c>
      <c r="C374" s="252" t="s">
        <v>1040</v>
      </c>
      <c r="D374" s="252">
        <v>2008</v>
      </c>
      <c r="E374" s="714">
        <v>10</v>
      </c>
      <c r="F374" s="252" t="s">
        <v>664</v>
      </c>
      <c r="G374" s="252">
        <v>19.55</v>
      </c>
      <c r="H374" s="252"/>
      <c r="I374" s="701">
        <f t="shared" si="7"/>
        <v>0.6333333333333333</v>
      </c>
      <c r="J374" s="702">
        <v>7.6</v>
      </c>
      <c r="K374" s="289">
        <v>108.87754</v>
      </c>
      <c r="L374" s="703"/>
      <c r="M374" s="704"/>
      <c r="N374" s="704"/>
      <c r="O374" s="705"/>
      <c r="P374" s="705"/>
      <c r="Q374" s="705"/>
    </row>
    <row r="375" spans="1:17" ht="15">
      <c r="A375" s="917">
        <v>371</v>
      </c>
      <c r="B375" s="252" t="s">
        <v>1041</v>
      </c>
      <c r="C375" s="252" t="s">
        <v>1040</v>
      </c>
      <c r="D375" s="252">
        <v>2006</v>
      </c>
      <c r="E375" s="714">
        <v>10</v>
      </c>
      <c r="F375" s="252" t="s">
        <v>664</v>
      </c>
      <c r="G375" s="252">
        <v>20.239999999999998</v>
      </c>
      <c r="H375" s="252"/>
      <c r="I375" s="701">
        <f t="shared" si="7"/>
        <v>0.76666666666666661</v>
      </c>
      <c r="J375" s="702">
        <v>9.1999999999999993</v>
      </c>
      <c r="K375" s="289">
        <v>108.87754</v>
      </c>
      <c r="L375" s="703"/>
      <c r="M375" s="704"/>
      <c r="N375" s="704"/>
      <c r="O375" s="705"/>
      <c r="P375" s="705"/>
      <c r="Q375" s="705"/>
    </row>
    <row r="376" spans="1:17" ht="15">
      <c r="A376" s="917">
        <v>372</v>
      </c>
      <c r="B376" s="252" t="s">
        <v>1076</v>
      </c>
      <c r="C376" s="252" t="s">
        <v>1029</v>
      </c>
      <c r="D376" s="252">
        <v>1968</v>
      </c>
      <c r="E376" s="714">
        <v>10</v>
      </c>
      <c r="F376" s="252" t="s">
        <v>813</v>
      </c>
      <c r="G376" s="252"/>
      <c r="H376" s="252"/>
      <c r="I376" s="701">
        <f t="shared" si="7"/>
        <v>0.15</v>
      </c>
      <c r="J376" s="702">
        <v>1.8</v>
      </c>
      <c r="K376" s="289">
        <v>0</v>
      </c>
      <c r="L376" s="703"/>
      <c r="M376" s="704"/>
      <c r="N376" s="704"/>
      <c r="O376" s="705"/>
      <c r="P376" s="705"/>
      <c r="Q376" s="705"/>
    </row>
    <row r="377" spans="1:17" ht="15">
      <c r="A377" s="917">
        <v>373</v>
      </c>
      <c r="B377" s="252" t="s">
        <v>1083</v>
      </c>
      <c r="C377" s="252" t="s">
        <v>1033</v>
      </c>
      <c r="D377" s="252">
        <v>1993</v>
      </c>
      <c r="E377" s="714">
        <v>10</v>
      </c>
      <c r="F377" s="252" t="s">
        <v>801</v>
      </c>
      <c r="G377" s="252"/>
      <c r="H377" s="252"/>
      <c r="I377" s="701">
        <f t="shared" si="7"/>
        <v>0.13333333333333333</v>
      </c>
      <c r="J377" s="702">
        <v>1.6</v>
      </c>
      <c r="K377" s="289">
        <v>0</v>
      </c>
      <c r="L377" s="703"/>
      <c r="M377" s="704"/>
      <c r="N377" s="704"/>
      <c r="O377" s="705"/>
      <c r="P377" s="705"/>
      <c r="Q377" s="705"/>
    </row>
    <row r="378" spans="1:17" ht="15">
      <c r="A378" s="917">
        <v>374</v>
      </c>
      <c r="B378" s="252" t="s">
        <v>1097</v>
      </c>
      <c r="C378" s="252" t="s">
        <v>1029</v>
      </c>
      <c r="D378" s="252">
        <v>1987</v>
      </c>
      <c r="E378" s="714">
        <v>10</v>
      </c>
      <c r="F378" s="252" t="s">
        <v>824</v>
      </c>
      <c r="G378" s="252"/>
      <c r="H378" s="252"/>
      <c r="I378" s="701">
        <f t="shared" si="7"/>
        <v>0.76666666666666661</v>
      </c>
      <c r="J378" s="702">
        <v>9.1999999999999993</v>
      </c>
      <c r="K378" s="289">
        <v>6.7683299999999997</v>
      </c>
      <c r="L378" s="703"/>
      <c r="M378" s="704"/>
      <c r="N378" s="704"/>
      <c r="O378" s="705"/>
      <c r="P378" s="705"/>
      <c r="Q378" s="705"/>
    </row>
    <row r="379" spans="1:17" ht="15">
      <c r="A379" s="917">
        <v>375</v>
      </c>
      <c r="B379" s="252" t="s">
        <v>1127</v>
      </c>
      <c r="C379" s="252" t="s">
        <v>1029</v>
      </c>
      <c r="D379" s="252">
        <v>1986</v>
      </c>
      <c r="E379" s="714">
        <v>10</v>
      </c>
      <c r="F379" s="252" t="s">
        <v>808</v>
      </c>
      <c r="G379" s="252"/>
      <c r="H379" s="252"/>
      <c r="I379" s="701">
        <f t="shared" si="7"/>
        <v>0.67499999999999993</v>
      </c>
      <c r="J379" s="702">
        <v>8.1</v>
      </c>
      <c r="K379" s="289">
        <v>0</v>
      </c>
      <c r="L379" s="703"/>
      <c r="M379" s="704"/>
      <c r="N379" s="704"/>
      <c r="O379" s="705"/>
      <c r="P379" s="705"/>
      <c r="Q379" s="705"/>
    </row>
    <row r="380" spans="1:17" ht="15">
      <c r="A380" s="917">
        <v>376</v>
      </c>
      <c r="B380" s="252" t="s">
        <v>1128</v>
      </c>
      <c r="C380" s="252" t="s">
        <v>1029</v>
      </c>
      <c r="D380" s="252">
        <v>1988</v>
      </c>
      <c r="E380" s="714">
        <v>10</v>
      </c>
      <c r="F380" s="252" t="s">
        <v>808</v>
      </c>
      <c r="G380" s="252"/>
      <c r="H380" s="252"/>
      <c r="I380" s="701">
        <f t="shared" si="7"/>
        <v>0.76666666666666661</v>
      </c>
      <c r="J380" s="702">
        <v>9.1999999999999993</v>
      </c>
      <c r="K380" s="289">
        <v>0</v>
      </c>
      <c r="L380" s="703"/>
      <c r="M380" s="704"/>
      <c r="N380" s="704"/>
      <c r="O380" s="705"/>
      <c r="P380" s="705"/>
      <c r="Q380" s="705"/>
    </row>
    <row r="381" spans="1:17" ht="15">
      <c r="A381" s="917">
        <v>377</v>
      </c>
      <c r="B381" s="252" t="s">
        <v>934</v>
      </c>
      <c r="C381" s="252" t="s">
        <v>1029</v>
      </c>
      <c r="D381" s="252">
        <v>1990</v>
      </c>
      <c r="E381" s="714">
        <v>10</v>
      </c>
      <c r="F381" s="252" t="s">
        <v>811</v>
      </c>
      <c r="G381" s="252"/>
      <c r="H381" s="252"/>
      <c r="I381" s="701">
        <f t="shared" si="7"/>
        <v>0.66666666666666663</v>
      </c>
      <c r="J381" s="702">
        <v>8</v>
      </c>
      <c r="K381" s="289">
        <v>0</v>
      </c>
      <c r="L381" s="703"/>
      <c r="M381" s="704"/>
      <c r="N381" s="704"/>
      <c r="O381" s="705"/>
      <c r="P381" s="705"/>
      <c r="Q381" s="705"/>
    </row>
    <row r="382" spans="1:17" ht="15">
      <c r="A382" s="917">
        <v>378</v>
      </c>
      <c r="B382" s="252" t="s">
        <v>935</v>
      </c>
      <c r="C382" s="252" t="s">
        <v>1029</v>
      </c>
      <c r="D382" s="252">
        <v>1988</v>
      </c>
      <c r="E382" s="714">
        <v>10</v>
      </c>
      <c r="F382" s="252" t="s">
        <v>811</v>
      </c>
      <c r="G382" s="252"/>
      <c r="H382" s="252"/>
      <c r="I382" s="701">
        <f t="shared" si="7"/>
        <v>0.71666666666666667</v>
      </c>
      <c r="J382" s="702">
        <v>8.6</v>
      </c>
      <c r="K382" s="289">
        <v>0</v>
      </c>
      <c r="L382" s="703"/>
      <c r="M382" s="704"/>
      <c r="N382" s="704"/>
      <c r="O382" s="705"/>
      <c r="P382" s="705"/>
      <c r="Q382" s="705"/>
    </row>
    <row r="383" spans="1:17" ht="15">
      <c r="A383" s="917">
        <v>379</v>
      </c>
      <c r="B383" s="252" t="s">
        <v>936</v>
      </c>
      <c r="C383" s="252" t="s">
        <v>1082</v>
      </c>
      <c r="D383" s="252">
        <v>1989</v>
      </c>
      <c r="E383" s="714">
        <v>10</v>
      </c>
      <c r="F383" s="252" t="s">
        <v>811</v>
      </c>
      <c r="G383" s="252"/>
      <c r="H383" s="252">
        <v>4.2</v>
      </c>
      <c r="I383" s="701">
        <f t="shared" si="7"/>
        <v>0.46666666666666662</v>
      </c>
      <c r="J383" s="702">
        <v>5.6</v>
      </c>
      <c r="K383" s="289">
        <v>0</v>
      </c>
      <c r="L383" s="703"/>
      <c r="M383" s="704"/>
      <c r="N383" s="704"/>
      <c r="O383" s="705"/>
      <c r="P383" s="705"/>
      <c r="Q383" s="705"/>
    </row>
    <row r="384" spans="1:17" ht="15">
      <c r="A384" s="917">
        <v>380</v>
      </c>
      <c r="B384" s="252" t="s">
        <v>53</v>
      </c>
      <c r="C384" s="252" t="s">
        <v>1033</v>
      </c>
      <c r="D384" s="252">
        <v>2000</v>
      </c>
      <c r="E384" s="714">
        <v>10</v>
      </c>
      <c r="F384" s="252" t="s">
        <v>811</v>
      </c>
      <c r="G384" s="252"/>
      <c r="H384" s="252"/>
      <c r="I384" s="701">
        <f t="shared" si="7"/>
        <v>0.76666666666666661</v>
      </c>
      <c r="J384" s="702">
        <v>9.1999999999999993</v>
      </c>
      <c r="K384" s="289">
        <v>0</v>
      </c>
      <c r="L384" s="703"/>
      <c r="M384" s="704"/>
      <c r="N384" s="704"/>
      <c r="O384" s="705"/>
      <c r="P384" s="705"/>
      <c r="Q384" s="705"/>
    </row>
    <row r="385" spans="1:17" ht="15">
      <c r="A385" s="917">
        <v>381</v>
      </c>
      <c r="B385" s="252" t="s">
        <v>60</v>
      </c>
      <c r="C385" s="252" t="s">
        <v>1029</v>
      </c>
      <c r="D385" s="252">
        <v>1990</v>
      </c>
      <c r="E385" s="714">
        <v>10</v>
      </c>
      <c r="F385" s="252" t="s">
        <v>812</v>
      </c>
      <c r="G385" s="252"/>
      <c r="H385" s="252"/>
      <c r="I385" s="701">
        <f t="shared" si="7"/>
        <v>0.70833333333333337</v>
      </c>
      <c r="J385" s="702">
        <v>8.5</v>
      </c>
      <c r="K385" s="289">
        <v>0</v>
      </c>
      <c r="L385" s="703"/>
      <c r="M385" s="704"/>
      <c r="N385" s="704"/>
      <c r="O385" s="705"/>
      <c r="P385" s="705"/>
      <c r="Q385" s="705"/>
    </row>
    <row r="386" spans="1:17" ht="15">
      <c r="A386" s="917">
        <v>382</v>
      </c>
      <c r="B386" s="252" t="s">
        <v>90</v>
      </c>
      <c r="C386" s="252" t="s">
        <v>1082</v>
      </c>
      <c r="D386" s="252">
        <v>1982</v>
      </c>
      <c r="E386" s="714">
        <v>10</v>
      </c>
      <c r="F386" s="252" t="s">
        <v>813</v>
      </c>
      <c r="G386" s="252"/>
      <c r="H386" s="252">
        <v>5.04</v>
      </c>
      <c r="I386" s="701">
        <f t="shared" si="7"/>
        <v>0.6</v>
      </c>
      <c r="J386" s="702">
        <v>7.2</v>
      </c>
      <c r="K386" s="289">
        <v>0</v>
      </c>
      <c r="L386" s="703"/>
      <c r="M386" s="704"/>
      <c r="N386" s="704"/>
      <c r="O386" s="705"/>
      <c r="P386" s="705"/>
      <c r="Q386" s="705"/>
    </row>
    <row r="387" spans="1:17" ht="15">
      <c r="A387" s="917">
        <v>383</v>
      </c>
      <c r="B387" s="252" t="s">
        <v>108</v>
      </c>
      <c r="C387" s="252" t="s">
        <v>1029</v>
      </c>
      <c r="D387" s="252">
        <v>1988</v>
      </c>
      <c r="E387" s="714">
        <v>10</v>
      </c>
      <c r="F387" s="252" t="s">
        <v>814</v>
      </c>
      <c r="G387" s="252"/>
      <c r="H387" s="252"/>
      <c r="I387" s="701">
        <f t="shared" si="7"/>
        <v>0.48333333333333334</v>
      </c>
      <c r="J387" s="702">
        <v>5.8</v>
      </c>
      <c r="K387" s="289">
        <v>1.32222</v>
      </c>
      <c r="L387" s="703"/>
      <c r="M387" s="704"/>
      <c r="N387" s="704"/>
      <c r="O387" s="705"/>
      <c r="P387" s="705"/>
      <c r="Q387" s="705"/>
    </row>
    <row r="388" spans="1:17" ht="15">
      <c r="A388" s="917">
        <v>384</v>
      </c>
      <c r="B388" s="252" t="s">
        <v>937</v>
      </c>
      <c r="C388" s="252" t="s">
        <v>938</v>
      </c>
      <c r="D388" s="252">
        <v>1975</v>
      </c>
      <c r="E388" s="714">
        <v>10</v>
      </c>
      <c r="F388" s="252" t="s">
        <v>815</v>
      </c>
      <c r="G388" s="252"/>
      <c r="H388" s="252"/>
      <c r="I388" s="701">
        <f t="shared" si="7"/>
        <v>0.60833333333333328</v>
      </c>
      <c r="J388" s="702">
        <v>7.3</v>
      </c>
      <c r="K388" s="289">
        <v>1.24444</v>
      </c>
      <c r="L388" s="703"/>
      <c r="M388" s="704"/>
      <c r="N388" s="704"/>
      <c r="O388" s="705"/>
      <c r="P388" s="705"/>
      <c r="Q388" s="705"/>
    </row>
    <row r="389" spans="1:17" ht="15">
      <c r="A389" s="917">
        <v>385</v>
      </c>
      <c r="B389" s="252" t="s">
        <v>939</v>
      </c>
      <c r="C389" s="252" t="s">
        <v>1082</v>
      </c>
      <c r="D389" s="252">
        <v>1967</v>
      </c>
      <c r="E389" s="714">
        <v>10</v>
      </c>
      <c r="F389" s="252" t="s">
        <v>815</v>
      </c>
      <c r="G389" s="252"/>
      <c r="H389" s="252">
        <v>4.2</v>
      </c>
      <c r="I389" s="701">
        <f t="shared" si="7"/>
        <v>0.70833333333333337</v>
      </c>
      <c r="J389" s="702">
        <v>8.5</v>
      </c>
      <c r="K389" s="289">
        <v>0.49628</v>
      </c>
      <c r="L389" s="703"/>
      <c r="M389" s="704"/>
      <c r="N389" s="704"/>
      <c r="O389" s="705"/>
      <c r="P389" s="705"/>
      <c r="Q389" s="705"/>
    </row>
    <row r="390" spans="1:17" ht="15">
      <c r="A390" s="917">
        <v>386</v>
      </c>
      <c r="B390" s="252" t="s">
        <v>840</v>
      </c>
      <c r="C390" s="252" t="s">
        <v>1029</v>
      </c>
      <c r="D390" s="252">
        <v>1984</v>
      </c>
      <c r="E390" s="714">
        <v>10</v>
      </c>
      <c r="F390" s="252" t="s">
        <v>821</v>
      </c>
      <c r="G390" s="252"/>
      <c r="H390" s="252"/>
      <c r="I390" s="701">
        <f t="shared" si="7"/>
        <v>0.6</v>
      </c>
      <c r="J390" s="702">
        <v>7.2</v>
      </c>
      <c r="K390" s="289">
        <v>0</v>
      </c>
      <c r="L390" s="703"/>
      <c r="M390" s="704"/>
      <c r="N390" s="704"/>
      <c r="O390" s="705"/>
      <c r="P390" s="705"/>
      <c r="Q390" s="705"/>
    </row>
    <row r="391" spans="1:17" ht="15">
      <c r="A391" s="917">
        <v>387</v>
      </c>
      <c r="B391" s="252" t="s">
        <v>940</v>
      </c>
      <c r="C391" s="252" t="s">
        <v>1</v>
      </c>
      <c r="D391" s="252">
        <v>1989</v>
      </c>
      <c r="E391" s="714">
        <v>10</v>
      </c>
      <c r="F391" s="252" t="s">
        <v>805</v>
      </c>
      <c r="G391" s="252"/>
      <c r="H391" s="252">
        <v>16.38</v>
      </c>
      <c r="I391" s="701">
        <f t="shared" si="7"/>
        <v>0.56666666666666665</v>
      </c>
      <c r="J391" s="702">
        <v>6.8</v>
      </c>
      <c r="K391" s="289">
        <v>0</v>
      </c>
      <c r="L391" s="703"/>
      <c r="M391" s="704"/>
      <c r="N391" s="704"/>
      <c r="O391" s="705"/>
      <c r="P391" s="705"/>
      <c r="Q391" s="705"/>
    </row>
    <row r="392" spans="1:17" ht="15">
      <c r="A392" s="917">
        <v>388</v>
      </c>
      <c r="B392" s="252" t="s">
        <v>941</v>
      </c>
      <c r="C392" s="252" t="s">
        <v>1029</v>
      </c>
      <c r="D392" s="252">
        <v>1984</v>
      </c>
      <c r="E392" s="714">
        <v>10</v>
      </c>
      <c r="F392" s="252" t="s">
        <v>824</v>
      </c>
      <c r="G392" s="252"/>
      <c r="H392" s="252"/>
      <c r="I392" s="701">
        <f t="shared" si="7"/>
        <v>0.67499999999999993</v>
      </c>
      <c r="J392" s="702">
        <v>8.1</v>
      </c>
      <c r="K392" s="289">
        <v>1.0333299999999999</v>
      </c>
      <c r="L392" s="703"/>
      <c r="M392" s="704"/>
      <c r="N392" s="704"/>
      <c r="O392" s="705"/>
      <c r="P392" s="705"/>
      <c r="Q392" s="705"/>
    </row>
    <row r="393" spans="1:17" ht="15">
      <c r="A393" s="917">
        <v>389</v>
      </c>
      <c r="B393" s="252" t="s">
        <v>942</v>
      </c>
      <c r="C393" s="252" t="s">
        <v>1029</v>
      </c>
      <c r="D393" s="252">
        <v>1986</v>
      </c>
      <c r="E393" s="714">
        <v>10</v>
      </c>
      <c r="F393" s="252" t="s">
        <v>815</v>
      </c>
      <c r="G393" s="252"/>
      <c r="H393" s="252"/>
      <c r="I393" s="701">
        <f t="shared" si="7"/>
        <v>0.60833333333333328</v>
      </c>
      <c r="J393" s="702">
        <v>7.3</v>
      </c>
      <c r="K393" s="289">
        <v>0</v>
      </c>
      <c r="L393" s="703"/>
      <c r="M393" s="704"/>
      <c r="N393" s="704"/>
      <c r="O393" s="705"/>
      <c r="P393" s="705"/>
      <c r="Q393" s="705"/>
    </row>
    <row r="394" spans="1:17" ht="15">
      <c r="A394" s="917">
        <v>390</v>
      </c>
      <c r="B394" s="252" t="s">
        <v>943</v>
      </c>
      <c r="C394" s="252" t="s">
        <v>1029</v>
      </c>
      <c r="D394" s="252">
        <v>1986</v>
      </c>
      <c r="E394" s="714">
        <v>10</v>
      </c>
      <c r="F394" s="252" t="s">
        <v>815</v>
      </c>
      <c r="G394" s="252"/>
      <c r="H394" s="252"/>
      <c r="I394" s="701">
        <f t="shared" si="7"/>
        <v>0.56666666666666665</v>
      </c>
      <c r="J394" s="702">
        <v>6.8</v>
      </c>
      <c r="K394" s="289">
        <v>1.30278</v>
      </c>
      <c r="L394" s="703"/>
      <c r="M394" s="704"/>
      <c r="N394" s="704"/>
      <c r="O394" s="705"/>
      <c r="P394" s="705"/>
      <c r="Q394" s="705"/>
    </row>
    <row r="395" spans="1:17" ht="15">
      <c r="A395" s="917">
        <v>391</v>
      </c>
      <c r="B395" s="252" t="s">
        <v>150</v>
      </c>
      <c r="C395" s="252" t="s">
        <v>1082</v>
      </c>
      <c r="D395" s="252">
        <v>1993</v>
      </c>
      <c r="E395" s="714">
        <v>10</v>
      </c>
      <c r="F395" s="252" t="s">
        <v>818</v>
      </c>
      <c r="G395" s="252"/>
      <c r="H395" s="252">
        <v>4.2</v>
      </c>
      <c r="I395" s="701">
        <f t="shared" si="7"/>
        <v>0.54166666666666663</v>
      </c>
      <c r="J395" s="702">
        <v>6.5</v>
      </c>
      <c r="K395" s="289">
        <v>0</v>
      </c>
      <c r="L395" s="703"/>
      <c r="M395" s="704"/>
      <c r="N395" s="704"/>
      <c r="O395" s="705"/>
      <c r="P395" s="705"/>
      <c r="Q395" s="705"/>
    </row>
    <row r="396" spans="1:17" ht="15">
      <c r="A396" s="917">
        <v>392</v>
      </c>
      <c r="B396" s="252" t="s">
        <v>0</v>
      </c>
      <c r="C396" s="252" t="s">
        <v>1</v>
      </c>
      <c r="D396" s="252">
        <v>1988</v>
      </c>
      <c r="E396" s="714">
        <v>10</v>
      </c>
      <c r="F396" s="252" t="s">
        <v>808</v>
      </c>
      <c r="G396" s="252"/>
      <c r="H396" s="252">
        <v>16.38</v>
      </c>
      <c r="I396" s="701">
        <f t="shared" si="7"/>
        <v>0.51666666666666672</v>
      </c>
      <c r="J396" s="702">
        <v>6.2</v>
      </c>
      <c r="K396" s="289">
        <v>0.72186000000000006</v>
      </c>
      <c r="L396" s="703"/>
      <c r="M396" s="704"/>
      <c r="N396" s="704"/>
      <c r="O396" s="705"/>
      <c r="P396" s="705"/>
      <c r="Q396" s="705"/>
    </row>
    <row r="397" spans="1:17" ht="15">
      <c r="A397" s="917">
        <v>393</v>
      </c>
      <c r="B397" s="252" t="s">
        <v>23</v>
      </c>
      <c r="C397" s="252" t="s">
        <v>1082</v>
      </c>
      <c r="D397" s="252">
        <v>1996</v>
      </c>
      <c r="E397" s="714">
        <v>10</v>
      </c>
      <c r="F397" s="252" t="s">
        <v>810</v>
      </c>
      <c r="G397" s="252"/>
      <c r="H397" s="252">
        <v>8.19</v>
      </c>
      <c r="I397" s="701">
        <f t="shared" si="7"/>
        <v>0.48333333333333334</v>
      </c>
      <c r="J397" s="702">
        <v>5.8</v>
      </c>
      <c r="K397" s="289">
        <v>1.81968</v>
      </c>
      <c r="L397" s="703"/>
      <c r="M397" s="704"/>
      <c r="N397" s="704"/>
      <c r="O397" s="705"/>
      <c r="P397" s="705"/>
      <c r="Q397" s="705"/>
    </row>
    <row r="398" spans="1:17" ht="15">
      <c r="A398" s="917">
        <v>394</v>
      </c>
      <c r="B398" s="252" t="s">
        <v>67</v>
      </c>
      <c r="C398" s="252" t="s">
        <v>1082</v>
      </c>
      <c r="D398" s="252">
        <v>1988</v>
      </c>
      <c r="E398" s="714">
        <v>10</v>
      </c>
      <c r="F398" s="252" t="s">
        <v>812</v>
      </c>
      <c r="G398" s="252"/>
      <c r="H398" s="252">
        <v>5.04</v>
      </c>
      <c r="I398" s="701">
        <f t="shared" si="7"/>
        <v>0.79166666666666663</v>
      </c>
      <c r="J398" s="702">
        <v>9.5</v>
      </c>
      <c r="K398" s="289">
        <v>0</v>
      </c>
      <c r="L398" s="703"/>
      <c r="M398" s="704"/>
      <c r="N398" s="704"/>
      <c r="O398" s="705"/>
      <c r="P398" s="705"/>
      <c r="Q398" s="705"/>
    </row>
    <row r="399" spans="1:17" ht="15">
      <c r="A399" s="917">
        <v>395</v>
      </c>
      <c r="B399" s="252" t="s">
        <v>122</v>
      </c>
      <c r="C399" s="252" t="s">
        <v>1082</v>
      </c>
      <c r="D399" s="252">
        <v>2000</v>
      </c>
      <c r="E399" s="714">
        <v>10</v>
      </c>
      <c r="F399" s="252" t="s">
        <v>193</v>
      </c>
      <c r="G399" s="252"/>
      <c r="H399" s="252">
        <v>8.19</v>
      </c>
      <c r="I399" s="701">
        <f t="shared" si="7"/>
        <v>0.75</v>
      </c>
      <c r="J399" s="702">
        <v>9</v>
      </c>
      <c r="K399" s="289">
        <v>12.467549999999999</v>
      </c>
      <c r="L399" s="703"/>
      <c r="M399" s="704"/>
      <c r="N399" s="704"/>
      <c r="O399" s="705"/>
      <c r="P399" s="705"/>
      <c r="Q399" s="705"/>
    </row>
    <row r="400" spans="1:17" ht="15">
      <c r="A400" s="917">
        <v>396</v>
      </c>
      <c r="B400" s="252" t="s">
        <v>174</v>
      </c>
      <c r="C400" s="252" t="s">
        <v>175</v>
      </c>
      <c r="D400" s="252">
        <v>1998</v>
      </c>
      <c r="E400" s="714">
        <v>10</v>
      </c>
      <c r="F400" s="252" t="s">
        <v>822</v>
      </c>
      <c r="G400" s="252"/>
      <c r="H400" s="252">
        <v>8.19</v>
      </c>
      <c r="I400" s="701">
        <f t="shared" si="7"/>
        <v>0.66666666666666663</v>
      </c>
      <c r="J400" s="702">
        <v>8</v>
      </c>
      <c r="K400" s="289">
        <v>6.7072799999999999</v>
      </c>
      <c r="L400" s="703"/>
      <c r="M400" s="704"/>
      <c r="N400" s="704"/>
      <c r="O400" s="705"/>
      <c r="P400" s="705"/>
      <c r="Q400" s="705"/>
    </row>
    <row r="401" spans="1:17" ht="15">
      <c r="A401" s="917">
        <v>397</v>
      </c>
      <c r="B401" s="252" t="s">
        <v>1093</v>
      </c>
      <c r="C401" s="252" t="s">
        <v>1094</v>
      </c>
      <c r="D401" s="252">
        <v>2001</v>
      </c>
      <c r="E401" s="714">
        <v>10</v>
      </c>
      <c r="F401" s="252" t="s">
        <v>824</v>
      </c>
      <c r="G401" s="252"/>
      <c r="H401" s="252">
        <v>16.38</v>
      </c>
      <c r="I401" s="701">
        <f t="shared" si="7"/>
        <v>0.6333333333333333</v>
      </c>
      <c r="J401" s="702">
        <v>7.6</v>
      </c>
      <c r="K401" s="289">
        <v>24.815240000000003</v>
      </c>
      <c r="L401" s="703"/>
      <c r="M401" s="704"/>
      <c r="N401" s="704"/>
      <c r="O401" s="705"/>
      <c r="P401" s="705"/>
      <c r="Q401" s="705"/>
    </row>
    <row r="402" spans="1:17" ht="15">
      <c r="A402" s="917">
        <v>398</v>
      </c>
      <c r="B402" s="252" t="s">
        <v>87</v>
      </c>
      <c r="C402" s="252" t="s">
        <v>1094</v>
      </c>
      <c r="D402" s="252">
        <v>1988</v>
      </c>
      <c r="E402" s="714">
        <v>10</v>
      </c>
      <c r="F402" s="252" t="s">
        <v>813</v>
      </c>
      <c r="G402" s="252"/>
      <c r="H402" s="252">
        <v>16.38</v>
      </c>
      <c r="I402" s="701">
        <f t="shared" si="7"/>
        <v>0.76666666666666661</v>
      </c>
      <c r="J402" s="702">
        <v>9.1999999999999993</v>
      </c>
      <c r="K402" s="289">
        <v>2.3610799999999998</v>
      </c>
      <c r="L402" s="703"/>
      <c r="M402" s="704"/>
      <c r="N402" s="704"/>
      <c r="O402" s="705"/>
      <c r="P402" s="705"/>
      <c r="Q402" s="705"/>
    </row>
    <row r="403" spans="1:17" ht="15">
      <c r="A403" s="917">
        <v>399</v>
      </c>
      <c r="B403" s="252" t="s">
        <v>147</v>
      </c>
      <c r="C403" s="252" t="s">
        <v>1</v>
      </c>
      <c r="D403" s="252">
        <v>2004</v>
      </c>
      <c r="E403" s="714">
        <v>10</v>
      </c>
      <c r="F403" s="252" t="s">
        <v>818</v>
      </c>
      <c r="G403" s="252"/>
      <c r="H403" s="252">
        <v>16.38</v>
      </c>
      <c r="I403" s="701">
        <f t="shared" ref="I403:I466" si="8">J403/12</f>
        <v>0.15</v>
      </c>
      <c r="J403" s="702">
        <v>1.8</v>
      </c>
      <c r="K403" s="289">
        <v>77.480310000000003</v>
      </c>
      <c r="L403" s="703"/>
      <c r="M403" s="704"/>
      <c r="N403" s="704"/>
      <c r="O403" s="705"/>
      <c r="P403" s="705"/>
      <c r="Q403" s="705"/>
    </row>
    <row r="404" spans="1:17" ht="15">
      <c r="A404" s="917">
        <v>400</v>
      </c>
      <c r="B404" s="252" t="s">
        <v>157</v>
      </c>
      <c r="C404" s="252" t="s">
        <v>1082</v>
      </c>
      <c r="D404" s="252">
        <v>1987</v>
      </c>
      <c r="E404" s="714">
        <v>10</v>
      </c>
      <c r="F404" s="252" t="s">
        <v>821</v>
      </c>
      <c r="G404" s="252"/>
      <c r="H404" s="252">
        <v>8.19</v>
      </c>
      <c r="I404" s="701">
        <f t="shared" si="8"/>
        <v>0.13333333333333333</v>
      </c>
      <c r="J404" s="702">
        <v>1.6</v>
      </c>
      <c r="K404" s="289">
        <v>8.3726200000000013</v>
      </c>
      <c r="L404" s="703"/>
      <c r="M404" s="704"/>
      <c r="N404" s="704"/>
      <c r="O404" s="705"/>
      <c r="P404" s="705"/>
      <c r="Q404" s="705"/>
    </row>
    <row r="405" spans="1:17" ht="15">
      <c r="A405" s="917">
        <v>401</v>
      </c>
      <c r="B405" s="252" t="s">
        <v>75</v>
      </c>
      <c r="C405" s="252" t="s">
        <v>1038</v>
      </c>
      <c r="D405" s="252">
        <v>2011</v>
      </c>
      <c r="E405" s="714">
        <v>10</v>
      </c>
      <c r="F405" s="252" t="s">
        <v>812</v>
      </c>
      <c r="G405" s="252">
        <v>17</v>
      </c>
      <c r="H405" s="252"/>
      <c r="I405" s="701">
        <f t="shared" si="8"/>
        <v>0.76666666666666661</v>
      </c>
      <c r="J405" s="702">
        <v>9.1999999999999993</v>
      </c>
      <c r="K405" s="289">
        <v>61.067709999999998</v>
      </c>
      <c r="L405" s="703"/>
      <c r="M405" s="704"/>
      <c r="N405" s="704"/>
      <c r="O405" s="705"/>
      <c r="P405" s="705"/>
      <c r="Q405" s="705"/>
    </row>
    <row r="406" spans="1:17" ht="15">
      <c r="A406" s="917">
        <v>402</v>
      </c>
      <c r="B406" s="252" t="s">
        <v>1090</v>
      </c>
      <c r="C406" s="252" t="s">
        <v>1038</v>
      </c>
      <c r="D406" s="252">
        <v>2011</v>
      </c>
      <c r="E406" s="714">
        <v>10</v>
      </c>
      <c r="F406" s="252" t="s">
        <v>801</v>
      </c>
      <c r="G406" s="252">
        <v>17</v>
      </c>
      <c r="H406" s="252"/>
      <c r="I406" s="701">
        <f t="shared" si="8"/>
        <v>0.67499999999999993</v>
      </c>
      <c r="J406" s="702">
        <v>8.1</v>
      </c>
      <c r="K406" s="289">
        <v>61.067709999999998</v>
      </c>
      <c r="L406" s="703"/>
      <c r="M406" s="704"/>
      <c r="N406" s="704"/>
      <c r="O406" s="705"/>
      <c r="P406" s="705"/>
      <c r="Q406" s="705"/>
    </row>
    <row r="407" spans="1:17" ht="15">
      <c r="A407" s="917">
        <v>403</v>
      </c>
      <c r="B407" s="252" t="s">
        <v>9</v>
      </c>
      <c r="C407" s="252" t="s">
        <v>1038</v>
      </c>
      <c r="D407" s="252">
        <v>2011</v>
      </c>
      <c r="E407" s="714">
        <v>10</v>
      </c>
      <c r="F407" s="252" t="s">
        <v>808</v>
      </c>
      <c r="G407" s="252">
        <v>17</v>
      </c>
      <c r="H407" s="252"/>
      <c r="I407" s="701">
        <f t="shared" si="8"/>
        <v>0.76666666666666661</v>
      </c>
      <c r="J407" s="702">
        <v>9.1999999999999993</v>
      </c>
      <c r="K407" s="289">
        <v>61.067709999999998</v>
      </c>
      <c r="L407" s="703"/>
      <c r="M407" s="704"/>
      <c r="N407" s="704"/>
      <c r="O407" s="705"/>
      <c r="P407" s="705"/>
      <c r="Q407" s="705"/>
    </row>
    <row r="408" spans="1:17" ht="15">
      <c r="A408" s="917">
        <v>404</v>
      </c>
      <c r="B408" s="252" t="s">
        <v>144</v>
      </c>
      <c r="C408" s="252" t="s">
        <v>1038</v>
      </c>
      <c r="D408" s="252">
        <v>2011</v>
      </c>
      <c r="E408" s="714">
        <v>10</v>
      </c>
      <c r="F408" s="252" t="s">
        <v>815</v>
      </c>
      <c r="G408" s="252">
        <v>17</v>
      </c>
      <c r="H408" s="252"/>
      <c r="I408" s="701">
        <f t="shared" si="8"/>
        <v>0.66666666666666663</v>
      </c>
      <c r="J408" s="702">
        <v>8</v>
      </c>
      <c r="K408" s="289">
        <v>59.101769999999995</v>
      </c>
      <c r="L408" s="703"/>
      <c r="M408" s="704"/>
      <c r="N408" s="704"/>
      <c r="O408" s="705"/>
      <c r="P408" s="705"/>
      <c r="Q408" s="705"/>
    </row>
    <row r="409" spans="1:17" ht="15">
      <c r="A409" s="917">
        <v>405</v>
      </c>
      <c r="B409" s="252" t="s">
        <v>58</v>
      </c>
      <c r="C409" s="252" t="s">
        <v>1038</v>
      </c>
      <c r="D409" s="252">
        <v>2011</v>
      </c>
      <c r="E409" s="714">
        <v>10</v>
      </c>
      <c r="F409" s="252" t="s">
        <v>811</v>
      </c>
      <c r="G409" s="252">
        <v>17</v>
      </c>
      <c r="H409" s="252"/>
      <c r="I409" s="701">
        <f t="shared" si="8"/>
        <v>0.71666666666666667</v>
      </c>
      <c r="J409" s="702">
        <v>8.6</v>
      </c>
      <c r="K409" s="289">
        <v>61.067709999999998</v>
      </c>
      <c r="L409" s="703"/>
      <c r="M409" s="704"/>
      <c r="N409" s="704"/>
      <c r="O409" s="705"/>
      <c r="P409" s="705"/>
      <c r="Q409" s="705"/>
    </row>
    <row r="410" spans="1:17" ht="15">
      <c r="A410" s="917">
        <v>406</v>
      </c>
      <c r="B410" s="252" t="s">
        <v>155</v>
      </c>
      <c r="C410" s="252" t="s">
        <v>1038</v>
      </c>
      <c r="D410" s="252">
        <v>2011</v>
      </c>
      <c r="E410" s="714">
        <v>10</v>
      </c>
      <c r="F410" s="252" t="s">
        <v>818</v>
      </c>
      <c r="G410" s="252">
        <v>17</v>
      </c>
      <c r="H410" s="252"/>
      <c r="I410" s="701">
        <f t="shared" si="8"/>
        <v>0.46666666666666662</v>
      </c>
      <c r="J410" s="702">
        <v>5.6</v>
      </c>
      <c r="K410" s="289">
        <v>61.067709999999998</v>
      </c>
      <c r="L410" s="703"/>
      <c r="M410" s="704"/>
      <c r="N410" s="704"/>
      <c r="O410" s="705"/>
      <c r="P410" s="705"/>
      <c r="Q410" s="705"/>
    </row>
    <row r="411" spans="1:17" ht="15">
      <c r="A411" s="917">
        <v>407</v>
      </c>
      <c r="B411" s="252" t="s">
        <v>1113</v>
      </c>
      <c r="C411" s="252" t="s">
        <v>1036</v>
      </c>
      <c r="D411" s="252">
        <v>2011</v>
      </c>
      <c r="E411" s="714">
        <v>10</v>
      </c>
      <c r="F411" s="252" t="s">
        <v>803</v>
      </c>
      <c r="G411" s="252">
        <v>17</v>
      </c>
      <c r="H411" s="252"/>
      <c r="I411" s="701">
        <f t="shared" si="8"/>
        <v>0.76666666666666661</v>
      </c>
      <c r="J411" s="702">
        <v>9.1999999999999993</v>
      </c>
      <c r="K411" s="289">
        <v>61.067709999999998</v>
      </c>
      <c r="L411" s="703"/>
      <c r="M411" s="704"/>
      <c r="N411" s="704"/>
      <c r="O411" s="705"/>
      <c r="P411" s="705"/>
      <c r="Q411" s="705"/>
    </row>
    <row r="412" spans="1:17" ht="15">
      <c r="A412" s="917">
        <v>408</v>
      </c>
      <c r="B412" s="252" t="s">
        <v>1062</v>
      </c>
      <c r="C412" s="252" t="s">
        <v>709</v>
      </c>
      <c r="D412" s="252">
        <v>2011</v>
      </c>
      <c r="E412" s="714">
        <v>10</v>
      </c>
      <c r="F412" s="252" t="s">
        <v>664</v>
      </c>
      <c r="G412" s="252">
        <v>18.8</v>
      </c>
      <c r="H412" s="252"/>
      <c r="I412" s="701">
        <f t="shared" si="8"/>
        <v>0.70833333333333337</v>
      </c>
      <c r="J412" s="702">
        <v>8.5</v>
      </c>
      <c r="K412" s="289">
        <v>78.499899999999997</v>
      </c>
      <c r="L412" s="703"/>
      <c r="M412" s="704"/>
      <c r="N412" s="704"/>
      <c r="O412" s="705"/>
      <c r="P412" s="705"/>
      <c r="Q412" s="705"/>
    </row>
    <row r="413" spans="1:17" ht="15">
      <c r="A413" s="917">
        <v>409</v>
      </c>
      <c r="B413" s="252" t="s">
        <v>10</v>
      </c>
      <c r="C413" s="252" t="s">
        <v>709</v>
      </c>
      <c r="D413" s="252">
        <v>2011</v>
      </c>
      <c r="E413" s="714">
        <v>10</v>
      </c>
      <c r="F413" s="252" t="s">
        <v>808</v>
      </c>
      <c r="G413" s="252">
        <v>17.899999999999999</v>
      </c>
      <c r="H413" s="252"/>
      <c r="I413" s="701">
        <f t="shared" si="8"/>
        <v>0.6</v>
      </c>
      <c r="J413" s="702">
        <v>7.2</v>
      </c>
      <c r="K413" s="289">
        <v>78.268520000000009</v>
      </c>
      <c r="L413" s="703"/>
      <c r="M413" s="704"/>
      <c r="N413" s="704"/>
      <c r="O413" s="705"/>
      <c r="P413" s="705"/>
      <c r="Q413" s="705"/>
    </row>
    <row r="414" spans="1:17" ht="15">
      <c r="A414" s="917">
        <v>410</v>
      </c>
      <c r="B414" s="252" t="s">
        <v>1112</v>
      </c>
      <c r="C414" s="252" t="s">
        <v>665</v>
      </c>
      <c r="D414" s="252">
        <v>2011</v>
      </c>
      <c r="E414" s="714">
        <v>10</v>
      </c>
      <c r="F414" s="252" t="s">
        <v>803</v>
      </c>
      <c r="G414" s="252">
        <v>11.5</v>
      </c>
      <c r="H414" s="252"/>
      <c r="I414" s="701">
        <f t="shared" si="8"/>
        <v>0.56666666666666665</v>
      </c>
      <c r="J414" s="702">
        <v>6.8</v>
      </c>
      <c r="K414" s="289">
        <v>49.159099999999995</v>
      </c>
      <c r="L414" s="703"/>
      <c r="M414" s="704"/>
      <c r="N414" s="704"/>
      <c r="O414" s="705"/>
      <c r="P414" s="705"/>
      <c r="Q414" s="705"/>
    </row>
    <row r="415" spans="1:17" ht="15">
      <c r="A415" s="917">
        <v>411</v>
      </c>
      <c r="B415" s="252" t="s">
        <v>186</v>
      </c>
      <c r="C415" s="252" t="s">
        <v>665</v>
      </c>
      <c r="D415" s="252">
        <v>2011</v>
      </c>
      <c r="E415" s="714">
        <v>10</v>
      </c>
      <c r="F415" s="252" t="s">
        <v>822</v>
      </c>
      <c r="G415" s="252">
        <v>12.08</v>
      </c>
      <c r="H415" s="252"/>
      <c r="I415" s="701">
        <f t="shared" si="8"/>
        <v>0.48333333333333334</v>
      </c>
      <c r="J415" s="702">
        <v>5.8</v>
      </c>
      <c r="K415" s="289">
        <v>49.159099999999995</v>
      </c>
      <c r="L415" s="703"/>
      <c r="M415" s="704"/>
      <c r="N415" s="704"/>
      <c r="O415" s="705"/>
      <c r="P415" s="705"/>
      <c r="Q415" s="705"/>
    </row>
    <row r="416" spans="1:17" ht="15">
      <c r="A416" s="917">
        <v>412</v>
      </c>
      <c r="B416" s="252" t="s">
        <v>41</v>
      </c>
      <c r="C416" s="252" t="s">
        <v>665</v>
      </c>
      <c r="D416" s="252">
        <v>2011</v>
      </c>
      <c r="E416" s="714">
        <v>10</v>
      </c>
      <c r="F416" s="252" t="s">
        <v>810</v>
      </c>
      <c r="G416" s="252">
        <v>11.5</v>
      </c>
      <c r="H416" s="252"/>
      <c r="I416" s="701">
        <f t="shared" si="8"/>
        <v>0.60833333333333328</v>
      </c>
      <c r="J416" s="702">
        <v>7.3</v>
      </c>
      <c r="K416" s="289">
        <v>49.159099999999995</v>
      </c>
      <c r="L416" s="703"/>
      <c r="M416" s="704"/>
      <c r="N416" s="704"/>
      <c r="O416" s="705"/>
      <c r="P416" s="705"/>
      <c r="Q416" s="705"/>
    </row>
    <row r="417" spans="1:17" ht="15">
      <c r="A417" s="917">
        <v>413</v>
      </c>
      <c r="B417" s="252" t="s">
        <v>1063</v>
      </c>
      <c r="C417" s="252" t="s">
        <v>665</v>
      </c>
      <c r="D417" s="252">
        <v>2011</v>
      </c>
      <c r="E417" s="714">
        <v>10</v>
      </c>
      <c r="F417" s="252" t="s">
        <v>664</v>
      </c>
      <c r="G417" s="252">
        <v>12.08</v>
      </c>
      <c r="H417" s="252"/>
      <c r="I417" s="701">
        <f t="shared" si="8"/>
        <v>0.70833333333333337</v>
      </c>
      <c r="J417" s="702">
        <v>8.5</v>
      </c>
      <c r="K417" s="289">
        <v>49.159099999999995</v>
      </c>
      <c r="L417" s="703"/>
      <c r="M417" s="704"/>
      <c r="N417" s="704"/>
      <c r="O417" s="705"/>
      <c r="P417" s="705"/>
      <c r="Q417" s="705"/>
    </row>
    <row r="418" spans="1:17" ht="15">
      <c r="A418" s="917">
        <v>414</v>
      </c>
      <c r="B418" s="252" t="s">
        <v>944</v>
      </c>
      <c r="C418" s="252" t="s">
        <v>665</v>
      </c>
      <c r="D418" s="252">
        <v>2011</v>
      </c>
      <c r="E418" s="714">
        <v>10</v>
      </c>
      <c r="F418" s="252" t="s">
        <v>664</v>
      </c>
      <c r="G418" s="252">
        <v>9.24</v>
      </c>
      <c r="H418" s="252"/>
      <c r="I418" s="701">
        <f t="shared" si="8"/>
        <v>0.6</v>
      </c>
      <c r="J418" s="702">
        <v>7.2</v>
      </c>
      <c r="K418" s="289">
        <v>35.045209999999997</v>
      </c>
      <c r="L418" s="703"/>
      <c r="M418" s="704"/>
      <c r="N418" s="704"/>
      <c r="O418" s="705"/>
      <c r="P418" s="705"/>
      <c r="Q418" s="705"/>
    </row>
    <row r="419" spans="1:17" ht="15">
      <c r="A419" s="917">
        <v>415</v>
      </c>
      <c r="B419" s="252" t="s">
        <v>137</v>
      </c>
      <c r="C419" s="252" t="s">
        <v>945</v>
      </c>
      <c r="D419" s="252">
        <v>2011</v>
      </c>
      <c r="E419" s="714">
        <v>10</v>
      </c>
      <c r="F419" s="252" t="s">
        <v>193</v>
      </c>
      <c r="G419" s="252"/>
      <c r="H419" s="252">
        <v>15.6</v>
      </c>
      <c r="I419" s="701">
        <f t="shared" si="8"/>
        <v>0.56666666666666665</v>
      </c>
      <c r="J419" s="702">
        <v>6.8</v>
      </c>
      <c r="K419" s="289">
        <v>401.49122</v>
      </c>
      <c r="L419" s="703"/>
      <c r="M419" s="704"/>
      <c r="N419" s="704"/>
      <c r="O419" s="705"/>
      <c r="P419" s="705"/>
      <c r="Q419" s="705"/>
    </row>
    <row r="420" spans="1:17" ht="15">
      <c r="A420" s="917">
        <v>416</v>
      </c>
      <c r="B420" s="252" t="s">
        <v>946</v>
      </c>
      <c r="C420" s="252" t="s">
        <v>1036</v>
      </c>
      <c r="D420" s="252">
        <v>2012</v>
      </c>
      <c r="E420" s="714">
        <v>10</v>
      </c>
      <c r="F420" s="252" t="s">
        <v>810</v>
      </c>
      <c r="G420" s="252">
        <v>17</v>
      </c>
      <c r="H420" s="252"/>
      <c r="I420" s="701">
        <f t="shared" si="8"/>
        <v>0.67499999999999993</v>
      </c>
      <c r="J420" s="702">
        <v>8.1</v>
      </c>
      <c r="K420" s="289">
        <v>74.610380000000006</v>
      </c>
      <c r="L420" s="703"/>
      <c r="M420" s="704"/>
      <c r="N420" s="704"/>
      <c r="O420" s="705"/>
      <c r="P420" s="705"/>
      <c r="Q420" s="705"/>
    </row>
    <row r="421" spans="1:17" ht="15">
      <c r="A421" s="917">
        <v>417</v>
      </c>
      <c r="B421" s="252" t="s">
        <v>947</v>
      </c>
      <c r="C421" s="252" t="s">
        <v>1038</v>
      </c>
      <c r="D421" s="252">
        <v>2011</v>
      </c>
      <c r="E421" s="714">
        <v>10</v>
      </c>
      <c r="F421" s="252" t="s">
        <v>800</v>
      </c>
      <c r="G421" s="252">
        <v>17</v>
      </c>
      <c r="H421" s="252"/>
      <c r="I421" s="701">
        <f t="shared" si="8"/>
        <v>0.60833333333333328</v>
      </c>
      <c r="J421" s="702">
        <v>7.3</v>
      </c>
      <c r="K421" s="289">
        <v>71.186800000000005</v>
      </c>
      <c r="L421" s="703"/>
      <c r="M421" s="704"/>
      <c r="N421" s="704"/>
      <c r="O421" s="705"/>
      <c r="P421" s="705"/>
      <c r="Q421" s="705"/>
    </row>
    <row r="422" spans="1:17" ht="15">
      <c r="A422" s="917">
        <v>418</v>
      </c>
      <c r="B422" s="252" t="s">
        <v>948</v>
      </c>
      <c r="C422" s="252" t="s">
        <v>1038</v>
      </c>
      <c r="D422" s="252">
        <v>2011</v>
      </c>
      <c r="E422" s="714">
        <v>10</v>
      </c>
      <c r="F422" s="252" t="s">
        <v>812</v>
      </c>
      <c r="G422" s="252">
        <v>17</v>
      </c>
      <c r="H422" s="252"/>
      <c r="I422" s="701">
        <f t="shared" si="8"/>
        <v>0.56666666666666665</v>
      </c>
      <c r="J422" s="702">
        <v>6.8</v>
      </c>
      <c r="K422" s="289">
        <v>74.610380000000006</v>
      </c>
      <c r="L422" s="703"/>
      <c r="M422" s="704"/>
      <c r="N422" s="704"/>
      <c r="O422" s="705"/>
      <c r="P422" s="705"/>
      <c r="Q422" s="705"/>
    </row>
    <row r="423" spans="1:17" ht="15">
      <c r="A423" s="917">
        <v>419</v>
      </c>
      <c r="B423" s="252" t="s">
        <v>949</v>
      </c>
      <c r="C423" s="252" t="s">
        <v>1036</v>
      </c>
      <c r="D423" s="252">
        <v>2011</v>
      </c>
      <c r="E423" s="714">
        <v>10</v>
      </c>
      <c r="F423" s="252" t="s">
        <v>813</v>
      </c>
      <c r="G423" s="252">
        <v>17</v>
      </c>
      <c r="H423" s="252"/>
      <c r="I423" s="701">
        <f t="shared" si="8"/>
        <v>0.54166666666666663</v>
      </c>
      <c r="J423" s="702">
        <v>6.5</v>
      </c>
      <c r="K423" s="289">
        <v>71.186800000000005</v>
      </c>
      <c r="L423" s="703"/>
      <c r="M423" s="704"/>
      <c r="N423" s="704"/>
      <c r="O423" s="705"/>
      <c r="P423" s="705"/>
      <c r="Q423" s="705"/>
    </row>
    <row r="424" spans="1:17" ht="15">
      <c r="A424" s="917">
        <v>420</v>
      </c>
      <c r="B424" s="252" t="s">
        <v>950</v>
      </c>
      <c r="C424" s="252" t="s">
        <v>1036</v>
      </c>
      <c r="D424" s="252">
        <v>2011</v>
      </c>
      <c r="E424" s="714">
        <v>10</v>
      </c>
      <c r="F424" s="252" t="s">
        <v>818</v>
      </c>
      <c r="G424" s="252">
        <v>17</v>
      </c>
      <c r="H424" s="252"/>
      <c r="I424" s="701">
        <f t="shared" si="8"/>
        <v>0.51666666666666672</v>
      </c>
      <c r="J424" s="702">
        <v>6.2</v>
      </c>
      <c r="K424" s="289">
        <v>71.186800000000005</v>
      </c>
      <c r="L424" s="703"/>
      <c r="M424" s="704"/>
      <c r="N424" s="704"/>
      <c r="O424" s="705"/>
      <c r="P424" s="705"/>
      <c r="Q424" s="705"/>
    </row>
    <row r="425" spans="1:17" ht="15">
      <c r="A425" s="917">
        <v>421</v>
      </c>
      <c r="B425" s="252" t="s">
        <v>951</v>
      </c>
      <c r="C425" s="252" t="s">
        <v>1038</v>
      </c>
      <c r="D425" s="252">
        <v>2011</v>
      </c>
      <c r="E425" s="714">
        <v>10</v>
      </c>
      <c r="F425" s="252" t="s">
        <v>800</v>
      </c>
      <c r="G425" s="252">
        <v>17</v>
      </c>
      <c r="H425" s="252"/>
      <c r="I425" s="701">
        <f t="shared" si="8"/>
        <v>0.48333333333333334</v>
      </c>
      <c r="J425" s="702">
        <v>5.8</v>
      </c>
      <c r="K425" s="289">
        <v>72.226799999999997</v>
      </c>
      <c r="L425" s="703"/>
      <c r="M425" s="704"/>
      <c r="N425" s="704"/>
      <c r="O425" s="705"/>
      <c r="P425" s="705"/>
      <c r="Q425" s="705"/>
    </row>
    <row r="426" spans="1:17" ht="15">
      <c r="A426" s="917">
        <v>422</v>
      </c>
      <c r="B426" s="252" t="s">
        <v>952</v>
      </c>
      <c r="C426" s="252" t="s">
        <v>1038</v>
      </c>
      <c r="D426" s="252">
        <v>2011</v>
      </c>
      <c r="E426" s="714">
        <v>10</v>
      </c>
      <c r="F426" s="252" t="s">
        <v>812</v>
      </c>
      <c r="G426" s="252">
        <v>18.100000000000001</v>
      </c>
      <c r="H426" s="252"/>
      <c r="I426" s="701">
        <f t="shared" si="8"/>
        <v>0.79166666666666663</v>
      </c>
      <c r="J426" s="702">
        <v>9.5</v>
      </c>
      <c r="K426" s="289">
        <v>80.689729999999997</v>
      </c>
      <c r="L426" s="703"/>
      <c r="M426" s="704"/>
      <c r="N426" s="704"/>
      <c r="O426" s="705"/>
      <c r="P426" s="705"/>
      <c r="Q426" s="705"/>
    </row>
    <row r="427" spans="1:17" ht="15">
      <c r="A427" s="917">
        <v>423</v>
      </c>
      <c r="B427" s="252" t="s">
        <v>953</v>
      </c>
      <c r="C427" s="252" t="s">
        <v>954</v>
      </c>
      <c r="D427" s="252">
        <v>2011</v>
      </c>
      <c r="E427" s="714">
        <v>10</v>
      </c>
      <c r="F427" s="252" t="s">
        <v>812</v>
      </c>
      <c r="G427" s="252">
        <v>21.9</v>
      </c>
      <c r="H427" s="252">
        <v>4.8</v>
      </c>
      <c r="I427" s="701">
        <f t="shared" si="8"/>
        <v>0.75</v>
      </c>
      <c r="J427" s="702">
        <v>9</v>
      </c>
      <c r="K427" s="289">
        <v>224.32048999999998</v>
      </c>
      <c r="L427" s="703"/>
      <c r="M427" s="704"/>
      <c r="N427" s="704"/>
      <c r="O427" s="705"/>
      <c r="P427" s="705"/>
      <c r="Q427" s="705"/>
    </row>
    <row r="428" spans="1:17" ht="15">
      <c r="A428" s="917">
        <v>424</v>
      </c>
      <c r="B428" s="252" t="s">
        <v>955</v>
      </c>
      <c r="C428" s="252" t="s">
        <v>665</v>
      </c>
      <c r="D428" s="252">
        <v>2012</v>
      </c>
      <c r="E428" s="714">
        <v>10</v>
      </c>
      <c r="F428" s="252" t="s">
        <v>813</v>
      </c>
      <c r="G428" s="252">
        <v>11.5</v>
      </c>
      <c r="H428" s="252"/>
      <c r="I428" s="701">
        <f t="shared" si="8"/>
        <v>0.66666666666666663</v>
      </c>
      <c r="J428" s="702">
        <v>8</v>
      </c>
      <c r="K428" s="289">
        <v>56.33914</v>
      </c>
      <c r="L428" s="703"/>
      <c r="M428" s="704"/>
      <c r="N428" s="704"/>
      <c r="O428" s="705"/>
      <c r="P428" s="705"/>
      <c r="Q428" s="705"/>
    </row>
    <row r="429" spans="1:17" ht="15">
      <c r="A429" s="917">
        <v>425</v>
      </c>
      <c r="B429" s="252" t="s">
        <v>956</v>
      </c>
      <c r="C429" s="252" t="s">
        <v>665</v>
      </c>
      <c r="D429" s="252">
        <v>2012</v>
      </c>
      <c r="E429" s="714">
        <v>10</v>
      </c>
      <c r="F429" s="252" t="s">
        <v>818</v>
      </c>
      <c r="G429" s="252">
        <v>11.5</v>
      </c>
      <c r="H429" s="252"/>
      <c r="I429" s="701">
        <f t="shared" si="8"/>
        <v>0.6333333333333333</v>
      </c>
      <c r="J429" s="702">
        <v>7.6</v>
      </c>
      <c r="K429" s="289">
        <v>56.33914</v>
      </c>
      <c r="L429" s="703"/>
      <c r="M429" s="704"/>
      <c r="N429" s="704"/>
      <c r="O429" s="705"/>
      <c r="P429" s="705"/>
      <c r="Q429" s="705"/>
    </row>
    <row r="430" spans="1:17" ht="15">
      <c r="A430" s="917">
        <v>426</v>
      </c>
      <c r="B430" s="252" t="s">
        <v>957</v>
      </c>
      <c r="C430" s="252" t="s">
        <v>665</v>
      </c>
      <c r="D430" s="252">
        <v>2012</v>
      </c>
      <c r="E430" s="714">
        <v>10</v>
      </c>
      <c r="F430" s="252" t="s">
        <v>193</v>
      </c>
      <c r="G430" s="252">
        <v>11.5</v>
      </c>
      <c r="H430" s="252"/>
      <c r="I430" s="701">
        <f t="shared" si="8"/>
        <v>0.76666666666666661</v>
      </c>
      <c r="J430" s="702">
        <v>9.1999999999999993</v>
      </c>
      <c r="K430" s="289">
        <v>56.33914</v>
      </c>
      <c r="L430" s="703"/>
      <c r="M430" s="704"/>
      <c r="N430" s="704"/>
      <c r="O430" s="705"/>
      <c r="P430" s="705"/>
      <c r="Q430" s="705"/>
    </row>
    <row r="431" spans="1:17" ht="15">
      <c r="A431" s="917">
        <v>427</v>
      </c>
      <c r="B431" s="252" t="s">
        <v>958</v>
      </c>
      <c r="C431" s="252" t="s">
        <v>665</v>
      </c>
      <c r="D431" s="252">
        <v>2012</v>
      </c>
      <c r="E431" s="714">
        <v>10</v>
      </c>
      <c r="F431" s="252" t="s">
        <v>811</v>
      </c>
      <c r="G431" s="252">
        <v>11.5</v>
      </c>
      <c r="H431" s="252"/>
      <c r="I431" s="701">
        <f t="shared" si="8"/>
        <v>0.15</v>
      </c>
      <c r="J431" s="702">
        <v>1.8</v>
      </c>
      <c r="K431" s="289">
        <v>56.33914</v>
      </c>
      <c r="L431" s="703"/>
      <c r="M431" s="704"/>
      <c r="N431" s="704"/>
      <c r="O431" s="705"/>
      <c r="P431" s="705"/>
      <c r="Q431" s="705"/>
    </row>
    <row r="432" spans="1:17" ht="15">
      <c r="A432" s="917">
        <v>428</v>
      </c>
      <c r="B432" s="252" t="s">
        <v>959</v>
      </c>
      <c r="C432" s="252" t="s">
        <v>665</v>
      </c>
      <c r="D432" s="252">
        <v>2012</v>
      </c>
      <c r="E432" s="714">
        <v>10</v>
      </c>
      <c r="F432" s="252" t="s">
        <v>822</v>
      </c>
      <c r="G432" s="252">
        <v>12.08</v>
      </c>
      <c r="H432" s="252"/>
      <c r="I432" s="701">
        <f t="shared" si="8"/>
        <v>0.13333333333333333</v>
      </c>
      <c r="J432" s="702">
        <v>1.6</v>
      </c>
      <c r="K432" s="289">
        <v>56.33914</v>
      </c>
      <c r="L432" s="703"/>
      <c r="M432" s="704"/>
      <c r="N432" s="704"/>
      <c r="O432" s="705"/>
      <c r="P432" s="705"/>
      <c r="Q432" s="705"/>
    </row>
    <row r="433" spans="1:17" ht="15">
      <c r="A433" s="917">
        <v>429</v>
      </c>
      <c r="B433" s="252" t="s">
        <v>960</v>
      </c>
      <c r="C433" s="252" t="s">
        <v>665</v>
      </c>
      <c r="D433" s="252">
        <v>2012</v>
      </c>
      <c r="E433" s="714">
        <v>10</v>
      </c>
      <c r="F433" s="252" t="s">
        <v>800</v>
      </c>
      <c r="G433" s="252">
        <v>11.5</v>
      </c>
      <c r="H433" s="252"/>
      <c r="I433" s="701">
        <f t="shared" si="8"/>
        <v>0.76666666666666661</v>
      </c>
      <c r="J433" s="702">
        <v>9.1999999999999993</v>
      </c>
      <c r="K433" s="289">
        <v>56.33914</v>
      </c>
      <c r="L433" s="703"/>
      <c r="M433" s="704"/>
      <c r="N433" s="704"/>
      <c r="O433" s="705"/>
      <c r="P433" s="705"/>
      <c r="Q433" s="705"/>
    </row>
    <row r="434" spans="1:17" ht="15">
      <c r="A434" s="917">
        <v>430</v>
      </c>
      <c r="B434" s="252" t="s">
        <v>961</v>
      </c>
      <c r="C434" s="252" t="s">
        <v>665</v>
      </c>
      <c r="D434" s="252">
        <v>2012</v>
      </c>
      <c r="E434" s="714">
        <v>10</v>
      </c>
      <c r="F434" s="252" t="s">
        <v>800</v>
      </c>
      <c r="G434" s="252">
        <v>11.5</v>
      </c>
      <c r="H434" s="252"/>
      <c r="I434" s="701">
        <f t="shared" si="8"/>
        <v>0.67499999999999993</v>
      </c>
      <c r="J434" s="702">
        <v>8.1</v>
      </c>
      <c r="K434" s="289">
        <v>56.33914</v>
      </c>
      <c r="L434" s="703"/>
      <c r="M434" s="704"/>
      <c r="N434" s="704"/>
      <c r="O434" s="705"/>
      <c r="P434" s="705"/>
      <c r="Q434" s="705"/>
    </row>
    <row r="435" spans="1:17" ht="15">
      <c r="A435" s="917">
        <v>431</v>
      </c>
      <c r="B435" s="252" t="s">
        <v>962</v>
      </c>
      <c r="C435" s="252" t="s">
        <v>963</v>
      </c>
      <c r="D435" s="252">
        <v>2012</v>
      </c>
      <c r="E435" s="714">
        <v>10</v>
      </c>
      <c r="F435" s="252" t="s">
        <v>822</v>
      </c>
      <c r="G435" s="252">
        <v>9.77</v>
      </c>
      <c r="H435" s="252"/>
      <c r="I435" s="701">
        <f t="shared" si="8"/>
        <v>0.76666666666666661</v>
      </c>
      <c r="J435" s="702">
        <v>9.1999999999999993</v>
      </c>
      <c r="K435" s="289">
        <v>57.047930000000001</v>
      </c>
      <c r="L435" s="703"/>
      <c r="M435" s="704"/>
      <c r="N435" s="704"/>
      <c r="O435" s="705"/>
      <c r="P435" s="705"/>
      <c r="Q435" s="705"/>
    </row>
    <row r="436" spans="1:17" ht="15">
      <c r="A436" s="917">
        <v>432</v>
      </c>
      <c r="B436" s="252" t="s">
        <v>964</v>
      </c>
      <c r="C436" s="252" t="s">
        <v>965</v>
      </c>
      <c r="D436" s="252">
        <v>2012</v>
      </c>
      <c r="E436" s="714">
        <v>10</v>
      </c>
      <c r="F436" s="252" t="s">
        <v>821</v>
      </c>
      <c r="G436" s="252"/>
      <c r="H436" s="252">
        <v>15.6</v>
      </c>
      <c r="I436" s="701">
        <f t="shared" si="8"/>
        <v>0.66666666666666663</v>
      </c>
      <c r="J436" s="702">
        <v>8</v>
      </c>
      <c r="K436" s="289">
        <v>427.67545000000001</v>
      </c>
      <c r="L436" s="703"/>
      <c r="M436" s="704"/>
      <c r="N436" s="704"/>
      <c r="O436" s="705"/>
      <c r="P436" s="705"/>
      <c r="Q436" s="705"/>
    </row>
    <row r="437" spans="1:17" ht="15">
      <c r="A437" s="917">
        <v>433</v>
      </c>
      <c r="B437" s="252" t="s">
        <v>966</v>
      </c>
      <c r="C437" s="252" t="s">
        <v>665</v>
      </c>
      <c r="D437" s="252">
        <v>2012</v>
      </c>
      <c r="E437" s="714">
        <v>10</v>
      </c>
      <c r="F437" s="252" t="s">
        <v>812</v>
      </c>
      <c r="G437" s="252">
        <v>11.5</v>
      </c>
      <c r="H437" s="252"/>
      <c r="I437" s="701">
        <f t="shared" si="8"/>
        <v>0.71666666666666667</v>
      </c>
      <c r="J437" s="702">
        <v>8.6</v>
      </c>
      <c r="K437" s="289">
        <v>54.357939999999999</v>
      </c>
      <c r="L437" s="703"/>
      <c r="M437" s="704"/>
      <c r="N437" s="704"/>
      <c r="O437" s="705"/>
      <c r="P437" s="705"/>
      <c r="Q437" s="705"/>
    </row>
    <row r="438" spans="1:17" ht="15">
      <c r="A438" s="917">
        <v>434</v>
      </c>
      <c r="B438" s="252" t="s">
        <v>967</v>
      </c>
      <c r="C438" s="252" t="s">
        <v>665</v>
      </c>
      <c r="D438" s="252">
        <v>2012</v>
      </c>
      <c r="E438" s="714">
        <v>10</v>
      </c>
      <c r="F438" s="252" t="s">
        <v>803</v>
      </c>
      <c r="G438" s="252">
        <v>11.5</v>
      </c>
      <c r="H438" s="252"/>
      <c r="I438" s="701">
        <f t="shared" si="8"/>
        <v>0.46666666666666662</v>
      </c>
      <c r="J438" s="702">
        <v>5.6</v>
      </c>
      <c r="K438" s="289">
        <v>54.357910000000004</v>
      </c>
      <c r="L438" s="703"/>
      <c r="M438" s="704"/>
      <c r="N438" s="704"/>
      <c r="O438" s="705"/>
      <c r="P438" s="705"/>
      <c r="Q438" s="705"/>
    </row>
    <row r="439" spans="1:17" ht="15">
      <c r="A439" s="917">
        <v>435</v>
      </c>
      <c r="B439" s="252" t="s">
        <v>968</v>
      </c>
      <c r="C439" s="252" t="s">
        <v>665</v>
      </c>
      <c r="D439" s="252">
        <v>2013</v>
      </c>
      <c r="E439" s="714">
        <v>10</v>
      </c>
      <c r="F439" s="252" t="s">
        <v>193</v>
      </c>
      <c r="G439" s="252">
        <v>11.5</v>
      </c>
      <c r="H439" s="252"/>
      <c r="I439" s="701">
        <f t="shared" si="8"/>
        <v>0.76666666666666661</v>
      </c>
      <c r="J439" s="702">
        <v>9.1999999999999993</v>
      </c>
      <c r="K439" s="289">
        <v>54.357910000000004</v>
      </c>
      <c r="L439" s="703"/>
      <c r="M439" s="704"/>
      <c r="N439" s="704"/>
      <c r="O439" s="705"/>
      <c r="P439" s="705"/>
      <c r="Q439" s="705"/>
    </row>
    <row r="440" spans="1:17" ht="15">
      <c r="A440" s="917">
        <v>436</v>
      </c>
      <c r="B440" s="252" t="s">
        <v>969</v>
      </c>
      <c r="C440" s="252" t="s">
        <v>665</v>
      </c>
      <c r="D440" s="252">
        <v>2013</v>
      </c>
      <c r="E440" s="714">
        <v>10</v>
      </c>
      <c r="F440" s="252" t="s">
        <v>822</v>
      </c>
      <c r="G440" s="252">
        <v>12.08</v>
      </c>
      <c r="H440" s="252"/>
      <c r="I440" s="701">
        <f t="shared" si="8"/>
        <v>0.70833333333333337</v>
      </c>
      <c r="J440" s="702">
        <v>8.5</v>
      </c>
      <c r="K440" s="289">
        <v>54.357910000000004</v>
      </c>
      <c r="L440" s="703"/>
      <c r="M440" s="704"/>
      <c r="N440" s="704"/>
      <c r="O440" s="705"/>
      <c r="P440" s="705"/>
      <c r="Q440" s="705"/>
    </row>
    <row r="441" spans="1:17" ht="15">
      <c r="A441" s="917">
        <v>437</v>
      </c>
      <c r="B441" s="252" t="s">
        <v>970</v>
      </c>
      <c r="C441" s="252" t="s">
        <v>665</v>
      </c>
      <c r="D441" s="252">
        <v>2013</v>
      </c>
      <c r="E441" s="714">
        <v>10</v>
      </c>
      <c r="F441" s="252" t="s">
        <v>193</v>
      </c>
      <c r="G441" s="252">
        <v>11.5</v>
      </c>
      <c r="H441" s="252"/>
      <c r="I441" s="701">
        <f t="shared" si="8"/>
        <v>0.6</v>
      </c>
      <c r="J441" s="702">
        <v>7.2</v>
      </c>
      <c r="K441" s="289">
        <v>45.660640000000001</v>
      </c>
      <c r="L441" s="703"/>
      <c r="M441" s="704"/>
      <c r="N441" s="704"/>
      <c r="O441" s="705"/>
      <c r="P441" s="705"/>
      <c r="Q441" s="705"/>
    </row>
    <row r="442" spans="1:17" ht="15">
      <c r="A442" s="917">
        <v>438</v>
      </c>
      <c r="B442" s="252" t="s">
        <v>971</v>
      </c>
      <c r="C442" s="252" t="s">
        <v>665</v>
      </c>
      <c r="D442" s="252">
        <v>2013</v>
      </c>
      <c r="E442" s="714">
        <v>10</v>
      </c>
      <c r="F442" s="252" t="s">
        <v>815</v>
      </c>
      <c r="G442" s="252">
        <v>11.5</v>
      </c>
      <c r="H442" s="252"/>
      <c r="I442" s="701">
        <f t="shared" si="8"/>
        <v>0.56666666666666665</v>
      </c>
      <c r="J442" s="702">
        <v>6.8</v>
      </c>
      <c r="K442" s="289">
        <v>45.660640000000001</v>
      </c>
      <c r="L442" s="703"/>
      <c r="M442" s="704"/>
      <c r="N442" s="704"/>
      <c r="O442" s="705"/>
      <c r="P442" s="705"/>
      <c r="Q442" s="705"/>
    </row>
    <row r="443" spans="1:17" ht="15">
      <c r="A443" s="917">
        <v>439</v>
      </c>
      <c r="B443" s="252" t="s">
        <v>972</v>
      </c>
      <c r="C443" s="252" t="s">
        <v>665</v>
      </c>
      <c r="D443" s="252">
        <v>2012</v>
      </c>
      <c r="E443" s="714">
        <v>10</v>
      </c>
      <c r="F443" s="252" t="s">
        <v>811</v>
      </c>
      <c r="G443" s="252">
        <v>11.5</v>
      </c>
      <c r="H443" s="252"/>
      <c r="I443" s="701">
        <f t="shared" si="8"/>
        <v>0.48333333333333334</v>
      </c>
      <c r="J443" s="702">
        <v>5.8</v>
      </c>
      <c r="K443" s="289">
        <v>45.660640000000001</v>
      </c>
      <c r="L443" s="703"/>
      <c r="M443" s="704"/>
      <c r="N443" s="704"/>
      <c r="O443" s="705"/>
      <c r="P443" s="705"/>
      <c r="Q443" s="705"/>
    </row>
    <row r="444" spans="1:17" ht="15">
      <c r="A444" s="917">
        <v>440</v>
      </c>
      <c r="B444" s="252" t="s">
        <v>973</v>
      </c>
      <c r="C444" s="252" t="s">
        <v>665</v>
      </c>
      <c r="D444" s="252">
        <v>2012</v>
      </c>
      <c r="E444" s="714">
        <v>10</v>
      </c>
      <c r="F444" s="252" t="s">
        <v>664</v>
      </c>
      <c r="G444" s="252">
        <v>12.08</v>
      </c>
      <c r="H444" s="252"/>
      <c r="I444" s="701">
        <f t="shared" si="8"/>
        <v>0.60833333333333328</v>
      </c>
      <c r="J444" s="702">
        <v>7.3</v>
      </c>
      <c r="K444" s="289">
        <v>45.660640000000001</v>
      </c>
      <c r="L444" s="703"/>
      <c r="M444" s="704"/>
      <c r="N444" s="704"/>
      <c r="O444" s="705"/>
      <c r="P444" s="705"/>
      <c r="Q444" s="705"/>
    </row>
    <row r="445" spans="1:17" ht="15">
      <c r="A445" s="917">
        <v>441</v>
      </c>
      <c r="B445" s="252" t="s">
        <v>975</v>
      </c>
      <c r="C445" s="252" t="s">
        <v>665</v>
      </c>
      <c r="D445" s="252">
        <v>2012</v>
      </c>
      <c r="E445" s="714">
        <v>10</v>
      </c>
      <c r="F445" s="252" t="s">
        <v>814</v>
      </c>
      <c r="G445" s="252">
        <v>11.5</v>
      </c>
      <c r="H445" s="252"/>
      <c r="I445" s="701">
        <f t="shared" si="8"/>
        <v>0.70833333333333337</v>
      </c>
      <c r="J445" s="702">
        <v>8.5</v>
      </c>
      <c r="K445" s="289">
        <v>45.660640000000001</v>
      </c>
      <c r="L445" s="703"/>
      <c r="M445" s="704"/>
      <c r="N445" s="704"/>
      <c r="O445" s="705"/>
      <c r="P445" s="705"/>
      <c r="Q445" s="705"/>
    </row>
    <row r="446" spans="1:17" ht="15">
      <c r="A446" s="917">
        <v>442</v>
      </c>
      <c r="B446" s="252" t="s">
        <v>1088</v>
      </c>
      <c r="C446" s="252" t="s">
        <v>665</v>
      </c>
      <c r="D446" s="252">
        <v>2012</v>
      </c>
      <c r="E446" s="714">
        <v>10</v>
      </c>
      <c r="F446" s="252" t="s">
        <v>801</v>
      </c>
      <c r="G446" s="252">
        <v>11.5</v>
      </c>
      <c r="H446" s="252"/>
      <c r="I446" s="701">
        <f t="shared" si="8"/>
        <v>0.6</v>
      </c>
      <c r="J446" s="702">
        <v>7.2</v>
      </c>
      <c r="K446" s="289">
        <v>45.660589999999999</v>
      </c>
      <c r="L446" s="703"/>
      <c r="M446" s="704"/>
      <c r="N446" s="704"/>
      <c r="O446" s="705"/>
      <c r="P446" s="705"/>
      <c r="Q446" s="705"/>
    </row>
    <row r="447" spans="1:17" ht="15">
      <c r="A447" s="917">
        <v>443</v>
      </c>
      <c r="B447" s="252" t="s">
        <v>976</v>
      </c>
      <c r="C447" s="252" t="s">
        <v>1043</v>
      </c>
      <c r="D447" s="252">
        <v>2012</v>
      </c>
      <c r="E447" s="714">
        <v>10</v>
      </c>
      <c r="F447" s="252" t="s">
        <v>664</v>
      </c>
      <c r="G447" s="252">
        <v>8.4</v>
      </c>
      <c r="H447" s="252"/>
      <c r="I447" s="701">
        <f t="shared" si="8"/>
        <v>0.56666666666666665</v>
      </c>
      <c r="J447" s="702">
        <v>6.8</v>
      </c>
      <c r="K447" s="289">
        <v>43.147080000000003</v>
      </c>
      <c r="L447" s="703"/>
      <c r="M447" s="704"/>
      <c r="N447" s="704"/>
      <c r="O447" s="705"/>
      <c r="P447" s="705"/>
      <c r="Q447" s="705"/>
    </row>
    <row r="448" spans="1:17" ht="15">
      <c r="A448" s="917">
        <v>444</v>
      </c>
      <c r="B448" s="252" t="s">
        <v>977</v>
      </c>
      <c r="C448" s="252" t="s">
        <v>1</v>
      </c>
      <c r="D448" s="252">
        <v>2013</v>
      </c>
      <c r="E448" s="714">
        <v>10</v>
      </c>
      <c r="F448" s="252" t="s">
        <v>815</v>
      </c>
      <c r="G448" s="252"/>
      <c r="H448" s="252">
        <v>15.6</v>
      </c>
      <c r="I448" s="701">
        <f t="shared" si="8"/>
        <v>0.67499999999999993</v>
      </c>
      <c r="J448" s="702">
        <v>8.1</v>
      </c>
      <c r="K448" s="289">
        <v>468.98293999999999</v>
      </c>
      <c r="L448" s="703"/>
      <c r="M448" s="704"/>
      <c r="N448" s="704"/>
      <c r="O448" s="705"/>
      <c r="P448" s="705"/>
      <c r="Q448" s="705"/>
    </row>
    <row r="449" spans="1:17" ht="15">
      <c r="A449" s="917">
        <v>445</v>
      </c>
      <c r="B449" s="252" t="s">
        <v>96</v>
      </c>
      <c r="C449" s="252" t="s">
        <v>1086</v>
      </c>
      <c r="D449" s="252">
        <v>1959</v>
      </c>
      <c r="E449" s="714">
        <v>10</v>
      </c>
      <c r="F449" s="252" t="s">
        <v>813</v>
      </c>
      <c r="G449" s="252"/>
      <c r="H449" s="252"/>
      <c r="I449" s="701">
        <f t="shared" si="8"/>
        <v>0.60833333333333328</v>
      </c>
      <c r="J449" s="702">
        <v>7.3</v>
      </c>
      <c r="K449" s="289">
        <v>0.57767999999999997</v>
      </c>
      <c r="L449" s="703"/>
      <c r="M449" s="704"/>
      <c r="N449" s="704"/>
      <c r="O449" s="705"/>
      <c r="P449" s="705"/>
      <c r="Q449" s="705"/>
    </row>
    <row r="450" spans="1:17" ht="15">
      <c r="A450" s="917">
        <v>446</v>
      </c>
      <c r="B450" s="252" t="s">
        <v>978</v>
      </c>
      <c r="C450" s="252" t="s">
        <v>674</v>
      </c>
      <c r="D450" s="252">
        <v>2013</v>
      </c>
      <c r="E450" s="714">
        <v>10</v>
      </c>
      <c r="F450" s="252" t="s">
        <v>818</v>
      </c>
      <c r="G450" s="252">
        <v>17.100000000000001</v>
      </c>
      <c r="H450" s="252"/>
      <c r="I450" s="701">
        <f t="shared" si="8"/>
        <v>0.56666666666666665</v>
      </c>
      <c r="J450" s="702">
        <v>6.8</v>
      </c>
      <c r="K450" s="289">
        <v>104.80571</v>
      </c>
      <c r="L450" s="703"/>
      <c r="M450" s="704"/>
      <c r="N450" s="704"/>
      <c r="O450" s="705"/>
      <c r="P450" s="705"/>
      <c r="Q450" s="705"/>
    </row>
    <row r="451" spans="1:17" ht="15">
      <c r="A451" s="917">
        <v>447</v>
      </c>
      <c r="B451" s="252" t="s">
        <v>979</v>
      </c>
      <c r="C451" s="252" t="s">
        <v>665</v>
      </c>
      <c r="D451" s="252">
        <v>2013</v>
      </c>
      <c r="E451" s="714">
        <v>10</v>
      </c>
      <c r="F451" s="252" t="s">
        <v>824</v>
      </c>
      <c r="G451" s="252">
        <v>11.5</v>
      </c>
      <c r="H451" s="252"/>
      <c r="I451" s="701">
        <f t="shared" si="8"/>
        <v>0.54166666666666663</v>
      </c>
      <c r="J451" s="702">
        <v>6.5</v>
      </c>
      <c r="K451" s="289">
        <v>67.776089999999996</v>
      </c>
      <c r="L451" s="703"/>
      <c r="M451" s="704"/>
      <c r="N451" s="704"/>
      <c r="O451" s="705"/>
      <c r="P451" s="705"/>
      <c r="Q451" s="705"/>
    </row>
    <row r="452" spans="1:17" ht="15">
      <c r="A452" s="917">
        <v>448</v>
      </c>
      <c r="B452" s="252" t="s">
        <v>980</v>
      </c>
      <c r="C452" s="252" t="s">
        <v>709</v>
      </c>
      <c r="D452" s="252">
        <v>2013</v>
      </c>
      <c r="E452" s="714">
        <v>10</v>
      </c>
      <c r="F452" s="252" t="s">
        <v>822</v>
      </c>
      <c r="G452" s="252">
        <v>18.8</v>
      </c>
      <c r="H452" s="252"/>
      <c r="I452" s="701">
        <f t="shared" si="8"/>
        <v>0.51666666666666672</v>
      </c>
      <c r="J452" s="702">
        <v>6.2</v>
      </c>
      <c r="K452" s="289">
        <v>103.1588</v>
      </c>
      <c r="L452" s="703"/>
      <c r="M452" s="704"/>
      <c r="N452" s="704"/>
      <c r="O452" s="705"/>
      <c r="P452" s="705"/>
      <c r="Q452" s="705"/>
    </row>
    <row r="453" spans="1:17" ht="15">
      <c r="A453" s="917">
        <v>449</v>
      </c>
      <c r="B453" s="252" t="s">
        <v>981</v>
      </c>
      <c r="C453" s="252" t="s">
        <v>709</v>
      </c>
      <c r="D453" s="252">
        <v>2013</v>
      </c>
      <c r="E453" s="714">
        <v>10</v>
      </c>
      <c r="F453" s="252" t="s">
        <v>822</v>
      </c>
      <c r="G453" s="252">
        <v>18.8</v>
      </c>
      <c r="H453" s="252"/>
      <c r="I453" s="701">
        <f t="shared" si="8"/>
        <v>0.48333333333333334</v>
      </c>
      <c r="J453" s="702">
        <v>5.8</v>
      </c>
      <c r="K453" s="289">
        <v>104.52319</v>
      </c>
      <c r="L453" s="703"/>
      <c r="M453" s="704"/>
      <c r="N453" s="704"/>
      <c r="O453" s="705"/>
      <c r="P453" s="705"/>
      <c r="Q453" s="705"/>
    </row>
    <row r="454" spans="1:17" ht="15">
      <c r="A454" s="917">
        <v>450</v>
      </c>
      <c r="B454" s="252" t="s">
        <v>982</v>
      </c>
      <c r="C454" s="252" t="s">
        <v>1038</v>
      </c>
      <c r="D454" s="252">
        <v>2013</v>
      </c>
      <c r="E454" s="714">
        <v>10</v>
      </c>
      <c r="F454" s="252" t="s">
        <v>803</v>
      </c>
      <c r="G454" s="252">
        <v>17</v>
      </c>
      <c r="H454" s="252"/>
      <c r="I454" s="701">
        <f t="shared" si="8"/>
        <v>0.79166666666666663</v>
      </c>
      <c r="J454" s="702">
        <v>9.5</v>
      </c>
      <c r="K454" s="289">
        <v>94.913139999999999</v>
      </c>
      <c r="L454" s="703"/>
      <c r="M454" s="704"/>
      <c r="N454" s="704"/>
      <c r="O454" s="705"/>
      <c r="P454" s="705"/>
      <c r="Q454" s="705"/>
    </row>
    <row r="455" spans="1:17" ht="15">
      <c r="A455" s="917">
        <v>451</v>
      </c>
      <c r="B455" s="252" t="s">
        <v>983</v>
      </c>
      <c r="C455" s="252" t="s">
        <v>1038</v>
      </c>
      <c r="D455" s="252">
        <v>2013</v>
      </c>
      <c r="E455" s="714">
        <v>10</v>
      </c>
      <c r="F455" s="252" t="s">
        <v>811</v>
      </c>
      <c r="G455" s="252">
        <v>17</v>
      </c>
      <c r="H455" s="252"/>
      <c r="I455" s="701">
        <f t="shared" si="8"/>
        <v>0.75</v>
      </c>
      <c r="J455" s="702">
        <v>9</v>
      </c>
      <c r="K455" s="289">
        <v>94.913139999999999</v>
      </c>
      <c r="L455" s="703"/>
      <c r="M455" s="704"/>
      <c r="N455" s="704"/>
      <c r="O455" s="705"/>
      <c r="P455" s="705"/>
      <c r="Q455" s="705"/>
    </row>
    <row r="456" spans="1:17" ht="15">
      <c r="A456" s="917">
        <v>452</v>
      </c>
      <c r="B456" s="252" t="s">
        <v>984</v>
      </c>
      <c r="C456" s="252" t="s">
        <v>1038</v>
      </c>
      <c r="D456" s="252">
        <v>2013</v>
      </c>
      <c r="E456" s="714">
        <v>10</v>
      </c>
      <c r="F456" s="252" t="s">
        <v>800</v>
      </c>
      <c r="G456" s="252">
        <v>17</v>
      </c>
      <c r="H456" s="252"/>
      <c r="I456" s="701">
        <f t="shared" si="8"/>
        <v>0.66666666666666663</v>
      </c>
      <c r="J456" s="702">
        <v>8</v>
      </c>
      <c r="K456" s="289">
        <v>94.913119999999992</v>
      </c>
      <c r="L456" s="703"/>
      <c r="M456" s="704"/>
      <c r="N456" s="704"/>
      <c r="O456" s="705"/>
      <c r="P456" s="705"/>
      <c r="Q456" s="705"/>
    </row>
    <row r="457" spans="1:17" ht="15">
      <c r="A457" s="917">
        <v>453</v>
      </c>
      <c r="B457" s="252" t="s">
        <v>717</v>
      </c>
      <c r="C457" s="252" t="s">
        <v>665</v>
      </c>
      <c r="D457" s="252">
        <v>2013</v>
      </c>
      <c r="E457" s="714">
        <v>10</v>
      </c>
      <c r="F457" s="252" t="s">
        <v>664</v>
      </c>
      <c r="G457" s="252">
        <v>20.68</v>
      </c>
      <c r="H457" s="252"/>
      <c r="I457" s="701">
        <f t="shared" si="8"/>
        <v>0.6333333333333333</v>
      </c>
      <c r="J457" s="702">
        <v>7.6</v>
      </c>
      <c r="K457" s="289">
        <v>378.08982000000003</v>
      </c>
      <c r="L457" s="703"/>
      <c r="M457" s="704"/>
      <c r="N457" s="704"/>
      <c r="O457" s="705"/>
      <c r="P457" s="705"/>
      <c r="Q457" s="705"/>
    </row>
    <row r="458" spans="1:17" ht="15">
      <c r="A458" s="917">
        <v>454</v>
      </c>
      <c r="B458" s="252" t="s">
        <v>1064</v>
      </c>
      <c r="C458" s="252" t="s">
        <v>1021</v>
      </c>
      <c r="D458" s="252">
        <v>2013</v>
      </c>
      <c r="E458" s="714">
        <v>10</v>
      </c>
      <c r="F458" s="252" t="s">
        <v>664</v>
      </c>
      <c r="G458" s="252">
        <v>24.15</v>
      </c>
      <c r="H458" s="252">
        <v>6.5</v>
      </c>
      <c r="I458" s="701">
        <f t="shared" si="8"/>
        <v>0.76666666666666661</v>
      </c>
      <c r="J458" s="702">
        <v>9.1999999999999993</v>
      </c>
      <c r="K458" s="289">
        <v>501.97737999999998</v>
      </c>
      <c r="L458" s="703"/>
      <c r="M458" s="704"/>
      <c r="N458" s="704"/>
      <c r="O458" s="705"/>
      <c r="P458" s="705"/>
      <c r="Q458" s="705"/>
    </row>
    <row r="459" spans="1:17" ht="15">
      <c r="A459" s="917">
        <v>455</v>
      </c>
      <c r="B459" s="252" t="s">
        <v>985</v>
      </c>
      <c r="C459" s="252" t="s">
        <v>986</v>
      </c>
      <c r="D459" s="252">
        <v>2013</v>
      </c>
      <c r="E459" s="714">
        <v>10</v>
      </c>
      <c r="F459" s="252" t="s">
        <v>822</v>
      </c>
      <c r="G459" s="252">
        <v>17.850000000000001</v>
      </c>
      <c r="H459" s="252"/>
      <c r="I459" s="701">
        <f t="shared" si="8"/>
        <v>0.45</v>
      </c>
      <c r="J459" s="702">
        <v>5.4</v>
      </c>
      <c r="K459" s="289">
        <v>96.908439999999999</v>
      </c>
      <c r="L459" s="703"/>
      <c r="M459" s="704"/>
      <c r="N459" s="704"/>
      <c r="O459" s="705"/>
      <c r="P459" s="705"/>
      <c r="Q459" s="705"/>
    </row>
    <row r="460" spans="1:17" ht="15">
      <c r="A460" s="917">
        <v>456</v>
      </c>
      <c r="B460" s="252" t="s">
        <v>987</v>
      </c>
      <c r="C460" s="252" t="s">
        <v>988</v>
      </c>
      <c r="D460" s="252">
        <v>2013</v>
      </c>
      <c r="E460" s="714">
        <v>10</v>
      </c>
      <c r="F460" s="252" t="s">
        <v>814</v>
      </c>
      <c r="G460" s="252">
        <v>17</v>
      </c>
      <c r="H460" s="252"/>
      <c r="I460" s="701">
        <f t="shared" si="8"/>
        <v>0.54166666666666663</v>
      </c>
      <c r="J460" s="702">
        <v>6.5</v>
      </c>
      <c r="K460" s="289">
        <v>96.908419999999992</v>
      </c>
      <c r="L460" s="703"/>
      <c r="M460" s="704"/>
      <c r="N460" s="704"/>
      <c r="O460" s="705"/>
      <c r="P460" s="705"/>
      <c r="Q460" s="705"/>
    </row>
    <row r="461" spans="1:17" ht="15">
      <c r="A461" s="917">
        <v>457</v>
      </c>
      <c r="B461" s="252" t="s">
        <v>138</v>
      </c>
      <c r="C461" s="252" t="s">
        <v>1102</v>
      </c>
      <c r="D461" s="252">
        <v>2014</v>
      </c>
      <c r="E461" s="714">
        <v>10</v>
      </c>
      <c r="F461" s="252" t="s">
        <v>193</v>
      </c>
      <c r="G461" s="252">
        <v>21.9</v>
      </c>
      <c r="H461" s="252">
        <v>4.8</v>
      </c>
      <c r="I461" s="701">
        <f t="shared" si="8"/>
        <v>0.71666666666666667</v>
      </c>
      <c r="J461" s="702">
        <v>8.6</v>
      </c>
      <c r="K461" s="289">
        <v>366.10467</v>
      </c>
      <c r="L461" s="703"/>
      <c r="M461" s="704"/>
      <c r="N461" s="704"/>
      <c r="O461" s="705"/>
      <c r="P461" s="705"/>
      <c r="Q461" s="705"/>
    </row>
    <row r="462" spans="1:17" ht="15">
      <c r="A462" s="917">
        <v>458</v>
      </c>
      <c r="B462" s="252" t="s">
        <v>1101</v>
      </c>
      <c r="C462" s="252" t="s">
        <v>1102</v>
      </c>
      <c r="D462" s="252">
        <v>2013</v>
      </c>
      <c r="E462" s="714">
        <v>10</v>
      </c>
      <c r="F462" s="252" t="s">
        <v>824</v>
      </c>
      <c r="G462" s="252">
        <v>21.9</v>
      </c>
      <c r="H462" s="252">
        <v>4.8</v>
      </c>
      <c r="I462" s="701">
        <f t="shared" si="8"/>
        <v>0.40833333333333338</v>
      </c>
      <c r="J462" s="702">
        <v>4.9000000000000004</v>
      </c>
      <c r="K462" s="289">
        <v>366.10467</v>
      </c>
      <c r="L462" s="703"/>
      <c r="M462" s="704"/>
      <c r="N462" s="704"/>
      <c r="O462" s="705"/>
      <c r="P462" s="705"/>
      <c r="Q462" s="705"/>
    </row>
    <row r="463" spans="1:17" ht="15">
      <c r="A463" s="917">
        <v>459</v>
      </c>
      <c r="B463" s="252" t="s">
        <v>59</v>
      </c>
      <c r="C463" s="252" t="s">
        <v>1102</v>
      </c>
      <c r="D463" s="252">
        <v>2013</v>
      </c>
      <c r="E463" s="714">
        <v>10</v>
      </c>
      <c r="F463" s="252" t="s">
        <v>811</v>
      </c>
      <c r="G463" s="252">
        <v>21.9</v>
      </c>
      <c r="H463" s="252">
        <v>4.8</v>
      </c>
      <c r="I463" s="701">
        <f t="shared" si="8"/>
        <v>0.56666666666666665</v>
      </c>
      <c r="J463" s="702">
        <v>6.8</v>
      </c>
      <c r="K463" s="289">
        <v>366.10467</v>
      </c>
      <c r="L463" s="703"/>
      <c r="M463" s="704"/>
      <c r="N463" s="704"/>
      <c r="O463" s="705"/>
      <c r="P463" s="705"/>
      <c r="Q463" s="705"/>
    </row>
    <row r="464" spans="1:17" ht="15">
      <c r="A464" s="917">
        <v>460</v>
      </c>
      <c r="B464" s="252" t="s">
        <v>11</v>
      </c>
      <c r="C464" s="252" t="s">
        <v>12</v>
      </c>
      <c r="D464" s="252">
        <v>2014</v>
      </c>
      <c r="E464" s="714">
        <v>10</v>
      </c>
      <c r="F464" s="252" t="s">
        <v>808</v>
      </c>
      <c r="G464" s="252"/>
      <c r="H464" s="252">
        <v>15.6</v>
      </c>
      <c r="I464" s="701">
        <f t="shared" si="8"/>
        <v>0.83333333333333337</v>
      </c>
      <c r="J464" s="702">
        <v>10</v>
      </c>
      <c r="K464" s="289">
        <v>492.62774999999999</v>
      </c>
      <c r="L464" s="703"/>
      <c r="M464" s="704"/>
      <c r="N464" s="704"/>
      <c r="O464" s="705"/>
      <c r="P464" s="705"/>
      <c r="Q464" s="705"/>
    </row>
    <row r="465" spans="1:17" ht="15">
      <c r="A465" s="917">
        <v>461</v>
      </c>
      <c r="B465" s="252" t="s">
        <v>99</v>
      </c>
      <c r="C465" s="252" t="s">
        <v>12</v>
      </c>
      <c r="D465" s="252">
        <v>2014</v>
      </c>
      <c r="E465" s="714">
        <v>10</v>
      </c>
      <c r="F465" s="252" t="s">
        <v>813</v>
      </c>
      <c r="G465" s="252"/>
      <c r="H465" s="252">
        <v>15.6</v>
      </c>
      <c r="I465" s="701">
        <f t="shared" si="8"/>
        <v>0.93333333333333324</v>
      </c>
      <c r="J465" s="702">
        <v>11.2</v>
      </c>
      <c r="K465" s="289">
        <v>492.62771000000004</v>
      </c>
      <c r="L465" s="703"/>
      <c r="M465" s="704"/>
      <c r="N465" s="704"/>
      <c r="O465" s="705"/>
      <c r="P465" s="705"/>
      <c r="Q465" s="705"/>
    </row>
    <row r="466" spans="1:17" ht="15">
      <c r="A466" s="917">
        <v>462</v>
      </c>
      <c r="B466" s="252" t="s">
        <v>989</v>
      </c>
      <c r="C466" s="252" t="s">
        <v>990</v>
      </c>
      <c r="D466" s="252">
        <v>2006</v>
      </c>
      <c r="E466" s="714">
        <v>10</v>
      </c>
      <c r="F466" s="252" t="s">
        <v>664</v>
      </c>
      <c r="G466" s="252">
        <v>15.18</v>
      </c>
      <c r="H466" s="252"/>
      <c r="I466" s="701">
        <f t="shared" si="8"/>
        <v>1.425</v>
      </c>
      <c r="J466" s="702">
        <v>17.100000000000001</v>
      </c>
      <c r="K466" s="289">
        <v>252.13754999999998</v>
      </c>
      <c r="L466" s="703"/>
      <c r="M466" s="704"/>
      <c r="N466" s="704"/>
      <c r="O466" s="705"/>
      <c r="P466" s="705"/>
      <c r="Q466" s="705"/>
    </row>
    <row r="467" spans="1:17" ht="15">
      <c r="A467" s="917">
        <v>463</v>
      </c>
      <c r="B467" s="252" t="s">
        <v>991</v>
      </c>
      <c r="C467" s="252" t="s">
        <v>954</v>
      </c>
      <c r="D467" s="252">
        <v>2015</v>
      </c>
      <c r="E467" s="714">
        <v>10</v>
      </c>
      <c r="F467" s="252" t="s">
        <v>810</v>
      </c>
      <c r="G467" s="252">
        <v>21.9</v>
      </c>
      <c r="H467" s="252">
        <v>4.8</v>
      </c>
      <c r="I467" s="701">
        <f t="shared" ref="I467:I486" si="9">J467/12</f>
        <v>0.375</v>
      </c>
      <c r="J467" s="702">
        <v>4.5</v>
      </c>
      <c r="K467" s="289">
        <v>540.39979000000005</v>
      </c>
      <c r="L467" s="703"/>
      <c r="M467" s="704"/>
      <c r="N467" s="704"/>
      <c r="O467" s="705"/>
      <c r="P467" s="705"/>
      <c r="Q467" s="705"/>
    </row>
    <row r="468" spans="1:17" ht="15">
      <c r="A468" s="917">
        <v>464</v>
      </c>
      <c r="B468" s="252" t="s">
        <v>992</v>
      </c>
      <c r="C468" s="252" t="s">
        <v>954</v>
      </c>
      <c r="D468" s="252">
        <v>2015</v>
      </c>
      <c r="E468" s="714">
        <v>10</v>
      </c>
      <c r="F468" s="252" t="s">
        <v>803</v>
      </c>
      <c r="G468" s="252">
        <v>21.9</v>
      </c>
      <c r="H468" s="252">
        <v>4.8</v>
      </c>
      <c r="I468" s="701">
        <f t="shared" si="9"/>
        <v>0.31666666666666665</v>
      </c>
      <c r="J468" s="702">
        <v>3.8</v>
      </c>
      <c r="K468" s="289">
        <v>540.39976999999999</v>
      </c>
      <c r="L468" s="703"/>
      <c r="M468" s="704"/>
      <c r="N468" s="704"/>
      <c r="O468" s="705"/>
      <c r="P468" s="705"/>
      <c r="Q468" s="705"/>
    </row>
    <row r="469" spans="1:17" ht="15">
      <c r="A469" s="917">
        <v>465</v>
      </c>
      <c r="B469" s="252" t="s">
        <v>993</v>
      </c>
      <c r="C469" s="252" t="s">
        <v>168</v>
      </c>
      <c r="D469" s="252">
        <v>2001</v>
      </c>
      <c r="E469" s="714">
        <v>10</v>
      </c>
      <c r="F469" s="252" t="s">
        <v>822</v>
      </c>
      <c r="G469" s="252">
        <v>12.98</v>
      </c>
      <c r="H469" s="252">
        <v>1.58</v>
      </c>
      <c r="I469" s="701">
        <f t="shared" si="9"/>
        <v>0.15833333333333333</v>
      </c>
      <c r="J469" s="702">
        <v>1.9</v>
      </c>
      <c r="K469" s="289">
        <v>403.75359000000003</v>
      </c>
      <c r="L469" s="703"/>
      <c r="M469" s="704"/>
      <c r="N469" s="704"/>
      <c r="O469" s="705"/>
      <c r="P469" s="705"/>
      <c r="Q469" s="705"/>
    </row>
    <row r="470" spans="1:17" ht="15">
      <c r="A470" s="917">
        <v>466</v>
      </c>
      <c r="B470" s="252" t="s">
        <v>994</v>
      </c>
      <c r="C470" s="252" t="s">
        <v>1033</v>
      </c>
      <c r="D470" s="252">
        <v>2000</v>
      </c>
      <c r="E470" s="714">
        <v>10</v>
      </c>
      <c r="F470" s="252" t="s">
        <v>664</v>
      </c>
      <c r="G470" s="252"/>
      <c r="H470" s="252"/>
      <c r="I470" s="701">
        <f t="shared" si="9"/>
        <v>0.15</v>
      </c>
      <c r="J470" s="702">
        <v>1.8</v>
      </c>
      <c r="K470" s="289">
        <v>105.55733000000001</v>
      </c>
      <c r="L470" s="703"/>
      <c r="M470" s="704"/>
      <c r="N470" s="704"/>
      <c r="O470" s="705"/>
      <c r="P470" s="705"/>
      <c r="Q470" s="705"/>
    </row>
    <row r="471" spans="1:17" ht="15">
      <c r="A471" s="917">
        <v>467</v>
      </c>
      <c r="B471" s="252" t="s">
        <v>1704</v>
      </c>
      <c r="C471" s="252" t="s">
        <v>716</v>
      </c>
      <c r="D471" s="252">
        <v>2001</v>
      </c>
      <c r="E471" s="714">
        <v>10</v>
      </c>
      <c r="F471" s="252" t="s">
        <v>664</v>
      </c>
      <c r="G471" s="252">
        <v>20.02</v>
      </c>
      <c r="H471" s="252"/>
      <c r="I471" s="701">
        <f t="shared" si="9"/>
        <v>0.20833333333333334</v>
      </c>
      <c r="J471" s="702">
        <v>2.5</v>
      </c>
      <c r="K471" s="289">
        <v>210.78958</v>
      </c>
      <c r="L471" s="703"/>
      <c r="M471" s="704"/>
      <c r="N471" s="704"/>
      <c r="O471" s="705"/>
      <c r="P471" s="705"/>
      <c r="Q471" s="705"/>
    </row>
    <row r="472" spans="1:17" ht="15">
      <c r="A472" s="917">
        <v>468</v>
      </c>
      <c r="B472" s="252" t="s">
        <v>995</v>
      </c>
      <c r="C472" s="252" t="s">
        <v>665</v>
      </c>
      <c r="D472" s="252">
        <v>2011</v>
      </c>
      <c r="E472" s="714">
        <v>10</v>
      </c>
      <c r="F472" s="252" t="s">
        <v>664</v>
      </c>
      <c r="G472" s="252">
        <v>16.059999999999999</v>
      </c>
      <c r="H472" s="252"/>
      <c r="I472" s="701">
        <f t="shared" si="9"/>
        <v>2.3333333333333335</v>
      </c>
      <c r="J472" s="702">
        <v>28</v>
      </c>
      <c r="K472" s="289">
        <v>308.22000000000003</v>
      </c>
      <c r="L472" s="703"/>
      <c r="M472" s="704"/>
      <c r="N472" s="704"/>
      <c r="O472" s="705"/>
      <c r="P472" s="705"/>
      <c r="Q472" s="705"/>
    </row>
    <row r="473" spans="1:17" ht="15">
      <c r="A473" s="917">
        <v>469</v>
      </c>
      <c r="B473" s="252" t="s">
        <v>996</v>
      </c>
      <c r="C473" s="252" t="s">
        <v>665</v>
      </c>
      <c r="D473" s="252">
        <v>2012</v>
      </c>
      <c r="E473" s="714">
        <v>10</v>
      </c>
      <c r="F473" s="252" t="s">
        <v>664</v>
      </c>
      <c r="G473" s="252">
        <v>13.75</v>
      </c>
      <c r="H473" s="252"/>
      <c r="I473" s="701">
        <f t="shared" si="9"/>
        <v>2</v>
      </c>
      <c r="J473" s="702">
        <v>24</v>
      </c>
      <c r="K473" s="289">
        <v>251.8</v>
      </c>
      <c r="L473" s="703"/>
      <c r="M473" s="704"/>
      <c r="N473" s="704"/>
      <c r="O473" s="705"/>
      <c r="P473" s="705"/>
      <c r="Q473" s="705"/>
    </row>
    <row r="474" spans="1:17" ht="15">
      <c r="A474" s="917">
        <v>470</v>
      </c>
      <c r="B474" s="252" t="s">
        <v>997</v>
      </c>
      <c r="C474" s="252" t="s">
        <v>1045</v>
      </c>
      <c r="D474" s="252">
        <v>2010</v>
      </c>
      <c r="E474" s="714">
        <v>10</v>
      </c>
      <c r="F474" s="252" t="s">
        <v>664</v>
      </c>
      <c r="G474" s="252">
        <v>14.96</v>
      </c>
      <c r="H474" s="252"/>
      <c r="I474" s="701">
        <f t="shared" si="9"/>
        <v>2.9166666666666665</v>
      </c>
      <c r="J474" s="702">
        <v>35</v>
      </c>
      <c r="K474" s="289">
        <v>98.3</v>
      </c>
      <c r="L474" s="703"/>
      <c r="M474" s="704"/>
      <c r="N474" s="704"/>
      <c r="O474" s="705"/>
      <c r="P474" s="705"/>
      <c r="Q474" s="705"/>
    </row>
    <row r="475" spans="1:17" ht="15">
      <c r="A475" s="917">
        <v>471</v>
      </c>
      <c r="B475" s="252" t="s">
        <v>998</v>
      </c>
      <c r="C475" s="252" t="s">
        <v>665</v>
      </c>
      <c r="D475" s="252">
        <v>2012</v>
      </c>
      <c r="E475" s="714">
        <v>10</v>
      </c>
      <c r="F475" s="252" t="s">
        <v>664</v>
      </c>
      <c r="G475" s="252">
        <v>13.09</v>
      </c>
      <c r="H475" s="252"/>
      <c r="I475" s="701">
        <f t="shared" si="9"/>
        <v>1.75</v>
      </c>
      <c r="J475" s="702">
        <v>21</v>
      </c>
      <c r="K475" s="289">
        <v>150.25</v>
      </c>
      <c r="L475" s="703"/>
      <c r="M475" s="704"/>
      <c r="N475" s="704"/>
      <c r="O475" s="705"/>
      <c r="P475" s="705"/>
      <c r="Q475" s="705"/>
    </row>
    <row r="476" spans="1:17" ht="15">
      <c r="A476" s="917">
        <v>472</v>
      </c>
      <c r="B476" s="252" t="s">
        <v>999</v>
      </c>
      <c r="C476" s="252" t="s">
        <v>665</v>
      </c>
      <c r="D476" s="252">
        <v>2012</v>
      </c>
      <c r="E476" s="714">
        <v>10</v>
      </c>
      <c r="F476" s="252" t="s">
        <v>664</v>
      </c>
      <c r="G476" s="252">
        <v>13.09</v>
      </c>
      <c r="H476" s="252"/>
      <c r="I476" s="701">
        <f t="shared" si="9"/>
        <v>2.4166666666666665</v>
      </c>
      <c r="J476" s="702">
        <v>29</v>
      </c>
      <c r="K476" s="289">
        <v>150.25</v>
      </c>
      <c r="L476" s="703"/>
      <c r="M476" s="704"/>
      <c r="N476" s="704"/>
      <c r="O476" s="705"/>
      <c r="P476" s="705"/>
      <c r="Q476" s="705"/>
    </row>
    <row r="477" spans="1:17" ht="15">
      <c r="A477" s="917">
        <v>473</v>
      </c>
      <c r="B477" s="252" t="s">
        <v>1000</v>
      </c>
      <c r="C477" s="252" t="s">
        <v>665</v>
      </c>
      <c r="D477" s="252">
        <v>2012</v>
      </c>
      <c r="E477" s="714">
        <v>10</v>
      </c>
      <c r="F477" s="252" t="s">
        <v>664</v>
      </c>
      <c r="G477" s="252">
        <v>13.09</v>
      </c>
      <c r="H477" s="252"/>
      <c r="I477" s="701">
        <f t="shared" si="9"/>
        <v>2.5833333333333335</v>
      </c>
      <c r="J477" s="702">
        <v>31</v>
      </c>
      <c r="K477" s="289">
        <v>150.25</v>
      </c>
      <c r="L477" s="703"/>
      <c r="M477" s="704"/>
      <c r="N477" s="704"/>
      <c r="O477" s="705"/>
      <c r="P477" s="705"/>
      <c r="Q477" s="705"/>
    </row>
    <row r="478" spans="1:17" ht="15">
      <c r="A478" s="917">
        <v>474</v>
      </c>
      <c r="B478" s="252" t="s">
        <v>1001</v>
      </c>
      <c r="C478" s="252" t="s">
        <v>1082</v>
      </c>
      <c r="D478" s="252">
        <v>1990</v>
      </c>
      <c r="E478" s="714">
        <v>10</v>
      </c>
      <c r="F478" s="252" t="s">
        <v>803</v>
      </c>
      <c r="G478" s="252"/>
      <c r="H478" s="252">
        <v>4.2</v>
      </c>
      <c r="I478" s="701">
        <f t="shared" si="9"/>
        <v>2.9166666666666665</v>
      </c>
      <c r="J478" s="702">
        <v>35</v>
      </c>
      <c r="K478" s="289">
        <v>0</v>
      </c>
      <c r="L478" s="703"/>
      <c r="M478" s="704"/>
      <c r="N478" s="704"/>
      <c r="O478" s="705"/>
      <c r="P478" s="705"/>
      <c r="Q478" s="705"/>
    </row>
    <row r="479" spans="1:17" ht="15">
      <c r="A479" s="917">
        <v>475</v>
      </c>
      <c r="B479" s="252" t="s">
        <v>1002</v>
      </c>
      <c r="C479" s="252" t="s">
        <v>1082</v>
      </c>
      <c r="D479" s="252">
        <v>1991</v>
      </c>
      <c r="E479" s="714">
        <v>10</v>
      </c>
      <c r="F479" s="252" t="s">
        <v>824</v>
      </c>
      <c r="G479" s="252"/>
      <c r="H479" s="252"/>
      <c r="I479" s="701">
        <f t="shared" si="9"/>
        <v>2.75</v>
      </c>
      <c r="J479" s="702">
        <v>33</v>
      </c>
      <c r="K479" s="289">
        <v>0</v>
      </c>
      <c r="L479" s="703"/>
      <c r="M479" s="704"/>
      <c r="N479" s="704"/>
      <c r="O479" s="705"/>
      <c r="P479" s="705"/>
      <c r="Q479" s="705"/>
    </row>
    <row r="480" spans="1:17" ht="15">
      <c r="A480" s="917">
        <v>476</v>
      </c>
      <c r="B480" s="252" t="s">
        <v>1003</v>
      </c>
      <c r="C480" s="252" t="s">
        <v>1029</v>
      </c>
      <c r="D480" s="252">
        <v>2000</v>
      </c>
      <c r="E480" s="714">
        <v>10</v>
      </c>
      <c r="F480" s="252" t="s">
        <v>814</v>
      </c>
      <c r="G480" s="252"/>
      <c r="H480" s="252"/>
      <c r="I480" s="701">
        <f t="shared" si="9"/>
        <v>2.0833333333333335</v>
      </c>
      <c r="J480" s="702">
        <v>25</v>
      </c>
      <c r="K480" s="289">
        <v>0</v>
      </c>
      <c r="L480" s="703"/>
      <c r="M480" s="704"/>
      <c r="N480" s="704"/>
      <c r="O480" s="705"/>
      <c r="P480" s="705"/>
      <c r="Q480" s="705"/>
    </row>
    <row r="481" spans="1:17" ht="15">
      <c r="A481" s="917">
        <v>477</v>
      </c>
      <c r="B481" s="252" t="s">
        <v>1705</v>
      </c>
      <c r="C481" s="252" t="s">
        <v>954</v>
      </c>
      <c r="D481" s="252">
        <v>2015</v>
      </c>
      <c r="E481" s="714">
        <v>10</v>
      </c>
      <c r="F481" s="252" t="s">
        <v>805</v>
      </c>
      <c r="G481" s="252">
        <v>21.9</v>
      </c>
      <c r="H481" s="252">
        <v>4.8</v>
      </c>
      <c r="I481" s="701">
        <f t="shared" si="9"/>
        <v>0.11833333333333333</v>
      </c>
      <c r="J481" s="702">
        <v>1.42</v>
      </c>
      <c r="K481" s="289">
        <v>776.42</v>
      </c>
      <c r="L481" s="703"/>
      <c r="M481" s="704"/>
      <c r="N481" s="704"/>
      <c r="O481" s="705"/>
      <c r="P481" s="705"/>
      <c r="Q481" s="705"/>
    </row>
    <row r="482" spans="1:17" ht="15">
      <c r="A482" s="917">
        <v>478</v>
      </c>
      <c r="B482" s="252" t="s">
        <v>1706</v>
      </c>
      <c r="C482" s="252" t="s">
        <v>674</v>
      </c>
      <c r="D482" s="252">
        <v>2012</v>
      </c>
      <c r="E482" s="252">
        <v>10</v>
      </c>
      <c r="F482" s="252" t="s">
        <v>664</v>
      </c>
      <c r="G482" s="252">
        <v>7.04</v>
      </c>
      <c r="H482" s="252"/>
      <c r="I482" s="252">
        <f t="shared" si="9"/>
        <v>0</v>
      </c>
      <c r="J482" s="252">
        <v>0</v>
      </c>
      <c r="K482" s="252">
        <v>222.42</v>
      </c>
      <c r="L482" s="706"/>
      <c r="M482" s="706"/>
      <c r="N482" s="706"/>
      <c r="O482" s="706"/>
      <c r="P482" s="706"/>
      <c r="Q482" s="706"/>
    </row>
    <row r="483" spans="1:17" ht="15">
      <c r="A483" s="917">
        <v>479</v>
      </c>
      <c r="B483" s="252" t="s">
        <v>1707</v>
      </c>
      <c r="C483" s="252" t="s">
        <v>674</v>
      </c>
      <c r="D483" s="252">
        <v>2011</v>
      </c>
      <c r="E483" s="252">
        <v>10</v>
      </c>
      <c r="F483" s="252" t="s">
        <v>664</v>
      </c>
      <c r="G483" s="252">
        <v>7.24</v>
      </c>
      <c r="H483" s="252"/>
      <c r="I483" s="289">
        <f t="shared" si="9"/>
        <v>0.14833333333333334</v>
      </c>
      <c r="J483" s="252">
        <v>1.78</v>
      </c>
      <c r="K483" s="252">
        <v>204.58</v>
      </c>
      <c r="L483" s="706"/>
      <c r="M483" s="706"/>
      <c r="N483" s="706"/>
      <c r="O483" s="706"/>
      <c r="P483" s="706"/>
      <c r="Q483" s="706"/>
    </row>
    <row r="484" spans="1:17" ht="15">
      <c r="A484" s="917">
        <v>480</v>
      </c>
      <c r="B484" s="707" t="s">
        <v>1708</v>
      </c>
      <c r="C484" s="707" t="s">
        <v>1709</v>
      </c>
      <c r="D484" s="252">
        <v>2010</v>
      </c>
      <c r="E484" s="252">
        <v>10</v>
      </c>
      <c r="F484" s="252" t="s">
        <v>664</v>
      </c>
      <c r="G484" s="252">
        <v>14.69</v>
      </c>
      <c r="H484" s="252"/>
      <c r="I484" s="289">
        <f t="shared" si="9"/>
        <v>3.813333333333333</v>
      </c>
      <c r="J484" s="252">
        <v>45.76</v>
      </c>
      <c r="K484" s="252">
        <v>492.37</v>
      </c>
      <c r="L484" s="706"/>
      <c r="M484" s="706"/>
      <c r="N484" s="706"/>
      <c r="O484" s="706"/>
      <c r="P484" s="706"/>
      <c r="Q484" s="706"/>
    </row>
    <row r="485" spans="1:17" ht="15">
      <c r="A485" s="917">
        <v>481</v>
      </c>
      <c r="B485" s="707" t="s">
        <v>1710</v>
      </c>
      <c r="C485" s="707" t="s">
        <v>1711</v>
      </c>
      <c r="D485" s="252">
        <v>2011</v>
      </c>
      <c r="E485" s="252">
        <v>10</v>
      </c>
      <c r="F485" s="252" t="s">
        <v>664</v>
      </c>
      <c r="G485" s="252">
        <v>51.62</v>
      </c>
      <c r="H485" s="252"/>
      <c r="I485" s="289">
        <f t="shared" si="9"/>
        <v>0.87583333333333335</v>
      </c>
      <c r="J485" s="252">
        <v>10.51</v>
      </c>
      <c r="K485" s="252">
        <v>754.37</v>
      </c>
      <c r="L485" s="706"/>
      <c r="M485" s="706"/>
      <c r="N485" s="706"/>
      <c r="O485" s="706"/>
      <c r="P485" s="706"/>
      <c r="Q485" s="706"/>
    </row>
    <row r="486" spans="1:17" ht="15">
      <c r="A486" s="917">
        <v>482</v>
      </c>
      <c r="B486" s="708" t="s">
        <v>1712</v>
      </c>
      <c r="C486" s="707" t="s">
        <v>1713</v>
      </c>
      <c r="D486" s="252">
        <v>2015</v>
      </c>
      <c r="E486" s="252">
        <v>10</v>
      </c>
      <c r="F486" s="252" t="s">
        <v>664</v>
      </c>
      <c r="G486" s="252"/>
      <c r="H486" s="252">
        <v>16</v>
      </c>
      <c r="I486" s="289">
        <f t="shared" si="9"/>
        <v>4.9216666666666669</v>
      </c>
      <c r="J486" s="252">
        <v>59.06</v>
      </c>
      <c r="K486" s="252">
        <v>1035.1199999999999</v>
      </c>
      <c r="L486" s="706"/>
      <c r="M486" s="706"/>
      <c r="N486" s="706"/>
      <c r="O486" s="706"/>
      <c r="P486" s="706"/>
      <c r="Q486" s="706"/>
    </row>
    <row r="487" spans="1:17" ht="15">
      <c r="A487" s="917">
        <v>483</v>
      </c>
      <c r="B487" s="707" t="s">
        <v>1714</v>
      </c>
      <c r="C487" s="707" t="s">
        <v>954</v>
      </c>
      <c r="D487" s="252">
        <v>2011</v>
      </c>
      <c r="E487" s="252">
        <v>10</v>
      </c>
      <c r="F487" s="252" t="s">
        <v>813</v>
      </c>
      <c r="G487" s="252">
        <v>22.56</v>
      </c>
      <c r="H487" s="252">
        <v>4.9400000000000004</v>
      </c>
      <c r="I487" s="289"/>
      <c r="J487" s="252">
        <v>27.75</v>
      </c>
      <c r="K487" s="252">
        <v>393.81</v>
      </c>
      <c r="L487" s="706"/>
      <c r="M487" s="706"/>
      <c r="N487" s="706"/>
      <c r="O487" s="706"/>
      <c r="P487" s="706"/>
      <c r="Q487" s="706"/>
    </row>
  </sheetData>
  <autoFilter ref="F1:F487"/>
  <mergeCells count="13">
    <mergeCell ref="M2:Q2"/>
    <mergeCell ref="A1:Q1"/>
    <mergeCell ref="A2:A3"/>
    <mergeCell ref="B2:B3"/>
    <mergeCell ref="C2:C3"/>
    <mergeCell ref="D2:D3"/>
    <mergeCell ref="E2:E3"/>
    <mergeCell ref="F2:F3"/>
    <mergeCell ref="G2:G3"/>
    <mergeCell ref="H2:H3"/>
    <mergeCell ref="I2:J2"/>
    <mergeCell ref="K2:K3"/>
    <mergeCell ref="L2:L3"/>
  </mergeCells>
  <phoneticPr fontId="3" type="noConversion"/>
  <printOptions horizontalCentered="1"/>
  <pageMargins left="0.35433070866141736" right="0.27559055118110237" top="0.82" bottom="0.98425196850393704" header="0.51181102362204722" footer="0.51181102362204722"/>
  <pageSetup paperSize="9" scale="77" fitToHeight="10" orientation="landscape" horizontalDpi="300" verticalDpi="300" r:id="rId1"/>
  <headerFooter alignWithMargins="0"/>
  <rowBreaks count="6" manualBreakCount="6">
    <brk id="16" max="16" man="1"/>
    <brk id="56" max="16383" man="1"/>
    <brk id="96" max="16383" man="1"/>
    <brk id="136" max="16383" man="1"/>
    <brk id="176" max="16383" man="1"/>
    <brk id="216" max="16383" man="1"/>
  </rowBreaks>
</worksheet>
</file>

<file path=xl/worksheets/sheet18.xml><?xml version="1.0" encoding="utf-8"?>
<worksheet xmlns="http://schemas.openxmlformats.org/spreadsheetml/2006/main" xmlns:r="http://schemas.openxmlformats.org/officeDocument/2006/relationships">
  <sheetPr codeName="Лист18">
    <tabColor rgb="FFFFFF00"/>
  </sheetPr>
  <dimension ref="A1:J7"/>
  <sheetViews>
    <sheetView zoomScale="115" zoomScaleNormal="115" workbookViewId="0">
      <selection activeCell="G8" sqref="G8"/>
    </sheetView>
  </sheetViews>
  <sheetFormatPr defaultRowHeight="12.75"/>
  <cols>
    <col min="1" max="1" width="4" style="699" customWidth="1"/>
    <col min="2" max="2" width="19.42578125" style="699" customWidth="1"/>
    <col min="3" max="3" width="23" style="699" customWidth="1"/>
    <col min="4" max="4" width="19.42578125" style="699" customWidth="1"/>
    <col min="5" max="5" width="15" style="699" customWidth="1"/>
    <col min="6" max="6" width="15.28515625" style="699" customWidth="1"/>
    <col min="7" max="7" width="10.42578125" style="699" customWidth="1"/>
    <col min="8" max="8" width="20.28515625" style="699" customWidth="1"/>
    <col min="9" max="9" width="18.28515625" style="699" customWidth="1"/>
    <col min="10" max="10" width="10.5703125" style="699" customWidth="1"/>
    <col min="11" max="16384" width="9.140625" style="699"/>
  </cols>
  <sheetData>
    <row r="1" spans="1:10" ht="33" customHeight="1"/>
    <row r="2" spans="1:10" ht="18" customHeight="1">
      <c r="A2" s="1193" t="s">
        <v>346</v>
      </c>
      <c r="B2" s="1193"/>
      <c r="C2" s="1193"/>
      <c r="D2" s="1193"/>
      <c r="E2" s="1193"/>
      <c r="F2" s="1193"/>
      <c r="G2" s="1193"/>
      <c r="H2" s="1193"/>
      <c r="I2" s="1193"/>
      <c r="J2" s="1193"/>
    </row>
    <row r="3" spans="1:10" ht="18.75" customHeight="1">
      <c r="A3" s="1126" t="s">
        <v>1295</v>
      </c>
      <c r="B3" s="1126" t="s">
        <v>259</v>
      </c>
      <c r="C3" s="1126" t="s">
        <v>260</v>
      </c>
      <c r="D3" s="1126" t="s">
        <v>545</v>
      </c>
      <c r="E3" s="1194" t="s">
        <v>347</v>
      </c>
      <c r="F3" s="1195"/>
      <c r="G3" s="1195"/>
      <c r="H3" s="1195"/>
      <c r="I3" s="1196"/>
      <c r="J3" s="1126" t="s">
        <v>258</v>
      </c>
    </row>
    <row r="4" spans="1:10" s="700" customFormat="1" ht="77.25" customHeight="1">
      <c r="A4" s="1126"/>
      <c r="B4" s="1126"/>
      <c r="C4" s="1126"/>
      <c r="D4" s="1126"/>
      <c r="E4" s="940" t="s">
        <v>403</v>
      </c>
      <c r="F4" s="940" t="s">
        <v>256</v>
      </c>
      <c r="G4" s="940" t="s">
        <v>404</v>
      </c>
      <c r="H4" s="940" t="s">
        <v>257</v>
      </c>
      <c r="I4" s="940" t="s">
        <v>261</v>
      </c>
      <c r="J4" s="1126"/>
    </row>
    <row r="5" spans="1:10" s="700" customFormat="1" ht="15">
      <c r="A5" s="726">
        <v>1</v>
      </c>
      <c r="B5" s="726">
        <v>2</v>
      </c>
      <c r="C5" s="726">
        <v>3</v>
      </c>
      <c r="D5" s="726">
        <v>4</v>
      </c>
      <c r="E5" s="726">
        <v>5</v>
      </c>
      <c r="F5" s="726">
        <v>6</v>
      </c>
      <c r="G5" s="726">
        <v>7</v>
      </c>
      <c r="H5" s="726">
        <v>8</v>
      </c>
      <c r="I5" s="726" t="s">
        <v>405</v>
      </c>
      <c r="J5" s="726" t="s">
        <v>406</v>
      </c>
    </row>
    <row r="6" spans="1:10" ht="30">
      <c r="A6" s="749">
        <v>1</v>
      </c>
      <c r="B6" s="749" t="s">
        <v>1077</v>
      </c>
      <c r="C6" s="752" t="s">
        <v>334</v>
      </c>
      <c r="D6" s="753">
        <v>1058.3330000000001</v>
      </c>
      <c r="E6" s="750">
        <v>64</v>
      </c>
      <c r="F6" s="750">
        <v>56</v>
      </c>
      <c r="G6" s="750">
        <v>21</v>
      </c>
      <c r="H6" s="750">
        <v>2</v>
      </c>
      <c r="I6" s="749">
        <f>H6+G6+F6+E6</f>
        <v>143</v>
      </c>
      <c r="J6" s="702">
        <f>D6/I6</f>
        <v>7.4009300699300704</v>
      </c>
    </row>
    <row r="7" spans="1:10" ht="30">
      <c r="A7" s="749">
        <v>2</v>
      </c>
      <c r="B7" s="749" t="s">
        <v>826</v>
      </c>
      <c r="C7" s="752" t="s">
        <v>334</v>
      </c>
      <c r="D7" s="753">
        <v>1058.3330000000001</v>
      </c>
      <c r="E7" s="751">
        <v>64</v>
      </c>
      <c r="F7" s="751">
        <v>56</v>
      </c>
      <c r="G7" s="751">
        <v>21</v>
      </c>
      <c r="H7" s="751">
        <v>2</v>
      </c>
      <c r="I7" s="749">
        <f>H7+G7+F7+E7</f>
        <v>143</v>
      </c>
      <c r="J7" s="702">
        <f>D7/I7</f>
        <v>7.4009300699300704</v>
      </c>
    </row>
  </sheetData>
  <mergeCells count="7">
    <mergeCell ref="A2:J2"/>
    <mergeCell ref="A3:A4"/>
    <mergeCell ref="B3:B4"/>
    <mergeCell ref="C3:C4"/>
    <mergeCell ref="D3:D4"/>
    <mergeCell ref="E3:I3"/>
    <mergeCell ref="J3:J4"/>
  </mergeCells>
  <phoneticPr fontId="3" type="noConversion"/>
  <pageMargins left="0.35433070866141736" right="0.27559055118110237" top="0.79" bottom="0.98425196850393704" header="0.51181102362204722" footer="0.51181102362204722"/>
  <pageSetup paperSize="9" scale="92" fitToHeight="10"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sheetPr codeName="Лист19">
    <tabColor rgb="FFFFFF00"/>
  </sheetPr>
  <dimension ref="A1:K35"/>
  <sheetViews>
    <sheetView view="pageBreakPreview" topLeftCell="A16" zoomScaleNormal="100" zoomScaleSheetLayoutView="100" workbookViewId="0">
      <selection activeCell="A26" sqref="A26:K26"/>
    </sheetView>
  </sheetViews>
  <sheetFormatPr defaultRowHeight="12.75"/>
  <cols>
    <col min="1" max="1" width="13.7109375" style="24" customWidth="1"/>
    <col min="2" max="2" width="7.5703125" style="23" customWidth="1"/>
    <col min="3" max="3" width="7.85546875" style="23" customWidth="1"/>
    <col min="4" max="4" width="8.140625" style="23" customWidth="1"/>
    <col min="5" max="5" width="7.140625" style="23" customWidth="1"/>
    <col min="6" max="6" width="9.140625" style="23"/>
    <col min="7" max="7" width="8.140625" style="23" customWidth="1"/>
    <col min="8" max="8" width="7.140625" style="23" customWidth="1"/>
    <col min="9" max="9" width="9.140625" style="23"/>
    <col min="10" max="10" width="8.140625" style="23" customWidth="1"/>
    <col min="11" max="11" width="8.5703125" style="23" customWidth="1"/>
    <col min="12" max="16384" width="9.140625" style="23"/>
  </cols>
  <sheetData>
    <row r="1" spans="1:11" s="20" customFormat="1" ht="22.5" customHeight="1">
      <c r="A1" s="1200" t="s">
        <v>262</v>
      </c>
      <c r="B1" s="1200"/>
      <c r="C1" s="1200"/>
      <c r="D1" s="1200"/>
      <c r="E1" s="1200"/>
      <c r="F1" s="1200"/>
      <c r="G1" s="1200"/>
      <c r="H1" s="1200"/>
      <c r="I1" s="1200"/>
      <c r="J1" s="1200"/>
      <c r="K1" s="1200"/>
    </row>
    <row r="2" spans="1:11" ht="16.5" customHeight="1">
      <c r="A2" s="1152" t="s">
        <v>1453</v>
      </c>
      <c r="B2" s="1152"/>
      <c r="C2" s="1199">
        <v>2011</v>
      </c>
      <c r="D2" s="1199"/>
      <c r="E2" s="1199"/>
      <c r="F2" s="1198">
        <v>2012</v>
      </c>
      <c r="G2" s="1198"/>
      <c r="H2" s="1198"/>
      <c r="I2" s="1198">
        <v>2013</v>
      </c>
      <c r="J2" s="1198"/>
      <c r="K2" s="1198"/>
    </row>
    <row r="3" spans="1:11" ht="30.75" customHeight="1">
      <c r="A3" s="1152"/>
      <c r="B3" s="1152"/>
      <c r="C3" s="36" t="s">
        <v>455</v>
      </c>
      <c r="D3" s="45" t="s">
        <v>407</v>
      </c>
      <c r="E3" s="45" t="s">
        <v>1298</v>
      </c>
      <c r="F3" s="36" t="s">
        <v>455</v>
      </c>
      <c r="G3" s="45" t="s">
        <v>407</v>
      </c>
      <c r="H3" s="45" t="s">
        <v>1298</v>
      </c>
      <c r="I3" s="36" t="s">
        <v>455</v>
      </c>
      <c r="J3" s="45" t="s">
        <v>407</v>
      </c>
      <c r="K3" s="45" t="s">
        <v>1298</v>
      </c>
    </row>
    <row r="4" spans="1:11" ht="28.5" customHeight="1">
      <c r="A4" s="1152" t="s">
        <v>265</v>
      </c>
      <c r="B4" s="255" t="s">
        <v>457</v>
      </c>
      <c r="C4" s="231">
        <v>3215.5659999999998</v>
      </c>
      <c r="D4" s="231">
        <v>1970.5319769200003</v>
      </c>
      <c r="E4" s="257"/>
      <c r="F4" s="231">
        <v>3339.38</v>
      </c>
      <c r="G4" s="231">
        <v>2370.7919999999999</v>
      </c>
      <c r="H4" s="257"/>
      <c r="I4" s="232">
        <v>3294.1179999999999</v>
      </c>
      <c r="J4" s="232">
        <v>2297.953</v>
      </c>
      <c r="K4" s="231"/>
    </row>
    <row r="5" spans="1:11" ht="20.25" customHeight="1">
      <c r="A5" s="1152"/>
      <c r="B5" s="256" t="s">
        <v>1366</v>
      </c>
      <c r="C5" s="231">
        <v>3008.2789999999995</v>
      </c>
      <c r="D5" s="231">
        <v>1843.5852000999998</v>
      </c>
      <c r="E5" s="258">
        <f>C5/C4</f>
        <v>0.93553638768415881</v>
      </c>
      <c r="F5" s="231">
        <v>3124.1019999999999</v>
      </c>
      <c r="G5" s="231">
        <v>2218.0070000000001</v>
      </c>
      <c r="H5" s="258">
        <f>F5/F4</f>
        <v>0.93553354215453166</v>
      </c>
      <c r="I5" s="232">
        <v>3077.7750000000001</v>
      </c>
      <c r="J5" s="232">
        <v>2147.5320000000002</v>
      </c>
      <c r="K5" s="258">
        <f>I5/I4</f>
        <v>0.93432445346523718</v>
      </c>
    </row>
    <row r="6" spans="1:11" ht="18" customHeight="1">
      <c r="A6" s="1152"/>
      <c r="B6" s="256" t="s">
        <v>1367</v>
      </c>
      <c r="C6" s="231">
        <v>1686.0610000000001</v>
      </c>
      <c r="D6" s="231">
        <v>1031.2456718599999</v>
      </c>
      <c r="E6" s="258">
        <f>C6/C4</f>
        <v>0.5243434592852394</v>
      </c>
      <c r="F6" s="231">
        <v>1763.35</v>
      </c>
      <c r="G6" s="231">
        <v>1250.5840000000001</v>
      </c>
      <c r="H6" s="258">
        <f>F6/F4</f>
        <v>0.52804712251974917</v>
      </c>
      <c r="I6" s="232">
        <v>1793.056</v>
      </c>
      <c r="J6" s="232">
        <v>1239.6410000000001</v>
      </c>
      <c r="K6" s="258">
        <f>I6/I4</f>
        <v>0.54432051310851648</v>
      </c>
    </row>
    <row r="7" spans="1:11" ht="30">
      <c r="A7" s="1152" t="s">
        <v>264</v>
      </c>
      <c r="B7" s="255" t="s">
        <v>457</v>
      </c>
      <c r="C7" s="231">
        <v>348.02499999999998</v>
      </c>
      <c r="D7" s="230">
        <v>212.65587664</v>
      </c>
      <c r="E7" s="258">
        <f>C7/C4</f>
        <v>0.10823133470126255</v>
      </c>
      <c r="F7" s="231">
        <v>364.33100000000002</v>
      </c>
      <c r="G7" s="230">
        <v>258.01900000000001</v>
      </c>
      <c r="H7" s="258">
        <f>F7/F4</f>
        <v>0.10910139007839779</v>
      </c>
      <c r="I7" s="232">
        <v>367.09</v>
      </c>
      <c r="J7" s="232">
        <v>250.916</v>
      </c>
      <c r="K7" s="258">
        <f>I7/I4</f>
        <v>0.11143802377449745</v>
      </c>
    </row>
    <row r="8" spans="1:11" ht="12.75" customHeight="1">
      <c r="A8" s="1152"/>
      <c r="B8" s="256" t="s">
        <v>1366</v>
      </c>
      <c r="C8" s="231">
        <v>113.774</v>
      </c>
      <c r="D8" s="231">
        <v>69.584381329999999</v>
      </c>
      <c r="E8" s="258">
        <f>C8/C5</f>
        <v>3.7820295258518245E-2</v>
      </c>
      <c r="F8" s="231">
        <v>110.30500000000001</v>
      </c>
      <c r="G8" s="231">
        <v>78.272000000000006</v>
      </c>
      <c r="H8" s="258">
        <f>F8/F5</f>
        <v>3.5307746033900307E-2</v>
      </c>
      <c r="I8" s="232">
        <v>110.095</v>
      </c>
      <c r="J8" s="232">
        <v>75.974000000000004</v>
      </c>
      <c r="K8" s="258">
        <f>I8/I5</f>
        <v>3.5770970912428618E-2</v>
      </c>
    </row>
    <row r="9" spans="1:11" ht="15">
      <c r="A9" s="1152"/>
      <c r="B9" s="256" t="s">
        <v>1367</v>
      </c>
      <c r="C9" s="231">
        <v>234.25099999999998</v>
      </c>
      <c r="D9" s="231">
        <v>143.07149530999999</v>
      </c>
      <c r="E9" s="258">
        <f>C9/C6</f>
        <v>0.13893388198884854</v>
      </c>
      <c r="F9" s="231">
        <v>254.02600000000001</v>
      </c>
      <c r="G9" s="231">
        <v>179.74700000000001</v>
      </c>
      <c r="H9" s="258">
        <f>F9/F6</f>
        <v>0.14405875180763889</v>
      </c>
      <c r="I9" s="232">
        <v>256.995</v>
      </c>
      <c r="J9" s="232">
        <v>174.94200000000001</v>
      </c>
      <c r="K9" s="258">
        <f>I9/I6</f>
        <v>0.1433279272928453</v>
      </c>
    </row>
    <row r="10" spans="1:11" ht="30">
      <c r="A10" s="1152" t="s">
        <v>263</v>
      </c>
      <c r="B10" s="255" t="s">
        <v>457</v>
      </c>
      <c r="C10" s="231">
        <v>-0.3550000000000022</v>
      </c>
      <c r="D10" s="230">
        <v>0.85929713999999802</v>
      </c>
      <c r="E10" s="258">
        <f>C10/C4</f>
        <v>-1.1040047071028934E-4</v>
      </c>
      <c r="F10" s="231">
        <v>-7.9980000000000002</v>
      </c>
      <c r="G10" s="230">
        <v>-5.827</v>
      </c>
      <c r="H10" s="258">
        <f>F10/F4</f>
        <v>-2.3950553695596187E-3</v>
      </c>
      <c r="I10" s="232">
        <v>-23.553999999999998</v>
      </c>
      <c r="J10" s="233">
        <v>-17.652999999999999</v>
      </c>
      <c r="K10" s="258">
        <f>I10/I4</f>
        <v>-7.150320662465643E-3</v>
      </c>
    </row>
    <row r="11" spans="1:11" ht="12.75" customHeight="1">
      <c r="A11" s="1152"/>
      <c r="B11" s="256" t="s">
        <v>1366</v>
      </c>
      <c r="C11" s="231">
        <v>-61.552999999999997</v>
      </c>
      <c r="D11" s="231">
        <v>-37.742865779999995</v>
      </c>
      <c r="E11" s="258">
        <f>C11/C5</f>
        <v>-2.0461200573484044E-2</v>
      </c>
      <c r="F11" s="231">
        <v>-57.29</v>
      </c>
      <c r="G11" s="231">
        <v>-40.543999999999997</v>
      </c>
      <c r="H11" s="258">
        <f>F11/F5</f>
        <v>-1.8338069627688212E-2</v>
      </c>
      <c r="I11" s="232">
        <v>-46.338999999999999</v>
      </c>
      <c r="J11" s="232">
        <v>-30.335999999999999</v>
      </c>
      <c r="K11" s="258">
        <f>I11/I5</f>
        <v>-1.5056006368236794E-2</v>
      </c>
    </row>
    <row r="12" spans="1:11" ht="15">
      <c r="A12" s="1152"/>
      <c r="B12" s="256" t="s">
        <v>1367</v>
      </c>
      <c r="C12" s="231">
        <v>61.198</v>
      </c>
      <c r="D12" s="231">
        <v>38.602162920000005</v>
      </c>
      <c r="E12" s="258">
        <f>C12/C6</f>
        <v>3.6296432928583248E-2</v>
      </c>
      <c r="F12" s="231">
        <v>49.292000000000002</v>
      </c>
      <c r="G12" s="231">
        <v>34.716999999999999</v>
      </c>
      <c r="H12" s="258">
        <f>F12/F6</f>
        <v>2.7953611024470471E-2</v>
      </c>
      <c r="I12" s="232">
        <v>22.785</v>
      </c>
      <c r="J12" s="232">
        <v>12.683</v>
      </c>
      <c r="K12" s="258">
        <f>I12/I6</f>
        <v>1.2707355486945193E-2</v>
      </c>
    </row>
    <row r="13" spans="1:11" ht="15">
      <c r="A13" s="96"/>
      <c r="B13" s="76"/>
      <c r="C13" s="76"/>
      <c r="D13" s="76"/>
      <c r="E13" s="76"/>
      <c r="F13" s="76"/>
      <c r="G13" s="76"/>
      <c r="H13" s="76"/>
      <c r="I13" s="76"/>
      <c r="J13" s="76"/>
      <c r="K13" s="76"/>
    </row>
    <row r="14" spans="1:11" ht="16.5" customHeight="1">
      <c r="A14" s="1152" t="s">
        <v>1453</v>
      </c>
      <c r="B14" s="1152"/>
      <c r="C14" s="1199">
        <v>2014</v>
      </c>
      <c r="D14" s="1199"/>
      <c r="E14" s="1199"/>
      <c r="F14" s="1198">
        <v>2015</v>
      </c>
      <c r="G14" s="1198"/>
      <c r="H14" s="1198"/>
      <c r="I14" s="1198" t="s">
        <v>1871</v>
      </c>
      <c r="J14" s="1198"/>
      <c r="K14" s="1198"/>
    </row>
    <row r="15" spans="1:11" ht="30.75" customHeight="1">
      <c r="A15" s="1152"/>
      <c r="B15" s="1152"/>
      <c r="C15" s="36" t="s">
        <v>455</v>
      </c>
      <c r="D15" s="45" t="s">
        <v>407</v>
      </c>
      <c r="E15" s="45" t="s">
        <v>1298</v>
      </c>
      <c r="F15" s="36" t="s">
        <v>455</v>
      </c>
      <c r="G15" s="45" t="s">
        <v>407</v>
      </c>
      <c r="H15" s="45" t="s">
        <v>1298</v>
      </c>
      <c r="I15" s="36" t="s">
        <v>455</v>
      </c>
      <c r="J15" s="45" t="s">
        <v>407</v>
      </c>
      <c r="K15" s="45" t="s">
        <v>1298</v>
      </c>
    </row>
    <row r="16" spans="1:11" ht="29.25" customHeight="1">
      <c r="A16" s="1152" t="s">
        <v>265</v>
      </c>
      <c r="B16" s="255" t="s">
        <v>457</v>
      </c>
      <c r="C16" s="43">
        <v>3263.2110000000002</v>
      </c>
      <c r="D16" s="43">
        <v>2913.5177881500003</v>
      </c>
      <c r="E16" s="43"/>
      <c r="F16" s="43">
        <v>3072.9909999999995</v>
      </c>
      <c r="G16" s="43">
        <v>3536.1424982100002</v>
      </c>
      <c r="H16" s="290"/>
      <c r="I16" s="43">
        <v>2570.66</v>
      </c>
      <c r="J16" s="43">
        <v>3498.47</v>
      </c>
      <c r="K16" s="290"/>
    </row>
    <row r="17" spans="1:11" ht="19.5" customHeight="1">
      <c r="A17" s="1152"/>
      <c r="B17" s="256" t="s">
        <v>1366</v>
      </c>
      <c r="C17" s="43">
        <v>3058.5190000000002</v>
      </c>
      <c r="D17" s="43">
        <v>2731.1067664299999</v>
      </c>
      <c r="E17" s="259">
        <f>C17/C16</f>
        <v>0.93727282728576244</v>
      </c>
      <c r="F17" s="43">
        <v>2870.5869999999995</v>
      </c>
      <c r="G17" s="43">
        <v>3302.9259807500002</v>
      </c>
      <c r="H17" s="259">
        <f>F17/F16</f>
        <v>0.93413452886780335</v>
      </c>
      <c r="I17" s="43">
        <v>2384.35</v>
      </c>
      <c r="J17" s="43">
        <v>3245.1</v>
      </c>
      <c r="K17" s="259">
        <f>I17/I16</f>
        <v>0.92752444897419339</v>
      </c>
    </row>
    <row r="18" spans="1:11" ht="21.75" customHeight="1">
      <c r="A18" s="1152"/>
      <c r="B18" s="256" t="s">
        <v>1367</v>
      </c>
      <c r="C18" s="43">
        <v>1782.5210000000002</v>
      </c>
      <c r="D18" s="43">
        <v>1589.7733038800002</v>
      </c>
      <c r="E18" s="259">
        <f>C18/C16</f>
        <v>0.5462475457455862</v>
      </c>
      <c r="F18" s="43">
        <v>1772.2400000000002</v>
      </c>
      <c r="G18" s="43">
        <v>2043.4282953700001</v>
      </c>
      <c r="H18" s="259">
        <f>F18/F16</f>
        <v>0.57671499851447683</v>
      </c>
      <c r="I18" s="43">
        <v>1638.58</v>
      </c>
      <c r="J18" s="43">
        <v>2225.64</v>
      </c>
      <c r="K18" s="259">
        <f>I18/I16</f>
        <v>0.6374160721371166</v>
      </c>
    </row>
    <row r="19" spans="1:11" ht="30">
      <c r="A19" s="1152" t="s">
        <v>264</v>
      </c>
      <c r="B19" s="255" t="s">
        <v>457</v>
      </c>
      <c r="C19" s="43">
        <v>367.279</v>
      </c>
      <c r="D19" s="43">
        <v>327.83747119000003</v>
      </c>
      <c r="E19" s="259">
        <f>C19/C16</f>
        <v>0.11255141025204927</v>
      </c>
      <c r="F19" s="43">
        <v>371.78900000000004</v>
      </c>
      <c r="G19" s="43">
        <v>428.45496895000008</v>
      </c>
      <c r="H19" s="259">
        <f>F19/F16</f>
        <v>0.12098603608015777</v>
      </c>
      <c r="I19" s="43">
        <v>353.25</v>
      </c>
      <c r="J19" s="43">
        <v>480.71</v>
      </c>
      <c r="K19" s="259">
        <f>I19/I16</f>
        <v>0.13741607213711654</v>
      </c>
    </row>
    <row r="20" spans="1:11" ht="12.75" customHeight="1">
      <c r="A20" s="1152"/>
      <c r="B20" s="256" t="s">
        <v>1366</v>
      </c>
      <c r="C20" s="43">
        <v>117.92400000000001</v>
      </c>
      <c r="D20" s="43">
        <v>105.73123038</v>
      </c>
      <c r="E20" s="259">
        <f>C20/C17</f>
        <v>3.8555915461045032E-2</v>
      </c>
      <c r="F20" s="43">
        <v>117.52599999999998</v>
      </c>
      <c r="G20" s="43">
        <v>135.69020810999999</v>
      </c>
      <c r="H20" s="259">
        <f>F20/F17</f>
        <v>4.0941452044477314E-2</v>
      </c>
      <c r="I20" s="43">
        <v>107.08</v>
      </c>
      <c r="J20" s="43">
        <v>146.44</v>
      </c>
      <c r="K20" s="259">
        <f>I20/I17</f>
        <v>4.4909514123345984E-2</v>
      </c>
    </row>
    <row r="21" spans="1:11" ht="15">
      <c r="A21" s="1152"/>
      <c r="B21" s="256" t="s">
        <v>1367</v>
      </c>
      <c r="C21" s="43">
        <v>249.35499999999996</v>
      </c>
      <c r="D21" s="43">
        <v>222.10624081000003</v>
      </c>
      <c r="E21" s="259">
        <f>C21/C18</f>
        <v>0.13988895502493376</v>
      </c>
      <c r="F21" s="43">
        <v>254.26300000000003</v>
      </c>
      <c r="G21" s="43">
        <v>292.76476084000001</v>
      </c>
      <c r="H21" s="259">
        <f>F21/F18</f>
        <v>0.14346984607050964</v>
      </c>
      <c r="I21" s="43">
        <v>246.18</v>
      </c>
      <c r="J21" s="43">
        <v>334.27</v>
      </c>
      <c r="K21" s="259">
        <f>I21/I18</f>
        <v>0.15023984181425382</v>
      </c>
    </row>
    <row r="22" spans="1:11" ht="30">
      <c r="A22" s="1152" t="s">
        <v>263</v>
      </c>
      <c r="B22" s="255" t="s">
        <v>457</v>
      </c>
      <c r="C22" s="43">
        <v>-51.86</v>
      </c>
      <c r="D22" s="43">
        <v>-43.369341340000013</v>
      </c>
      <c r="E22" s="259">
        <f>C22/C16</f>
        <v>-1.5892322010436957E-2</v>
      </c>
      <c r="F22" s="43">
        <v>-56.854999999999997</v>
      </c>
      <c r="G22" s="43">
        <v>-63.576139619999992</v>
      </c>
      <c r="H22" s="259">
        <f>F22/F16</f>
        <v>-1.8501518553096969E-2</v>
      </c>
      <c r="I22" s="43">
        <v>-59.53</v>
      </c>
      <c r="J22" s="43">
        <v>-77.33</v>
      </c>
      <c r="K22" s="259">
        <f>I22/I16</f>
        <v>-2.3157477068145926E-2</v>
      </c>
    </row>
    <row r="23" spans="1:11" ht="12.75" customHeight="1">
      <c r="A23" s="1152"/>
      <c r="B23" s="256" t="s">
        <v>1366</v>
      </c>
      <c r="C23" s="43">
        <v>-48.676000000000002</v>
      </c>
      <c r="D23" s="43">
        <v>-43.346870030000005</v>
      </c>
      <c r="E23" s="259">
        <f>C23/C17</f>
        <v>-1.59148921422427E-2</v>
      </c>
      <c r="F23" s="43">
        <v>-49.044000000000004</v>
      </c>
      <c r="G23" s="43">
        <v>-56.331095160000011</v>
      </c>
      <c r="H23" s="259">
        <f>F23/F17</f>
        <v>-1.7085007352154808E-2</v>
      </c>
      <c r="I23" s="43">
        <v>-14.41</v>
      </c>
      <c r="J23" s="43">
        <v>-18.39</v>
      </c>
      <c r="K23" s="259">
        <f>I23/I17</f>
        <v>-6.0435758173087006E-3</v>
      </c>
    </row>
    <row r="24" spans="1:11" ht="15">
      <c r="A24" s="1152"/>
      <c r="B24" s="256" t="s">
        <v>1367</v>
      </c>
      <c r="C24" s="43">
        <v>-3.1840000000000028</v>
      </c>
      <c r="D24" s="43">
        <v>-2.2471310000002021E-2</v>
      </c>
      <c r="E24" s="259">
        <f>C24/C18</f>
        <v>-1.7862342154734796E-3</v>
      </c>
      <c r="F24" s="43">
        <v>-7.8109999999999973</v>
      </c>
      <c r="G24" s="43">
        <v>-7.2450444599999955</v>
      </c>
      <c r="H24" s="259">
        <f>F24/F18</f>
        <v>-4.4074166027174627E-3</v>
      </c>
      <c r="I24" s="43">
        <v>-45.12</v>
      </c>
      <c r="J24" s="43">
        <v>-58.94</v>
      </c>
      <c r="K24" s="259">
        <f>I24/I18</f>
        <v>-2.7536037300589535E-2</v>
      </c>
    </row>
    <row r="25" spans="1:11" ht="15">
      <c r="A25" s="67"/>
      <c r="B25" s="39"/>
      <c r="C25" s="39"/>
      <c r="D25" s="39"/>
      <c r="E25" s="39"/>
      <c r="F25" s="39"/>
      <c r="G25" s="39"/>
      <c r="H25" s="39"/>
      <c r="I25" s="76"/>
      <c r="J25" s="76"/>
      <c r="K25" s="39"/>
    </row>
    <row r="26" spans="1:11" ht="108.75" customHeight="1">
      <c r="A26" s="1197" t="s">
        <v>538</v>
      </c>
      <c r="B26" s="1197"/>
      <c r="C26" s="1197"/>
      <c r="D26" s="1197"/>
      <c r="E26" s="1197"/>
      <c r="F26" s="1197"/>
      <c r="G26" s="1197"/>
      <c r="H26" s="1197"/>
      <c r="I26" s="1197"/>
      <c r="J26" s="1197"/>
      <c r="K26" s="1197"/>
    </row>
    <row r="27" spans="1:11">
      <c r="A27" s="139"/>
      <c r="B27" s="139"/>
      <c r="C27" s="139"/>
      <c r="D27" s="139"/>
      <c r="E27" s="139"/>
      <c r="F27" s="139"/>
      <c r="G27" s="139"/>
      <c r="H27" s="139"/>
      <c r="I27" s="139"/>
      <c r="J27" s="139"/>
      <c r="K27" s="139"/>
    </row>
    <row r="28" spans="1:11" ht="31.5" customHeight="1">
      <c r="A28" s="1197" t="s">
        <v>521</v>
      </c>
      <c r="B28" s="1197"/>
      <c r="C28" s="1197"/>
      <c r="D28" s="1197"/>
      <c r="E28" s="1197"/>
      <c r="F28" s="1197"/>
      <c r="G28" s="1197"/>
      <c r="H28" s="1197"/>
      <c r="I28" s="1197"/>
      <c r="J28" s="1197"/>
      <c r="K28" s="1197"/>
    </row>
    <row r="29" spans="1:11">
      <c r="A29" s="139"/>
      <c r="B29" s="139"/>
      <c r="C29" s="139"/>
      <c r="D29" s="139"/>
      <c r="E29" s="139"/>
      <c r="F29" s="139"/>
      <c r="G29" s="139"/>
      <c r="H29" s="139"/>
      <c r="I29" s="139"/>
      <c r="J29" s="139"/>
      <c r="K29" s="139"/>
    </row>
    <row r="30" spans="1:11">
      <c r="A30" s="27"/>
      <c r="B30" s="27"/>
      <c r="C30" s="27"/>
      <c r="D30" s="27"/>
      <c r="E30" s="27"/>
      <c r="F30" s="27"/>
      <c r="G30" s="27"/>
      <c r="H30" s="27"/>
      <c r="I30" s="27"/>
      <c r="J30" s="27"/>
      <c r="K30" s="27"/>
    </row>
    <row r="31" spans="1:11">
      <c r="A31" s="27"/>
      <c r="B31" s="27"/>
      <c r="C31" s="27"/>
      <c r="D31" s="27"/>
      <c r="E31" s="27"/>
      <c r="F31" s="27"/>
      <c r="G31" s="27"/>
      <c r="H31" s="27"/>
      <c r="I31" s="27"/>
      <c r="J31" s="27"/>
      <c r="K31" s="27"/>
    </row>
    <row r="32" spans="1:11">
      <c r="A32" s="27"/>
      <c r="B32" s="27"/>
      <c r="C32" s="27"/>
      <c r="D32" s="27"/>
      <c r="E32" s="27"/>
      <c r="F32" s="27"/>
      <c r="G32" s="27"/>
      <c r="H32" s="27"/>
      <c r="I32" s="27"/>
      <c r="J32" s="27"/>
      <c r="K32" s="27"/>
    </row>
    <row r="33" spans="1:11">
      <c r="A33" s="27"/>
      <c r="B33" s="27"/>
      <c r="C33" s="27"/>
      <c r="D33" s="27"/>
      <c r="E33" s="27"/>
      <c r="F33" s="27"/>
      <c r="G33" s="27"/>
      <c r="H33" s="27"/>
      <c r="I33" s="27"/>
      <c r="J33" s="27"/>
      <c r="K33" s="27"/>
    </row>
    <row r="34" spans="1:11">
      <c r="A34" s="27"/>
      <c r="B34" s="27"/>
      <c r="C34" s="27"/>
      <c r="D34" s="27"/>
      <c r="E34" s="27"/>
      <c r="F34" s="27"/>
      <c r="G34" s="27"/>
      <c r="H34" s="27"/>
      <c r="I34" s="27"/>
      <c r="J34" s="27"/>
      <c r="K34" s="27"/>
    </row>
    <row r="35" spans="1:11">
      <c r="A35" s="27"/>
      <c r="B35" s="27"/>
      <c r="C35" s="27"/>
      <c r="D35" s="27"/>
      <c r="E35" s="27"/>
      <c r="F35" s="27"/>
      <c r="G35" s="27"/>
      <c r="H35" s="27"/>
      <c r="I35" s="27"/>
      <c r="J35" s="27"/>
      <c r="K35" s="27"/>
    </row>
  </sheetData>
  <mergeCells count="17">
    <mergeCell ref="A1:K1"/>
    <mergeCell ref="A2:B3"/>
    <mergeCell ref="C2:E2"/>
    <mergeCell ref="A4:A6"/>
    <mergeCell ref="F2:H2"/>
    <mergeCell ref="I2:K2"/>
    <mergeCell ref="A28:K28"/>
    <mergeCell ref="A7:A9"/>
    <mergeCell ref="A10:A12"/>
    <mergeCell ref="I14:K14"/>
    <mergeCell ref="A16:A18"/>
    <mergeCell ref="A19:A21"/>
    <mergeCell ref="A22:A24"/>
    <mergeCell ref="A26:K26"/>
    <mergeCell ref="A14:B15"/>
    <mergeCell ref="C14:E14"/>
    <mergeCell ref="F14:H14"/>
  </mergeCells>
  <phoneticPr fontId="3" type="noConversion"/>
  <pageMargins left="0.82" right="0.16" top="0.59" bottom="0.64"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Лист2">
    <tabColor rgb="FFFFFF00"/>
  </sheetPr>
  <dimension ref="A1:M62"/>
  <sheetViews>
    <sheetView view="pageBreakPreview" topLeftCell="A46" zoomScale="85" zoomScaleNormal="85" zoomScaleSheetLayoutView="85" workbookViewId="0">
      <selection activeCell="E57" sqref="E57"/>
    </sheetView>
  </sheetViews>
  <sheetFormatPr defaultRowHeight="12.75"/>
  <cols>
    <col min="1" max="1" width="3.5703125" style="78" customWidth="1"/>
    <col min="2" max="2" width="31.42578125" style="78" customWidth="1"/>
    <col min="3" max="3" width="10.140625" style="78" customWidth="1"/>
    <col min="4" max="4" width="11.140625" style="78" customWidth="1"/>
    <col min="5" max="5" width="15.7109375" style="78" customWidth="1"/>
    <col min="6" max="6" width="13.28515625" style="78" customWidth="1"/>
    <col min="7" max="7" width="16.42578125" style="78" customWidth="1"/>
    <col min="8" max="8" width="14.7109375" style="78" customWidth="1"/>
    <col min="9" max="9" width="13.85546875" style="78" customWidth="1"/>
    <col min="10" max="10" width="16.28515625" style="78" customWidth="1"/>
    <col min="11" max="11" width="13.42578125" style="78" customWidth="1"/>
    <col min="12" max="12" width="11.85546875" style="78" customWidth="1"/>
    <col min="13" max="13" width="12.42578125" style="78" customWidth="1"/>
    <col min="14" max="16384" width="9.140625" style="78"/>
  </cols>
  <sheetData>
    <row r="1" spans="1:13" ht="18.75">
      <c r="A1" s="81"/>
      <c r="B1" s="81"/>
      <c r="C1" s="81"/>
      <c r="D1" s="81"/>
      <c r="E1" s="81"/>
      <c r="F1" s="81"/>
      <c r="G1" s="119"/>
      <c r="H1" s="81"/>
      <c r="I1" s="81"/>
      <c r="J1" s="81"/>
      <c r="K1" s="81"/>
      <c r="L1" s="81"/>
      <c r="M1" s="81"/>
    </row>
    <row r="2" spans="1:13" ht="15.75">
      <c r="A2" s="81"/>
      <c r="B2" s="81"/>
      <c r="C2" s="81"/>
      <c r="D2" s="81"/>
      <c r="E2" s="81"/>
      <c r="F2" s="81"/>
      <c r="G2" s="81"/>
      <c r="H2" s="81"/>
      <c r="I2" s="81"/>
      <c r="J2" s="109"/>
      <c r="K2" s="109"/>
      <c r="L2" s="1011"/>
      <c r="M2" s="1011"/>
    </row>
    <row r="3" spans="1:13">
      <c r="A3" s="81"/>
      <c r="B3" s="81"/>
      <c r="C3" s="81"/>
      <c r="D3" s="81"/>
      <c r="E3" s="81"/>
      <c r="F3" s="81"/>
      <c r="G3" s="81"/>
      <c r="H3" s="81"/>
      <c r="I3" s="81"/>
      <c r="J3" s="81"/>
      <c r="K3" s="81"/>
      <c r="L3" s="81"/>
      <c r="M3" s="81"/>
    </row>
    <row r="4" spans="1:13" ht="20.25" customHeight="1">
      <c r="A4" s="1012" t="s">
        <v>1576</v>
      </c>
      <c r="B4" s="1012"/>
      <c r="C4" s="1012"/>
      <c r="D4" s="1012"/>
      <c r="E4" s="1012"/>
      <c r="F4" s="1012"/>
      <c r="G4" s="1012"/>
      <c r="H4" s="1012"/>
      <c r="I4" s="1012"/>
      <c r="J4" s="1012"/>
      <c r="K4" s="1012"/>
      <c r="L4" s="1012"/>
      <c r="M4" s="1012"/>
    </row>
    <row r="5" spans="1:13" s="79" customFormat="1" ht="111.75" customHeight="1">
      <c r="A5" s="110" t="s">
        <v>1295</v>
      </c>
      <c r="B5" s="110" t="s">
        <v>1401</v>
      </c>
      <c r="C5" s="110" t="s">
        <v>1577</v>
      </c>
      <c r="D5" s="11" t="s">
        <v>544</v>
      </c>
      <c r="E5" s="11" t="s">
        <v>1599</v>
      </c>
      <c r="F5" s="11" t="s">
        <v>771</v>
      </c>
      <c r="G5" s="11" t="s">
        <v>772</v>
      </c>
      <c r="H5" s="11" t="s">
        <v>773</v>
      </c>
      <c r="I5" s="11" t="s">
        <v>774</v>
      </c>
      <c r="J5" s="11" t="s">
        <v>1600</v>
      </c>
      <c r="K5" s="110" t="s">
        <v>395</v>
      </c>
      <c r="L5" s="110" t="s">
        <v>1315</v>
      </c>
      <c r="M5" s="110" t="s">
        <v>1402</v>
      </c>
    </row>
    <row r="6" spans="1:13">
      <c r="A6" s="731">
        <v>1</v>
      </c>
      <c r="B6" s="732">
        <v>2</v>
      </c>
      <c r="C6" s="732">
        <v>3</v>
      </c>
      <c r="D6" s="732">
        <v>4</v>
      </c>
      <c r="E6" s="732">
        <v>5</v>
      </c>
      <c r="F6" s="732">
        <v>6</v>
      </c>
      <c r="G6" s="732">
        <v>7</v>
      </c>
      <c r="H6" s="732">
        <v>8</v>
      </c>
      <c r="I6" s="732" t="s">
        <v>409</v>
      </c>
      <c r="J6" s="732">
        <v>10</v>
      </c>
      <c r="K6" s="732">
        <v>11</v>
      </c>
      <c r="L6" s="732">
        <v>12</v>
      </c>
      <c r="M6" s="732">
        <v>13</v>
      </c>
    </row>
    <row r="7" spans="1:13" ht="18.75">
      <c r="A7" s="80"/>
      <c r="B7" s="1008" t="s">
        <v>378</v>
      </c>
      <c r="C7" s="1009"/>
      <c r="D7" s="1009"/>
      <c r="E7" s="1009"/>
      <c r="F7" s="1009"/>
      <c r="G7" s="1009"/>
      <c r="H7" s="1009"/>
      <c r="I7" s="1009"/>
      <c r="J7" s="1009"/>
      <c r="K7" s="1009"/>
      <c r="L7" s="1009"/>
      <c r="M7" s="1010"/>
    </row>
    <row r="8" spans="1:13" ht="47.25">
      <c r="A8" s="957">
        <v>1</v>
      </c>
      <c r="B8" s="953" t="s">
        <v>350</v>
      </c>
      <c r="C8" s="949">
        <v>2012</v>
      </c>
      <c r="D8" s="961">
        <v>1167.6400000000001</v>
      </c>
      <c r="E8" s="960">
        <v>10.491770000000001</v>
      </c>
      <c r="F8" s="955">
        <v>1011.55</v>
      </c>
      <c r="G8" s="962">
        <v>0</v>
      </c>
      <c r="H8" s="955">
        <f>F8</f>
        <v>1011.55</v>
      </c>
      <c r="I8" s="961">
        <f>D8-E8</f>
        <v>1157.14823</v>
      </c>
      <c r="J8" s="962">
        <v>0</v>
      </c>
      <c r="K8" s="839" t="s">
        <v>1839</v>
      </c>
      <c r="L8" s="963" t="s">
        <v>1268</v>
      </c>
      <c r="M8" s="964" t="s">
        <v>1842</v>
      </c>
    </row>
    <row r="9" spans="1:13" ht="47.25">
      <c r="A9" s="957">
        <v>2</v>
      </c>
      <c r="B9" s="447" t="s">
        <v>1720</v>
      </c>
      <c r="C9" s="958">
        <v>2013</v>
      </c>
      <c r="D9" s="961">
        <v>1425.819</v>
      </c>
      <c r="E9" s="960">
        <v>13.25812</v>
      </c>
      <c r="F9" s="946">
        <v>1155.76</v>
      </c>
      <c r="G9" s="962">
        <v>0</v>
      </c>
      <c r="H9" s="955">
        <f t="shared" ref="H9:H46" si="0">F9</f>
        <v>1155.76</v>
      </c>
      <c r="I9" s="961">
        <f t="shared" ref="I9:I46" si="1">D9-E9</f>
        <v>1412.56088</v>
      </c>
      <c r="J9" s="962">
        <v>0</v>
      </c>
      <c r="K9" s="839" t="s">
        <v>1840</v>
      </c>
      <c r="L9" s="963" t="s">
        <v>1821</v>
      </c>
      <c r="M9" s="964" t="s">
        <v>1842</v>
      </c>
    </row>
    <row r="10" spans="1:13" ht="36">
      <c r="A10" s="957">
        <v>3</v>
      </c>
      <c r="B10" s="447" t="s">
        <v>1722</v>
      </c>
      <c r="C10" s="958">
        <v>2017</v>
      </c>
      <c r="D10" s="961">
        <v>2966.404</v>
      </c>
      <c r="E10" s="960">
        <v>25.691410000000001</v>
      </c>
      <c r="F10" s="946">
        <v>2653.81</v>
      </c>
      <c r="G10" s="962">
        <v>0</v>
      </c>
      <c r="H10" s="955">
        <f t="shared" si="0"/>
        <v>2653.81</v>
      </c>
      <c r="I10" s="961">
        <f t="shared" si="1"/>
        <v>2940.7125900000001</v>
      </c>
      <c r="J10" s="962">
        <v>0</v>
      </c>
      <c r="K10" s="839" t="s">
        <v>1840</v>
      </c>
      <c r="L10" s="963" t="s">
        <v>1821</v>
      </c>
      <c r="M10" s="964" t="s">
        <v>1842</v>
      </c>
    </row>
    <row r="11" spans="1:13" ht="36">
      <c r="A11" s="957">
        <v>4</v>
      </c>
      <c r="B11" s="447" t="s">
        <v>1725</v>
      </c>
      <c r="C11" s="958">
        <v>2016</v>
      </c>
      <c r="D11" s="961">
        <v>2490.0500000000002</v>
      </c>
      <c r="E11" s="960">
        <v>27.745740000000001</v>
      </c>
      <c r="F11" s="946">
        <v>2250.0700000000002</v>
      </c>
      <c r="G11" s="962">
        <v>0</v>
      </c>
      <c r="H11" s="955">
        <f t="shared" si="0"/>
        <v>2250.0700000000002</v>
      </c>
      <c r="I11" s="961">
        <f t="shared" si="1"/>
        <v>2462.3042600000003</v>
      </c>
      <c r="J11" s="962">
        <v>0</v>
      </c>
      <c r="K11" s="839" t="s">
        <v>1840</v>
      </c>
      <c r="L11" s="963" t="s">
        <v>1821</v>
      </c>
      <c r="M11" s="964" t="s">
        <v>1842</v>
      </c>
    </row>
    <row r="12" spans="1:13" ht="47.25">
      <c r="A12" s="957">
        <v>5</v>
      </c>
      <c r="B12" s="447" t="s">
        <v>1728</v>
      </c>
      <c r="C12" s="958">
        <v>2016</v>
      </c>
      <c r="D12" s="961">
        <v>1913.586</v>
      </c>
      <c r="E12" s="960">
        <v>0</v>
      </c>
      <c r="F12" s="946">
        <v>1510.15</v>
      </c>
      <c r="G12" s="962">
        <v>0</v>
      </c>
      <c r="H12" s="955">
        <f t="shared" si="0"/>
        <v>1510.15</v>
      </c>
      <c r="I12" s="961">
        <f t="shared" si="1"/>
        <v>1913.586</v>
      </c>
      <c r="J12" s="962">
        <v>0</v>
      </c>
      <c r="K12" s="839" t="s">
        <v>1840</v>
      </c>
      <c r="L12" s="963" t="s">
        <v>1821</v>
      </c>
      <c r="M12" s="964" t="s">
        <v>1842</v>
      </c>
    </row>
    <row r="13" spans="1:13" ht="47.25">
      <c r="A13" s="957">
        <v>6</v>
      </c>
      <c r="B13" s="447" t="s">
        <v>1732</v>
      </c>
      <c r="C13" s="958">
        <v>2016</v>
      </c>
      <c r="D13" s="961">
        <v>1142.3499999999999</v>
      </c>
      <c r="E13" s="960">
        <v>0</v>
      </c>
      <c r="F13" s="946">
        <v>963.35</v>
      </c>
      <c r="G13" s="962">
        <v>0</v>
      </c>
      <c r="H13" s="955">
        <f t="shared" si="0"/>
        <v>963.35</v>
      </c>
      <c r="I13" s="961">
        <f t="shared" si="1"/>
        <v>1142.3499999999999</v>
      </c>
      <c r="J13" s="962">
        <v>0</v>
      </c>
      <c r="K13" s="839" t="s">
        <v>1840</v>
      </c>
      <c r="L13" s="963" t="s">
        <v>1821</v>
      </c>
      <c r="M13" s="964" t="s">
        <v>1842</v>
      </c>
    </row>
    <row r="14" spans="1:13" ht="47.25">
      <c r="A14" s="957">
        <v>7</v>
      </c>
      <c r="B14" s="447" t="s">
        <v>1734</v>
      </c>
      <c r="C14" s="958">
        <v>2016</v>
      </c>
      <c r="D14" s="961">
        <v>1996.08</v>
      </c>
      <c r="E14" s="960">
        <v>27.853770000000001</v>
      </c>
      <c r="F14" s="946">
        <v>1862.82</v>
      </c>
      <c r="G14" s="962">
        <v>0</v>
      </c>
      <c r="H14" s="955">
        <f t="shared" si="0"/>
        <v>1862.82</v>
      </c>
      <c r="I14" s="961">
        <f t="shared" si="1"/>
        <v>1968.22623</v>
      </c>
      <c r="J14" s="962">
        <v>0</v>
      </c>
      <c r="K14" s="839" t="s">
        <v>1840</v>
      </c>
      <c r="L14" s="963" t="s">
        <v>1821</v>
      </c>
      <c r="M14" s="964" t="s">
        <v>1842</v>
      </c>
    </row>
    <row r="15" spans="1:13" ht="36">
      <c r="A15" s="957">
        <v>8</v>
      </c>
      <c r="B15" s="447" t="s">
        <v>1739</v>
      </c>
      <c r="C15" s="958">
        <v>2016</v>
      </c>
      <c r="D15" s="961">
        <v>2272.9639999999999</v>
      </c>
      <c r="E15" s="960">
        <v>28.382429999999999</v>
      </c>
      <c r="F15" s="946">
        <v>1897.59</v>
      </c>
      <c r="G15" s="962">
        <v>0</v>
      </c>
      <c r="H15" s="955">
        <f t="shared" si="0"/>
        <v>1897.59</v>
      </c>
      <c r="I15" s="961">
        <f t="shared" si="1"/>
        <v>2244.5815699999998</v>
      </c>
      <c r="J15" s="962">
        <v>0</v>
      </c>
      <c r="K15" s="839" t="s">
        <v>1840</v>
      </c>
      <c r="L15" s="963" t="s">
        <v>1821</v>
      </c>
      <c r="M15" s="964" t="s">
        <v>1842</v>
      </c>
    </row>
    <row r="16" spans="1:13" ht="36">
      <c r="A16" s="957">
        <v>9</v>
      </c>
      <c r="B16" s="447" t="s">
        <v>1741</v>
      </c>
      <c r="C16" s="958">
        <v>2016</v>
      </c>
      <c r="D16" s="961">
        <v>1996.82</v>
      </c>
      <c r="E16" s="960">
        <v>26.245239999999999</v>
      </c>
      <c r="F16" s="946">
        <v>1772.43</v>
      </c>
      <c r="G16" s="962">
        <v>0</v>
      </c>
      <c r="H16" s="955">
        <f t="shared" si="0"/>
        <v>1772.43</v>
      </c>
      <c r="I16" s="961">
        <f t="shared" si="1"/>
        <v>1970.57476</v>
      </c>
      <c r="J16" s="962">
        <v>0</v>
      </c>
      <c r="K16" s="839" t="s">
        <v>1840</v>
      </c>
      <c r="L16" s="963" t="s">
        <v>1821</v>
      </c>
      <c r="M16" s="964" t="s">
        <v>1842</v>
      </c>
    </row>
    <row r="17" spans="1:13" ht="36">
      <c r="A17" s="957">
        <v>10</v>
      </c>
      <c r="B17" s="447" t="s">
        <v>1744</v>
      </c>
      <c r="C17" s="958">
        <v>2016</v>
      </c>
      <c r="D17" s="961">
        <v>812.11800000000005</v>
      </c>
      <c r="E17" s="960">
        <v>10.393829999999999</v>
      </c>
      <c r="F17" s="946">
        <v>769.37</v>
      </c>
      <c r="G17" s="962">
        <v>0</v>
      </c>
      <c r="H17" s="955">
        <f t="shared" si="0"/>
        <v>769.37</v>
      </c>
      <c r="I17" s="961">
        <f t="shared" si="1"/>
        <v>801.72417000000007</v>
      </c>
      <c r="J17" s="962">
        <v>0</v>
      </c>
      <c r="K17" s="839" t="s">
        <v>1840</v>
      </c>
      <c r="L17" s="963" t="s">
        <v>1821</v>
      </c>
      <c r="M17" s="964" t="s">
        <v>1842</v>
      </c>
    </row>
    <row r="18" spans="1:13" ht="36">
      <c r="A18" s="957">
        <v>11</v>
      </c>
      <c r="B18" s="447" t="s">
        <v>1746</v>
      </c>
      <c r="C18" s="958">
        <v>2016</v>
      </c>
      <c r="D18" s="961">
        <v>2119.9830000000002</v>
      </c>
      <c r="E18" s="960">
        <v>24.34449</v>
      </c>
      <c r="F18" s="946">
        <v>1989.23</v>
      </c>
      <c r="G18" s="962">
        <v>0</v>
      </c>
      <c r="H18" s="955">
        <f>F18</f>
        <v>1989.23</v>
      </c>
      <c r="I18" s="961">
        <f t="shared" si="1"/>
        <v>2095.6385100000002</v>
      </c>
      <c r="J18" s="962">
        <v>0</v>
      </c>
      <c r="K18" s="839" t="s">
        <v>1840</v>
      </c>
      <c r="L18" s="963" t="s">
        <v>1821</v>
      </c>
      <c r="M18" s="964" t="s">
        <v>1842</v>
      </c>
    </row>
    <row r="19" spans="1:13" ht="36">
      <c r="A19" s="957">
        <v>12</v>
      </c>
      <c r="B19" s="447" t="s">
        <v>1748</v>
      </c>
      <c r="C19" s="958">
        <v>2016</v>
      </c>
      <c r="D19" s="961">
        <v>664.74099999999999</v>
      </c>
      <c r="E19" s="960">
        <v>0</v>
      </c>
      <c r="F19" s="946">
        <v>442.52</v>
      </c>
      <c r="G19" s="962">
        <v>0</v>
      </c>
      <c r="H19" s="955">
        <f t="shared" si="0"/>
        <v>442.52</v>
      </c>
      <c r="I19" s="961">
        <f t="shared" si="1"/>
        <v>664.74099999999999</v>
      </c>
      <c r="J19" s="962">
        <v>0</v>
      </c>
      <c r="K19" s="839" t="s">
        <v>1840</v>
      </c>
      <c r="L19" s="963" t="s">
        <v>1821</v>
      </c>
      <c r="M19" s="964" t="s">
        <v>1842</v>
      </c>
    </row>
    <row r="20" spans="1:13" ht="47.25">
      <c r="A20" s="957">
        <v>13</v>
      </c>
      <c r="B20" s="447" t="s">
        <v>1750</v>
      </c>
      <c r="C20" s="958">
        <v>2016</v>
      </c>
      <c r="D20" s="961">
        <v>1759.0920000000001</v>
      </c>
      <c r="E20" s="960">
        <v>25.522819999999999</v>
      </c>
      <c r="F20" s="946">
        <v>1573.41</v>
      </c>
      <c r="G20" s="962">
        <v>0</v>
      </c>
      <c r="H20" s="955">
        <f t="shared" si="0"/>
        <v>1573.41</v>
      </c>
      <c r="I20" s="961">
        <f t="shared" si="1"/>
        <v>1733.5691800000002</v>
      </c>
      <c r="J20" s="962">
        <v>0</v>
      </c>
      <c r="K20" s="839" t="s">
        <v>1840</v>
      </c>
      <c r="L20" s="963" t="s">
        <v>1821</v>
      </c>
      <c r="M20" s="964" t="s">
        <v>1842</v>
      </c>
    </row>
    <row r="21" spans="1:13" ht="36">
      <c r="A21" s="957">
        <v>14</v>
      </c>
      <c r="B21" s="447" t="s">
        <v>1753</v>
      </c>
      <c r="C21" s="958">
        <v>2014</v>
      </c>
      <c r="D21" s="961">
        <v>1754.89</v>
      </c>
      <c r="E21" s="960">
        <v>0</v>
      </c>
      <c r="F21" s="946">
        <v>1494.55</v>
      </c>
      <c r="G21" s="962">
        <v>0</v>
      </c>
      <c r="H21" s="955">
        <f t="shared" si="0"/>
        <v>1494.55</v>
      </c>
      <c r="I21" s="961">
        <f t="shared" si="1"/>
        <v>1754.89</v>
      </c>
      <c r="J21" s="962">
        <v>0</v>
      </c>
      <c r="K21" s="839" t="s">
        <v>1840</v>
      </c>
      <c r="L21" s="963" t="s">
        <v>1821</v>
      </c>
      <c r="M21" s="964" t="s">
        <v>1842</v>
      </c>
    </row>
    <row r="22" spans="1:13" ht="36">
      <c r="A22" s="957">
        <v>15</v>
      </c>
      <c r="B22" s="447" t="s">
        <v>1757</v>
      </c>
      <c r="C22" s="958">
        <v>2013</v>
      </c>
      <c r="D22" s="961">
        <v>1902.77</v>
      </c>
      <c r="E22" s="960">
        <v>11.12978</v>
      </c>
      <c r="F22" s="946">
        <v>1596.27</v>
      </c>
      <c r="G22" s="962">
        <v>0</v>
      </c>
      <c r="H22" s="955">
        <f t="shared" si="0"/>
        <v>1596.27</v>
      </c>
      <c r="I22" s="961">
        <f t="shared" si="1"/>
        <v>1891.64022</v>
      </c>
      <c r="J22" s="962">
        <v>0</v>
      </c>
      <c r="K22" s="839" t="s">
        <v>1840</v>
      </c>
      <c r="L22" s="963" t="s">
        <v>1821</v>
      </c>
      <c r="M22" s="964" t="s">
        <v>1842</v>
      </c>
    </row>
    <row r="23" spans="1:13" ht="36">
      <c r="A23" s="957">
        <v>16</v>
      </c>
      <c r="B23" s="447" t="s">
        <v>1759</v>
      </c>
      <c r="C23" s="958">
        <v>2012</v>
      </c>
      <c r="D23" s="961">
        <v>1911.64</v>
      </c>
      <c r="E23" s="960">
        <v>10.289540000000001</v>
      </c>
      <c r="F23" s="946">
        <v>1738.42</v>
      </c>
      <c r="G23" s="962">
        <v>0</v>
      </c>
      <c r="H23" s="955">
        <f t="shared" si="0"/>
        <v>1738.42</v>
      </c>
      <c r="I23" s="961">
        <f t="shared" si="1"/>
        <v>1901.3504600000001</v>
      </c>
      <c r="J23" s="962">
        <v>0</v>
      </c>
      <c r="K23" s="839" t="s">
        <v>1840</v>
      </c>
      <c r="L23" s="963" t="s">
        <v>1821</v>
      </c>
      <c r="M23" s="964" t="s">
        <v>1842</v>
      </c>
    </row>
    <row r="24" spans="1:13" ht="36">
      <c r="A24" s="957">
        <v>17</v>
      </c>
      <c r="B24" s="447" t="s">
        <v>1761</v>
      </c>
      <c r="C24" s="958">
        <v>2015</v>
      </c>
      <c r="D24" s="961">
        <v>1503.76</v>
      </c>
      <c r="E24" s="960">
        <v>0</v>
      </c>
      <c r="F24" s="946">
        <v>1385.73</v>
      </c>
      <c r="G24" s="962">
        <v>0</v>
      </c>
      <c r="H24" s="955">
        <f t="shared" si="0"/>
        <v>1385.73</v>
      </c>
      <c r="I24" s="961">
        <f t="shared" si="1"/>
        <v>1503.76</v>
      </c>
      <c r="J24" s="962">
        <v>0</v>
      </c>
      <c r="K24" s="839" t="s">
        <v>1840</v>
      </c>
      <c r="L24" s="963" t="s">
        <v>1821</v>
      </c>
      <c r="M24" s="964" t="s">
        <v>1842</v>
      </c>
    </row>
    <row r="25" spans="1:13" ht="36">
      <c r="A25" s="957">
        <v>18</v>
      </c>
      <c r="B25" s="447" t="s">
        <v>1763</v>
      </c>
      <c r="C25" s="958">
        <v>2016</v>
      </c>
      <c r="D25" s="961">
        <v>2476.27</v>
      </c>
      <c r="E25" s="960">
        <v>27.501290000000001</v>
      </c>
      <c r="F25" s="946">
        <v>2220.2800000000002</v>
      </c>
      <c r="G25" s="962">
        <v>0</v>
      </c>
      <c r="H25" s="955">
        <f t="shared" si="0"/>
        <v>2220.2800000000002</v>
      </c>
      <c r="I25" s="961">
        <f t="shared" si="1"/>
        <v>2448.7687099999998</v>
      </c>
      <c r="J25" s="962">
        <v>0</v>
      </c>
      <c r="K25" s="839" t="s">
        <v>1840</v>
      </c>
      <c r="L25" s="963" t="s">
        <v>1821</v>
      </c>
      <c r="M25" s="964" t="s">
        <v>1842</v>
      </c>
    </row>
    <row r="26" spans="1:13" ht="36">
      <c r="A26" s="957">
        <v>19</v>
      </c>
      <c r="B26" s="447" t="s">
        <v>1767</v>
      </c>
      <c r="C26" s="958">
        <v>2016</v>
      </c>
      <c r="D26" s="961">
        <v>804.51199999999994</v>
      </c>
      <c r="E26" s="960">
        <v>0</v>
      </c>
      <c r="F26" s="946">
        <v>726.15</v>
      </c>
      <c r="G26" s="962">
        <v>0</v>
      </c>
      <c r="H26" s="955">
        <f t="shared" si="0"/>
        <v>726.15</v>
      </c>
      <c r="I26" s="961">
        <f t="shared" si="1"/>
        <v>804.51199999999994</v>
      </c>
      <c r="J26" s="962">
        <v>0</v>
      </c>
      <c r="K26" s="839" t="s">
        <v>1840</v>
      </c>
      <c r="L26" s="963" t="s">
        <v>1821</v>
      </c>
      <c r="M26" s="964" t="s">
        <v>1842</v>
      </c>
    </row>
    <row r="27" spans="1:13" ht="47.25">
      <c r="A27" s="957">
        <v>20</v>
      </c>
      <c r="B27" s="447" t="s">
        <v>1769</v>
      </c>
      <c r="C27" s="958">
        <v>2016</v>
      </c>
      <c r="D27" s="961">
        <v>1459.6880000000001</v>
      </c>
      <c r="E27" s="960">
        <v>24.723009999999999</v>
      </c>
      <c r="F27" s="946">
        <v>1300.4100000000001</v>
      </c>
      <c r="G27" s="962">
        <v>0</v>
      </c>
      <c r="H27" s="955">
        <f t="shared" si="0"/>
        <v>1300.4100000000001</v>
      </c>
      <c r="I27" s="961">
        <f t="shared" si="1"/>
        <v>1434.9649900000002</v>
      </c>
      <c r="J27" s="962">
        <v>0</v>
      </c>
      <c r="K27" s="839" t="s">
        <v>1840</v>
      </c>
      <c r="L27" s="963" t="s">
        <v>1821</v>
      </c>
      <c r="M27" s="964" t="s">
        <v>1842</v>
      </c>
    </row>
    <row r="28" spans="1:13" ht="36">
      <c r="A28" s="957">
        <v>21</v>
      </c>
      <c r="B28" s="447" t="s">
        <v>1771</v>
      </c>
      <c r="C28" s="958">
        <v>2016</v>
      </c>
      <c r="D28" s="961">
        <v>540.125</v>
      </c>
      <c r="E28" s="960">
        <v>9.3286999999999995</v>
      </c>
      <c r="F28" s="946">
        <v>478.98</v>
      </c>
      <c r="G28" s="962">
        <v>0</v>
      </c>
      <c r="H28" s="955">
        <f t="shared" si="0"/>
        <v>478.98</v>
      </c>
      <c r="I28" s="961">
        <f t="shared" si="1"/>
        <v>530.79629999999997</v>
      </c>
      <c r="J28" s="962">
        <v>0</v>
      </c>
      <c r="K28" s="839" t="s">
        <v>1840</v>
      </c>
      <c r="L28" s="963" t="s">
        <v>1821</v>
      </c>
      <c r="M28" s="964" t="s">
        <v>1842</v>
      </c>
    </row>
    <row r="29" spans="1:13" ht="47.25">
      <c r="A29" s="957">
        <v>22</v>
      </c>
      <c r="B29" s="447" t="s">
        <v>1775</v>
      </c>
      <c r="C29" s="958">
        <v>2016</v>
      </c>
      <c r="D29" s="961">
        <v>1998.63</v>
      </c>
      <c r="E29" s="960">
        <v>16.508050000000001</v>
      </c>
      <c r="F29" s="946">
        <v>1790.07</v>
      </c>
      <c r="G29" s="962">
        <v>0</v>
      </c>
      <c r="H29" s="955">
        <f t="shared" si="0"/>
        <v>1790.07</v>
      </c>
      <c r="I29" s="961">
        <f t="shared" si="1"/>
        <v>1982.1219500000002</v>
      </c>
      <c r="J29" s="962">
        <v>0</v>
      </c>
      <c r="K29" s="839" t="s">
        <v>1840</v>
      </c>
      <c r="L29" s="963" t="s">
        <v>1821</v>
      </c>
      <c r="M29" s="964" t="s">
        <v>1842</v>
      </c>
    </row>
    <row r="30" spans="1:13" ht="36">
      <c r="A30" s="957">
        <v>23</v>
      </c>
      <c r="B30" s="447" t="s">
        <v>1778</v>
      </c>
      <c r="C30" s="958">
        <v>2016</v>
      </c>
      <c r="D30" s="961">
        <v>1009.29</v>
      </c>
      <c r="E30" s="960">
        <v>13.45509</v>
      </c>
      <c r="F30" s="946">
        <v>877.97</v>
      </c>
      <c r="G30" s="962">
        <v>0</v>
      </c>
      <c r="H30" s="955">
        <f t="shared" si="0"/>
        <v>877.97</v>
      </c>
      <c r="I30" s="961">
        <f t="shared" si="1"/>
        <v>995.83490999999992</v>
      </c>
      <c r="J30" s="962">
        <v>0</v>
      </c>
      <c r="K30" s="839" t="s">
        <v>1840</v>
      </c>
      <c r="L30" s="963" t="s">
        <v>1821</v>
      </c>
      <c r="M30" s="964" t="s">
        <v>1842</v>
      </c>
    </row>
    <row r="31" spans="1:13" ht="36">
      <c r="A31" s="957">
        <v>24</v>
      </c>
      <c r="B31" s="447" t="s">
        <v>1780</v>
      </c>
      <c r="C31" s="958">
        <v>2012</v>
      </c>
      <c r="D31" s="961">
        <v>288.62</v>
      </c>
      <c r="E31" s="960">
        <v>5.1346800000000004</v>
      </c>
      <c r="F31" s="946">
        <v>243.8</v>
      </c>
      <c r="G31" s="962">
        <v>0</v>
      </c>
      <c r="H31" s="955">
        <f t="shared" si="0"/>
        <v>243.8</v>
      </c>
      <c r="I31" s="961">
        <f t="shared" si="1"/>
        <v>283.48532</v>
      </c>
      <c r="J31" s="962">
        <v>0</v>
      </c>
      <c r="K31" s="839" t="s">
        <v>1840</v>
      </c>
      <c r="L31" s="963" t="s">
        <v>1821</v>
      </c>
      <c r="M31" s="964" t="s">
        <v>1842</v>
      </c>
    </row>
    <row r="32" spans="1:13" ht="36">
      <c r="A32" s="957">
        <v>25</v>
      </c>
      <c r="B32" s="447" t="s">
        <v>1812</v>
      </c>
      <c r="C32" s="958">
        <v>2016</v>
      </c>
      <c r="D32" s="961">
        <v>789.9</v>
      </c>
      <c r="E32" s="960">
        <v>15.061769999999999</v>
      </c>
      <c r="F32" s="946">
        <v>733.87</v>
      </c>
      <c r="G32" s="962">
        <v>0</v>
      </c>
      <c r="H32" s="955">
        <f t="shared" si="0"/>
        <v>733.87</v>
      </c>
      <c r="I32" s="961">
        <f t="shared" si="1"/>
        <v>774.83822999999995</v>
      </c>
      <c r="J32" s="962">
        <v>0</v>
      </c>
      <c r="K32" s="839" t="s">
        <v>1840</v>
      </c>
      <c r="L32" s="963" t="s">
        <v>1821</v>
      </c>
      <c r="M32" s="964" t="s">
        <v>1842</v>
      </c>
    </row>
    <row r="33" spans="1:13" ht="36">
      <c r="A33" s="957">
        <v>26</v>
      </c>
      <c r="B33" s="952" t="s">
        <v>1835</v>
      </c>
      <c r="C33" s="958">
        <v>2017</v>
      </c>
      <c r="D33" s="961">
        <v>883.25</v>
      </c>
      <c r="E33" s="960">
        <v>13.72879</v>
      </c>
      <c r="F33" s="947">
        <v>821.21</v>
      </c>
      <c r="G33" s="962">
        <v>0</v>
      </c>
      <c r="H33" s="955">
        <f t="shared" si="0"/>
        <v>821.21</v>
      </c>
      <c r="I33" s="961">
        <f t="shared" si="1"/>
        <v>869.52121</v>
      </c>
      <c r="J33" s="962">
        <v>0</v>
      </c>
      <c r="K33" s="839" t="s">
        <v>1840</v>
      </c>
      <c r="L33" s="904" t="s">
        <v>1268</v>
      </c>
      <c r="M33" s="964" t="s">
        <v>1842</v>
      </c>
    </row>
    <row r="34" spans="1:13" ht="36">
      <c r="A34" s="957">
        <v>27</v>
      </c>
      <c r="B34" s="951" t="s">
        <v>1836</v>
      </c>
      <c r="C34" s="958">
        <v>2017</v>
      </c>
      <c r="D34" s="961">
        <v>687.23</v>
      </c>
      <c r="E34" s="960">
        <v>13.995810000000001</v>
      </c>
      <c r="F34" s="947">
        <v>652.08000000000004</v>
      </c>
      <c r="G34" s="962">
        <v>0</v>
      </c>
      <c r="H34" s="955">
        <f t="shared" si="0"/>
        <v>652.08000000000004</v>
      </c>
      <c r="I34" s="961">
        <f t="shared" si="1"/>
        <v>673.23419000000001</v>
      </c>
      <c r="J34" s="962">
        <v>0</v>
      </c>
      <c r="K34" s="839" t="s">
        <v>1840</v>
      </c>
      <c r="L34" s="904" t="s">
        <v>1268</v>
      </c>
      <c r="M34" s="964" t="s">
        <v>1842</v>
      </c>
    </row>
    <row r="35" spans="1:13" ht="36">
      <c r="A35" s="957">
        <v>28</v>
      </c>
      <c r="B35" s="951" t="s">
        <v>1818</v>
      </c>
      <c r="C35" s="958">
        <v>2017</v>
      </c>
      <c r="D35" s="961">
        <v>1998.21</v>
      </c>
      <c r="E35" s="960">
        <v>23.439150000000001</v>
      </c>
      <c r="F35" s="947">
        <v>1878.2609400000001</v>
      </c>
      <c r="G35" s="962">
        <v>0</v>
      </c>
      <c r="H35" s="955">
        <f t="shared" si="0"/>
        <v>1878.2609400000001</v>
      </c>
      <c r="I35" s="961">
        <f t="shared" si="1"/>
        <v>1974.7708500000001</v>
      </c>
      <c r="J35" s="962">
        <v>0</v>
      </c>
      <c r="K35" s="839" t="s">
        <v>1840</v>
      </c>
      <c r="L35" s="904" t="s">
        <v>1268</v>
      </c>
      <c r="M35" s="964" t="s">
        <v>1842</v>
      </c>
    </row>
    <row r="36" spans="1:13" ht="47.25">
      <c r="A36" s="957">
        <v>29</v>
      </c>
      <c r="B36" s="447" t="s">
        <v>196</v>
      </c>
      <c r="C36" s="949">
        <v>2015</v>
      </c>
      <c r="D36" s="961">
        <v>12201.97</v>
      </c>
      <c r="E36" s="960">
        <v>68.447130000000001</v>
      </c>
      <c r="F36" s="946">
        <v>10261.459999999999</v>
      </c>
      <c r="G36" s="962">
        <v>0</v>
      </c>
      <c r="H36" s="955">
        <f t="shared" si="0"/>
        <v>10261.459999999999</v>
      </c>
      <c r="I36" s="961">
        <f t="shared" si="1"/>
        <v>12133.522869999999</v>
      </c>
      <c r="J36" s="962">
        <v>0</v>
      </c>
      <c r="K36" s="839" t="s">
        <v>1841</v>
      </c>
      <c r="L36" s="904" t="s">
        <v>1268</v>
      </c>
      <c r="M36" s="964" t="s">
        <v>1842</v>
      </c>
    </row>
    <row r="37" spans="1:13" ht="47.25">
      <c r="A37" s="957">
        <v>30</v>
      </c>
      <c r="B37" s="954" t="s">
        <v>371</v>
      </c>
      <c r="C37" s="949">
        <v>2013</v>
      </c>
      <c r="D37" s="961">
        <v>1336.76</v>
      </c>
      <c r="E37" s="960">
        <v>19.734390000000001</v>
      </c>
      <c r="F37" s="946">
        <v>1336.51</v>
      </c>
      <c r="G37" s="962">
        <v>0</v>
      </c>
      <c r="H37" s="955">
        <f t="shared" si="0"/>
        <v>1336.51</v>
      </c>
      <c r="I37" s="961">
        <f t="shared" si="1"/>
        <v>1317.0256099999999</v>
      </c>
      <c r="J37" s="962">
        <v>0</v>
      </c>
      <c r="K37" s="839" t="s">
        <v>1841</v>
      </c>
      <c r="L37" s="904" t="s">
        <v>1268</v>
      </c>
      <c r="M37" s="964" t="s">
        <v>1842</v>
      </c>
    </row>
    <row r="38" spans="1:13" ht="63">
      <c r="A38" s="957">
        <v>31</v>
      </c>
      <c r="B38" s="954" t="s">
        <v>1825</v>
      </c>
      <c r="C38" s="949">
        <v>2016</v>
      </c>
      <c r="D38" s="961">
        <v>1608.837</v>
      </c>
      <c r="E38" s="960">
        <v>0</v>
      </c>
      <c r="F38" s="946">
        <v>1327.52</v>
      </c>
      <c r="G38" s="962">
        <v>0</v>
      </c>
      <c r="H38" s="955">
        <f t="shared" si="0"/>
        <v>1327.52</v>
      </c>
      <c r="I38" s="961">
        <f t="shared" si="1"/>
        <v>1608.837</v>
      </c>
      <c r="J38" s="962">
        <v>0</v>
      </c>
      <c r="K38" s="839" t="s">
        <v>1841</v>
      </c>
      <c r="L38" s="904" t="s">
        <v>1268</v>
      </c>
      <c r="M38" s="964" t="s">
        <v>1842</v>
      </c>
    </row>
    <row r="39" spans="1:13" ht="36">
      <c r="A39" s="957">
        <v>32</v>
      </c>
      <c r="B39" s="950" t="s">
        <v>1829</v>
      </c>
      <c r="C39" s="959">
        <v>2016</v>
      </c>
      <c r="D39" s="961">
        <v>503.7</v>
      </c>
      <c r="E39" s="960">
        <v>0</v>
      </c>
      <c r="F39" s="948">
        <v>447.22</v>
      </c>
      <c r="G39" s="962">
        <v>0</v>
      </c>
      <c r="H39" s="955">
        <f t="shared" si="0"/>
        <v>447.22</v>
      </c>
      <c r="I39" s="961">
        <f t="shared" si="1"/>
        <v>503.7</v>
      </c>
      <c r="J39" s="962">
        <v>0</v>
      </c>
      <c r="K39" s="839" t="s">
        <v>1839</v>
      </c>
      <c r="L39" s="904" t="s">
        <v>1268</v>
      </c>
      <c r="M39" s="964" t="s">
        <v>1842</v>
      </c>
    </row>
    <row r="40" spans="1:13" ht="36">
      <c r="A40" s="957">
        <v>33</v>
      </c>
      <c r="B40" s="950" t="s">
        <v>1830</v>
      </c>
      <c r="C40" s="959">
        <v>2013</v>
      </c>
      <c r="D40" s="961">
        <v>415.82</v>
      </c>
      <c r="E40" s="960">
        <v>0</v>
      </c>
      <c r="F40" s="948">
        <v>373.73</v>
      </c>
      <c r="G40" s="962">
        <v>0</v>
      </c>
      <c r="H40" s="955">
        <f t="shared" si="0"/>
        <v>373.73</v>
      </c>
      <c r="I40" s="961">
        <f t="shared" si="1"/>
        <v>415.82</v>
      </c>
      <c r="J40" s="962">
        <v>0</v>
      </c>
      <c r="K40" s="839" t="s">
        <v>1839</v>
      </c>
      <c r="L40" s="963" t="s">
        <v>1821</v>
      </c>
      <c r="M40" s="964" t="s">
        <v>1842</v>
      </c>
    </row>
    <row r="41" spans="1:13" ht="36">
      <c r="A41" s="957">
        <v>34</v>
      </c>
      <c r="B41" s="950" t="s">
        <v>1831</v>
      </c>
      <c r="C41" s="959">
        <v>2013</v>
      </c>
      <c r="D41" s="961">
        <v>137.65</v>
      </c>
      <c r="E41" s="960">
        <v>0</v>
      </c>
      <c r="F41" s="948">
        <v>122.36</v>
      </c>
      <c r="G41" s="962">
        <v>0</v>
      </c>
      <c r="H41" s="955">
        <f t="shared" si="0"/>
        <v>122.36</v>
      </c>
      <c r="I41" s="961">
        <f t="shared" si="1"/>
        <v>137.65</v>
      </c>
      <c r="J41" s="962">
        <v>0</v>
      </c>
      <c r="K41" s="839" t="s">
        <v>1839</v>
      </c>
      <c r="L41" s="963" t="s">
        <v>1821</v>
      </c>
      <c r="M41" s="964" t="s">
        <v>1842</v>
      </c>
    </row>
    <row r="42" spans="1:13" ht="36">
      <c r="A42" s="957">
        <v>35</v>
      </c>
      <c r="B42" s="950" t="s">
        <v>1832</v>
      </c>
      <c r="C42" s="959">
        <v>2012</v>
      </c>
      <c r="D42" s="961">
        <v>484.44</v>
      </c>
      <c r="E42" s="960">
        <v>0</v>
      </c>
      <c r="F42" s="948">
        <v>484.44</v>
      </c>
      <c r="G42" s="962">
        <v>0</v>
      </c>
      <c r="H42" s="955">
        <f t="shared" si="0"/>
        <v>484.44</v>
      </c>
      <c r="I42" s="961">
        <f t="shared" si="1"/>
        <v>484.44</v>
      </c>
      <c r="J42" s="962">
        <v>0</v>
      </c>
      <c r="K42" s="839" t="s">
        <v>1839</v>
      </c>
      <c r="L42" s="963" t="s">
        <v>1821</v>
      </c>
      <c r="M42" s="964" t="s">
        <v>1842</v>
      </c>
    </row>
    <row r="43" spans="1:13" ht="36">
      <c r="A43" s="957">
        <v>36</v>
      </c>
      <c r="B43" s="950" t="s">
        <v>1837</v>
      </c>
      <c r="C43" s="959">
        <v>2013</v>
      </c>
      <c r="D43" s="961">
        <v>1004.22</v>
      </c>
      <c r="E43" s="960">
        <v>0</v>
      </c>
      <c r="F43" s="948">
        <v>855.8</v>
      </c>
      <c r="G43" s="962">
        <v>0</v>
      </c>
      <c r="H43" s="955">
        <f t="shared" si="0"/>
        <v>855.8</v>
      </c>
      <c r="I43" s="961">
        <f t="shared" si="1"/>
        <v>1004.22</v>
      </c>
      <c r="J43" s="962">
        <v>0</v>
      </c>
      <c r="K43" s="839" t="s">
        <v>1839</v>
      </c>
      <c r="L43" s="963" t="s">
        <v>1821</v>
      </c>
      <c r="M43" s="964" t="s">
        <v>1842</v>
      </c>
    </row>
    <row r="44" spans="1:13" ht="36">
      <c r="A44" s="957">
        <v>37</v>
      </c>
      <c r="B44" s="950" t="s">
        <v>1833</v>
      </c>
      <c r="C44" s="959">
        <v>2014</v>
      </c>
      <c r="D44" s="961">
        <v>320.55</v>
      </c>
      <c r="E44" s="960">
        <v>0</v>
      </c>
      <c r="F44" s="948">
        <v>299.2</v>
      </c>
      <c r="G44" s="962">
        <v>0</v>
      </c>
      <c r="H44" s="955">
        <f t="shared" si="0"/>
        <v>299.2</v>
      </c>
      <c r="I44" s="961">
        <f t="shared" si="1"/>
        <v>320.55</v>
      </c>
      <c r="J44" s="962">
        <v>0</v>
      </c>
      <c r="K44" s="839" t="s">
        <v>1839</v>
      </c>
      <c r="L44" s="963" t="s">
        <v>1821</v>
      </c>
      <c r="M44" s="964" t="s">
        <v>1842</v>
      </c>
    </row>
    <row r="45" spans="1:13" ht="36">
      <c r="A45" s="957">
        <v>38</v>
      </c>
      <c r="B45" s="950" t="s">
        <v>1834</v>
      </c>
      <c r="C45" s="959">
        <v>2013</v>
      </c>
      <c r="D45" s="961">
        <v>640.74</v>
      </c>
      <c r="E45" s="960">
        <v>0</v>
      </c>
      <c r="F45" s="948">
        <v>531.22</v>
      </c>
      <c r="G45" s="962">
        <v>0</v>
      </c>
      <c r="H45" s="955">
        <f t="shared" si="0"/>
        <v>531.22</v>
      </c>
      <c r="I45" s="961">
        <f t="shared" si="1"/>
        <v>640.74</v>
      </c>
      <c r="J45" s="962">
        <v>0</v>
      </c>
      <c r="K45" s="839" t="s">
        <v>1839</v>
      </c>
      <c r="L45" s="963" t="s">
        <v>1821</v>
      </c>
      <c r="M45" s="964" t="s">
        <v>1842</v>
      </c>
    </row>
    <row r="46" spans="1:13" ht="36">
      <c r="A46" s="957">
        <v>39</v>
      </c>
      <c r="B46" s="950" t="s">
        <v>1838</v>
      </c>
      <c r="C46" s="959">
        <v>2015</v>
      </c>
      <c r="D46" s="961">
        <v>1169.45</v>
      </c>
      <c r="E46" s="960">
        <v>0</v>
      </c>
      <c r="F46" s="948">
        <v>749.86</v>
      </c>
      <c r="G46" s="962">
        <v>0</v>
      </c>
      <c r="H46" s="955">
        <f t="shared" si="0"/>
        <v>749.86</v>
      </c>
      <c r="I46" s="961">
        <f t="shared" si="1"/>
        <v>1169.45</v>
      </c>
      <c r="J46" s="962">
        <v>0</v>
      </c>
      <c r="K46" s="839" t="s">
        <v>1839</v>
      </c>
      <c r="L46" s="964" t="s">
        <v>1843</v>
      </c>
      <c r="M46" s="964" t="s">
        <v>1842</v>
      </c>
    </row>
    <row r="47" spans="1:13" s="30" customFormat="1" ht="12.75" customHeight="1">
      <c r="A47" s="1014" t="s">
        <v>1537</v>
      </c>
      <c r="B47" s="1015"/>
      <c r="C47" s="213" t="s">
        <v>399</v>
      </c>
      <c r="D47" s="214"/>
      <c r="E47" s="214"/>
      <c r="F47" s="214"/>
      <c r="G47" s="214"/>
      <c r="H47" s="214"/>
      <c r="I47" s="956"/>
      <c r="J47" s="214"/>
      <c r="K47" s="213" t="s">
        <v>399</v>
      </c>
      <c r="L47" s="213" t="s">
        <v>399</v>
      </c>
      <c r="M47" s="213" t="s">
        <v>399</v>
      </c>
    </row>
    <row r="48" spans="1:13">
      <c r="A48" s="81"/>
      <c r="B48" s="81"/>
      <c r="C48" s="81"/>
      <c r="D48" s="81"/>
      <c r="E48" s="81"/>
      <c r="F48" s="81"/>
      <c r="G48" s="81"/>
      <c r="H48" s="81"/>
      <c r="I48" s="81"/>
      <c r="J48" s="81"/>
      <c r="K48" s="81"/>
      <c r="L48" s="81"/>
      <c r="M48" s="81"/>
    </row>
    <row r="49" spans="1:13" ht="54" customHeight="1">
      <c r="A49" s="81"/>
      <c r="B49" s="81"/>
      <c r="C49" s="81"/>
      <c r="D49" s="81"/>
      <c r="E49" s="81"/>
      <c r="F49" s="81"/>
      <c r="G49" s="81"/>
      <c r="H49" s="81"/>
      <c r="I49" s="81"/>
      <c r="J49" s="81"/>
      <c r="K49" s="81"/>
      <c r="L49" s="81"/>
      <c r="M49" s="81"/>
    </row>
    <row r="50" spans="1:13" s="84" customFormat="1" ht="14.25">
      <c r="A50" s="82" t="s">
        <v>472</v>
      </c>
      <c r="B50" s="82"/>
      <c r="C50" s="81"/>
      <c r="D50" s="81"/>
      <c r="E50" s="83" t="s">
        <v>392</v>
      </c>
      <c r="F50" s="83"/>
      <c r="G50" s="1017" t="s">
        <v>726</v>
      </c>
      <c r="H50" s="1017"/>
      <c r="I50" s="1017"/>
      <c r="J50" s="83"/>
      <c r="K50" s="81"/>
      <c r="L50" s="81"/>
      <c r="M50" s="81"/>
    </row>
    <row r="51" spans="1:13" s="86" customFormat="1" ht="15">
      <c r="A51" s="85" t="s">
        <v>473</v>
      </c>
      <c r="B51" s="85"/>
      <c r="C51" s="76"/>
      <c r="D51" s="76"/>
      <c r="E51" s="83" t="s">
        <v>393</v>
      </c>
      <c r="F51" s="83"/>
      <c r="G51" s="1016" t="s">
        <v>474</v>
      </c>
      <c r="H51" s="1016"/>
      <c r="I51" s="83"/>
      <c r="J51" s="83"/>
      <c r="K51" s="76"/>
      <c r="L51" s="76"/>
      <c r="M51" s="76"/>
    </row>
    <row r="52" spans="1:13" s="84" customFormat="1">
      <c r="A52" s="87"/>
      <c r="B52" s="87"/>
      <c r="C52" s="81"/>
      <c r="D52" s="81"/>
      <c r="E52" s="81"/>
      <c r="F52" s="81"/>
      <c r="G52" s="81"/>
      <c r="H52" s="81"/>
      <c r="I52" s="81"/>
      <c r="J52" s="81"/>
      <c r="K52" s="81"/>
      <c r="L52" s="81"/>
      <c r="M52" s="81"/>
    </row>
    <row r="53" spans="1:13" s="84" customFormat="1">
      <c r="A53" s="1013" t="s">
        <v>1872</v>
      </c>
      <c r="B53" s="1013"/>
      <c r="C53" s="1013"/>
      <c r="D53" s="1013"/>
      <c r="E53" s="88"/>
      <c r="F53" s="88"/>
      <c r="G53" s="81"/>
      <c r="H53" s="81"/>
      <c r="I53" s="81"/>
      <c r="J53" s="81"/>
      <c r="K53" s="81"/>
      <c r="L53" s="81"/>
      <c r="M53" s="81"/>
    </row>
    <row r="54" spans="1:13" s="84" customFormat="1" ht="15">
      <c r="A54" s="89"/>
      <c r="B54" s="194" t="s">
        <v>1535</v>
      </c>
      <c r="C54" s="81"/>
      <c r="D54" s="81"/>
      <c r="E54" s="81"/>
      <c r="F54" s="81"/>
      <c r="G54" s="81"/>
      <c r="H54" s="81"/>
      <c r="I54" s="81"/>
      <c r="J54" s="81"/>
      <c r="K54" s="81"/>
      <c r="L54" s="81"/>
      <c r="M54" s="81"/>
    </row>
    <row r="55" spans="1:13" s="84" customFormat="1">
      <c r="A55" s="81"/>
      <c r="B55" s="81"/>
      <c r="C55" s="81"/>
      <c r="D55" s="81"/>
      <c r="E55" s="90"/>
      <c r="F55" s="81"/>
      <c r="G55" s="81"/>
      <c r="H55" s="81"/>
      <c r="I55" s="81"/>
      <c r="J55" s="81"/>
      <c r="K55" s="81"/>
      <c r="L55" s="81"/>
      <c r="M55" s="81"/>
    </row>
    <row r="56" spans="1:13">
      <c r="A56" s="81"/>
      <c r="B56" s="81"/>
      <c r="C56" s="81"/>
      <c r="D56" s="81"/>
      <c r="E56" s="81"/>
      <c r="F56" s="81"/>
      <c r="G56" s="81"/>
      <c r="H56" s="81"/>
      <c r="I56" s="81"/>
      <c r="J56" s="81"/>
      <c r="K56" s="81"/>
      <c r="L56" s="81"/>
      <c r="M56" s="81"/>
    </row>
    <row r="57" spans="1:13">
      <c r="A57" s="81"/>
      <c r="B57" s="81"/>
      <c r="C57" s="81"/>
      <c r="D57" s="81"/>
      <c r="E57" s="81"/>
      <c r="F57" s="81"/>
      <c r="G57" s="81"/>
      <c r="H57" s="81"/>
      <c r="I57" s="81"/>
      <c r="J57" s="81"/>
      <c r="K57" s="81"/>
      <c r="L57" s="81"/>
      <c r="M57" s="81"/>
    </row>
    <row r="58" spans="1:13" s="84" customFormat="1" ht="14.25">
      <c r="A58" s="82" t="s">
        <v>394</v>
      </c>
      <c r="B58" s="82"/>
      <c r="C58" s="81"/>
      <c r="D58" s="81"/>
      <c r="E58" s="83" t="s">
        <v>392</v>
      </c>
      <c r="F58" s="83"/>
      <c r="G58" s="1017" t="s">
        <v>738</v>
      </c>
      <c r="H58" s="1017"/>
      <c r="I58" s="1017"/>
      <c r="J58" s="83"/>
      <c r="K58" s="81"/>
      <c r="L58" s="81"/>
      <c r="M58" s="81"/>
    </row>
    <row r="59" spans="1:13" s="86" customFormat="1" ht="15">
      <c r="A59" s="85" t="s">
        <v>473</v>
      </c>
      <c r="B59" s="85"/>
      <c r="C59" s="76"/>
      <c r="D59" s="76"/>
      <c r="E59" s="83" t="s">
        <v>393</v>
      </c>
      <c r="F59" s="83"/>
      <c r="G59" s="1016" t="s">
        <v>474</v>
      </c>
      <c r="H59" s="1016"/>
      <c r="I59" s="83"/>
      <c r="J59" s="83"/>
      <c r="K59" s="76"/>
      <c r="L59" s="76"/>
      <c r="M59" s="76"/>
    </row>
    <row r="60" spans="1:13" s="84" customFormat="1">
      <c r="A60" s="87"/>
      <c r="B60" s="87"/>
      <c r="C60" s="81"/>
      <c r="D60" s="81"/>
      <c r="E60" s="81"/>
      <c r="F60" s="81"/>
      <c r="G60" s="81"/>
      <c r="H60" s="81"/>
      <c r="I60" s="81"/>
      <c r="J60" s="81"/>
      <c r="K60" s="81"/>
      <c r="L60" s="81"/>
      <c r="M60" s="81"/>
    </row>
    <row r="61" spans="1:13" s="84" customFormat="1" ht="13.5" customHeight="1">
      <c r="A61" s="1013" t="s">
        <v>1872</v>
      </c>
      <c r="B61" s="1013"/>
      <c r="C61" s="1013"/>
      <c r="D61" s="1013"/>
      <c r="E61" s="88"/>
      <c r="F61" s="88"/>
      <c r="G61" s="81"/>
      <c r="H61" s="81"/>
      <c r="I61" s="81"/>
      <c r="J61" s="81"/>
      <c r="K61" s="81"/>
      <c r="L61" s="81"/>
      <c r="M61" s="81"/>
    </row>
    <row r="62" spans="1:13" ht="15">
      <c r="A62" s="81"/>
      <c r="B62" s="194" t="s">
        <v>1535</v>
      </c>
      <c r="C62" s="81"/>
      <c r="D62" s="81"/>
      <c r="E62" s="81"/>
      <c r="F62" s="81"/>
      <c r="G62" s="81"/>
      <c r="H62" s="81"/>
      <c r="I62" s="81"/>
      <c r="J62" s="81"/>
      <c r="K62" s="81"/>
      <c r="L62" s="81"/>
      <c r="M62" s="81"/>
    </row>
  </sheetData>
  <mergeCells count="10">
    <mergeCell ref="B7:M7"/>
    <mergeCell ref="L2:M2"/>
    <mergeCell ref="A4:M4"/>
    <mergeCell ref="A53:D53"/>
    <mergeCell ref="A61:D61"/>
    <mergeCell ref="A47:B47"/>
    <mergeCell ref="G51:H51"/>
    <mergeCell ref="G59:H59"/>
    <mergeCell ref="G50:I50"/>
    <mergeCell ref="G58:I58"/>
  </mergeCells>
  <phoneticPr fontId="3" type="noConversion"/>
  <pageMargins left="0.34" right="0.32" top="0.79" bottom="0.98425196850393704" header="0.32" footer="0.51181102362204722"/>
  <pageSetup paperSize="9" scale="62" orientation="landscape" r:id="rId1"/>
  <headerFooter alignWithMargins="0"/>
  <rowBreaks count="2" manualBreakCount="2">
    <brk id="20" max="12" man="1"/>
    <brk id="38" max="12" man="1"/>
  </rowBreaks>
</worksheet>
</file>

<file path=xl/worksheets/sheet20.xml><?xml version="1.0" encoding="utf-8"?>
<worksheet xmlns="http://schemas.openxmlformats.org/spreadsheetml/2006/main" xmlns:r="http://schemas.openxmlformats.org/officeDocument/2006/relationships">
  <sheetPr codeName="Лист20">
    <tabColor rgb="FFFFFF00"/>
    <pageSetUpPr fitToPage="1"/>
  </sheetPr>
  <dimension ref="A1:J55"/>
  <sheetViews>
    <sheetView view="pageBreakPreview" topLeftCell="A46" zoomScaleNormal="100" zoomScaleSheetLayoutView="100" workbookViewId="0">
      <selection activeCell="I6" sqref="I6"/>
    </sheetView>
  </sheetViews>
  <sheetFormatPr defaultRowHeight="12.75"/>
  <cols>
    <col min="1" max="1" width="4.28515625" style="102" customWidth="1"/>
    <col min="2" max="2" width="36.5703125" style="102" customWidth="1"/>
    <col min="3" max="3" width="17" style="102" customWidth="1"/>
    <col min="4" max="5" width="17.28515625" style="102" customWidth="1"/>
    <col min="6" max="6" width="15.7109375" style="102" customWidth="1"/>
    <col min="7" max="7" width="20.42578125" style="102" customWidth="1"/>
    <col min="8" max="16384" width="9.140625" style="102"/>
  </cols>
  <sheetData>
    <row r="1" spans="1:10" s="78" customFormat="1" ht="18" customHeight="1">
      <c r="A1" s="81"/>
      <c r="B1" s="81"/>
      <c r="C1" s="140"/>
      <c r="D1" s="81"/>
      <c r="E1" s="81"/>
      <c r="F1" s="81"/>
      <c r="G1" s="81"/>
    </row>
    <row r="2" spans="1:10" s="78" customFormat="1" ht="11.25" customHeight="1">
      <c r="A2" s="81"/>
      <c r="B2" s="81"/>
      <c r="C2" s="81"/>
      <c r="D2" s="81"/>
      <c r="E2" s="1204"/>
      <c r="F2" s="1204"/>
      <c r="G2" s="109"/>
      <c r="H2" s="109"/>
      <c r="I2" s="33"/>
      <c r="J2" s="31"/>
    </row>
    <row r="3" spans="1:10" s="21" customFormat="1" ht="18.75" customHeight="1">
      <c r="A3" s="1153" t="s">
        <v>1717</v>
      </c>
      <c r="B3" s="1153"/>
      <c r="C3" s="1153"/>
      <c r="D3" s="1153"/>
      <c r="E3" s="1153"/>
      <c r="F3" s="1153"/>
      <c r="G3" s="1153"/>
    </row>
    <row r="4" spans="1:10" s="21" customFormat="1" ht="20.25" customHeight="1">
      <c r="A4" s="1153"/>
      <c r="B4" s="1153"/>
      <c r="C4" s="1153"/>
      <c r="D4" s="1153"/>
      <c r="E4" s="1153"/>
      <c r="F4" s="1153"/>
      <c r="G4" s="1153"/>
    </row>
    <row r="5" spans="1:10" s="21" customFormat="1" ht="15" customHeight="1">
      <c r="A5" s="1202" t="s">
        <v>1295</v>
      </c>
      <c r="B5" s="1202" t="s">
        <v>391</v>
      </c>
      <c r="C5" s="1152" t="s">
        <v>1718</v>
      </c>
      <c r="D5" s="1152"/>
      <c r="E5" s="1152"/>
      <c r="F5" s="1152"/>
      <c r="G5" s="1152"/>
    </row>
    <row r="6" spans="1:10" s="21" customFormat="1" ht="15">
      <c r="A6" s="1203"/>
      <c r="B6" s="1203"/>
      <c r="C6" s="713">
        <v>2012</v>
      </c>
      <c r="D6" s="713">
        <v>2013</v>
      </c>
      <c r="E6" s="713">
        <v>2014</v>
      </c>
      <c r="F6" s="713">
        <v>2015</v>
      </c>
      <c r="G6" s="713" t="s">
        <v>1719</v>
      </c>
    </row>
    <row r="7" spans="1:10" s="21" customFormat="1" ht="37.5" customHeight="1">
      <c r="A7" s="36">
        <v>1</v>
      </c>
      <c r="B7" s="44" t="s">
        <v>456</v>
      </c>
      <c r="C7" s="98">
        <v>20100</v>
      </c>
      <c r="D7" s="98">
        <v>20100</v>
      </c>
      <c r="E7" s="98">
        <v>20100</v>
      </c>
      <c r="F7" s="98">
        <v>20100</v>
      </c>
      <c r="G7" s="98">
        <v>20100</v>
      </c>
    </row>
    <row r="8" spans="1:10" s="21" customFormat="1" ht="30">
      <c r="A8" s="1201">
        <v>2</v>
      </c>
      <c r="B8" s="44" t="s">
        <v>1378</v>
      </c>
      <c r="C8" s="93">
        <v>412228</v>
      </c>
      <c r="D8" s="93">
        <v>415722</v>
      </c>
      <c r="E8" s="93">
        <v>417413</v>
      </c>
      <c r="F8" s="93">
        <v>422508</v>
      </c>
      <c r="G8" s="754">
        <v>424343</v>
      </c>
      <c r="H8" s="5"/>
    </row>
    <row r="9" spans="1:10" s="21" customFormat="1" ht="19.5" customHeight="1">
      <c r="A9" s="1202"/>
      <c r="B9" s="72" t="s">
        <v>1555</v>
      </c>
      <c r="C9" s="93">
        <v>412115</v>
      </c>
      <c r="D9" s="93">
        <v>415633</v>
      </c>
      <c r="E9" s="93">
        <v>417344</v>
      </c>
      <c r="F9" s="93">
        <v>422440</v>
      </c>
      <c r="G9" s="754">
        <v>424275</v>
      </c>
      <c r="H9" s="5"/>
    </row>
    <row r="10" spans="1:10" s="21" customFormat="1" ht="15">
      <c r="A10" s="1203"/>
      <c r="B10" s="69" t="s">
        <v>1379</v>
      </c>
      <c r="C10" s="93">
        <v>399299</v>
      </c>
      <c r="D10" s="93">
        <v>402209</v>
      </c>
      <c r="E10" s="93">
        <v>403948</v>
      </c>
      <c r="F10" s="93">
        <v>408469</v>
      </c>
      <c r="G10" s="45">
        <v>410117</v>
      </c>
      <c r="H10" s="5"/>
    </row>
    <row r="11" spans="1:10" s="21" customFormat="1" ht="30">
      <c r="A11" s="1201">
        <v>3</v>
      </c>
      <c r="B11" s="44" t="s">
        <v>270</v>
      </c>
      <c r="C11" s="70">
        <v>26927.360000000001</v>
      </c>
      <c r="D11" s="70">
        <v>27116</v>
      </c>
      <c r="E11" s="70">
        <v>26959</v>
      </c>
      <c r="F11" s="70">
        <v>26989.71</v>
      </c>
      <c r="G11" s="70">
        <v>26989.71</v>
      </c>
    </row>
    <row r="12" spans="1:10" s="21" customFormat="1" ht="14.45" customHeight="1">
      <c r="A12" s="1202"/>
      <c r="B12" s="72" t="s">
        <v>1380</v>
      </c>
      <c r="C12" s="70">
        <v>25617.89</v>
      </c>
      <c r="D12" s="70">
        <v>25798</v>
      </c>
      <c r="E12" s="70">
        <v>25662</v>
      </c>
      <c r="F12" s="70">
        <v>25689.67</v>
      </c>
      <c r="G12" s="70">
        <v>25689.67</v>
      </c>
    </row>
    <row r="13" spans="1:10" s="21" customFormat="1" ht="14.45" customHeight="1">
      <c r="A13" s="1202"/>
      <c r="B13" s="69" t="s">
        <v>1316</v>
      </c>
      <c r="C13" s="98">
        <v>1264.2</v>
      </c>
      <c r="D13" s="98">
        <v>1264</v>
      </c>
      <c r="E13" s="98">
        <v>1264</v>
      </c>
      <c r="F13" s="98">
        <v>1264</v>
      </c>
      <c r="G13" s="98">
        <v>1264</v>
      </c>
    </row>
    <row r="14" spans="1:10" s="21" customFormat="1" ht="14.45" customHeight="1">
      <c r="A14" s="1202"/>
      <c r="B14" s="69" t="s">
        <v>1381</v>
      </c>
      <c r="C14" s="98">
        <v>1500.5</v>
      </c>
      <c r="D14" s="98">
        <v>1501</v>
      </c>
      <c r="E14" s="98">
        <v>1501</v>
      </c>
      <c r="F14" s="98">
        <v>1501</v>
      </c>
      <c r="G14" s="98">
        <v>1501</v>
      </c>
      <c r="I14" s="22"/>
      <c r="J14" s="22"/>
    </row>
    <row r="15" spans="1:10" s="21" customFormat="1" ht="14.45" customHeight="1">
      <c r="A15" s="1202"/>
      <c r="B15" s="69" t="s">
        <v>1382</v>
      </c>
      <c r="C15" s="98">
        <v>9371</v>
      </c>
      <c r="D15" s="98">
        <v>9387</v>
      </c>
      <c r="E15" s="98">
        <v>9267</v>
      </c>
      <c r="F15" s="98">
        <v>9248.7199999999993</v>
      </c>
      <c r="G15" s="98">
        <v>9248.7199999999993</v>
      </c>
    </row>
    <row r="16" spans="1:10" s="21" customFormat="1" ht="14.45" customHeight="1">
      <c r="A16" s="1202"/>
      <c r="B16" s="69" t="s">
        <v>459</v>
      </c>
      <c r="C16" s="98">
        <v>13482.19</v>
      </c>
      <c r="D16" s="98">
        <v>13646</v>
      </c>
      <c r="E16" s="98">
        <v>13630</v>
      </c>
      <c r="F16" s="98">
        <v>13675.95</v>
      </c>
      <c r="G16" s="98">
        <v>13675.95</v>
      </c>
      <c r="H16" s="22"/>
      <c r="I16" s="22"/>
    </row>
    <row r="17" spans="1:8" s="21" customFormat="1" ht="14.45" customHeight="1">
      <c r="A17" s="1202"/>
      <c r="B17" s="72" t="s">
        <v>1383</v>
      </c>
      <c r="C17" s="70">
        <v>1309.47</v>
      </c>
      <c r="D17" s="70">
        <v>1318</v>
      </c>
      <c r="E17" s="70">
        <v>1297</v>
      </c>
      <c r="F17" s="70">
        <v>1300.04</v>
      </c>
      <c r="G17" s="70">
        <v>1300.04</v>
      </c>
    </row>
    <row r="18" spans="1:8" s="21" customFormat="1" ht="14.45" customHeight="1">
      <c r="A18" s="1202"/>
      <c r="B18" s="69" t="s">
        <v>1316</v>
      </c>
      <c r="C18" s="98">
        <v>0</v>
      </c>
      <c r="D18" s="98">
        <v>0</v>
      </c>
      <c r="E18" s="98">
        <v>0</v>
      </c>
      <c r="F18" s="98">
        <v>0</v>
      </c>
      <c r="G18" s="98">
        <v>0</v>
      </c>
    </row>
    <row r="19" spans="1:8" s="21" customFormat="1" ht="14.45" customHeight="1">
      <c r="A19" s="1202"/>
      <c r="B19" s="69" t="s">
        <v>1381</v>
      </c>
      <c r="C19" s="98">
        <v>2.2999999999999998</v>
      </c>
      <c r="D19" s="98">
        <v>2</v>
      </c>
      <c r="E19" s="98">
        <v>2</v>
      </c>
      <c r="F19" s="98">
        <v>2</v>
      </c>
      <c r="G19" s="98">
        <v>2</v>
      </c>
    </row>
    <row r="20" spans="1:8" s="21" customFormat="1" ht="14.45" customHeight="1">
      <c r="A20" s="1202"/>
      <c r="B20" s="69" t="s">
        <v>1382</v>
      </c>
      <c r="C20" s="98">
        <v>885.37</v>
      </c>
      <c r="D20" s="98">
        <v>894</v>
      </c>
      <c r="E20" s="98">
        <v>869</v>
      </c>
      <c r="F20" s="98">
        <v>874.89</v>
      </c>
      <c r="G20" s="98">
        <v>874.89</v>
      </c>
    </row>
    <row r="21" spans="1:8" s="21" customFormat="1" ht="14.45" customHeight="1">
      <c r="A21" s="1203"/>
      <c r="B21" s="69" t="s">
        <v>459</v>
      </c>
      <c r="C21" s="98">
        <v>421.8</v>
      </c>
      <c r="D21" s="98">
        <v>424</v>
      </c>
      <c r="E21" s="98">
        <v>426</v>
      </c>
      <c r="F21" s="98">
        <v>423.15</v>
      </c>
      <c r="G21" s="98">
        <v>423.15</v>
      </c>
    </row>
    <row r="22" spans="1:8" s="21" customFormat="1" ht="28.5" customHeight="1">
      <c r="A22" s="1201">
        <v>4</v>
      </c>
      <c r="B22" s="44" t="s">
        <v>1391</v>
      </c>
      <c r="C22" s="70">
        <v>2322.48</v>
      </c>
      <c r="D22" s="70">
        <v>2327</v>
      </c>
      <c r="E22" s="70">
        <v>2341</v>
      </c>
      <c r="F22" s="70">
        <v>2348.6</v>
      </c>
      <c r="G22" s="70">
        <v>2348.6</v>
      </c>
    </row>
    <row r="23" spans="1:8" s="21" customFormat="1" ht="14.45" customHeight="1">
      <c r="A23" s="1202"/>
      <c r="B23" s="69" t="s">
        <v>1316</v>
      </c>
      <c r="C23" s="98">
        <v>784.6</v>
      </c>
      <c r="D23" s="98">
        <v>785</v>
      </c>
      <c r="E23" s="98">
        <v>785</v>
      </c>
      <c r="F23" s="98">
        <v>794.6</v>
      </c>
      <c r="G23" s="98">
        <v>794.6</v>
      </c>
    </row>
    <row r="24" spans="1:8" s="21" customFormat="1" ht="14.45" customHeight="1">
      <c r="A24" s="1202"/>
      <c r="B24" s="69" t="s">
        <v>1381</v>
      </c>
      <c r="C24" s="98">
        <v>422</v>
      </c>
      <c r="D24" s="98">
        <v>422</v>
      </c>
      <c r="E24" s="98">
        <v>422</v>
      </c>
      <c r="F24" s="98">
        <v>422</v>
      </c>
      <c r="G24" s="98">
        <v>422</v>
      </c>
    </row>
    <row r="25" spans="1:8" s="21" customFormat="1" ht="14.45" customHeight="1">
      <c r="A25" s="1203"/>
      <c r="B25" s="69" t="s">
        <v>1382</v>
      </c>
      <c r="C25" s="98">
        <v>1115.8800000000001</v>
      </c>
      <c r="D25" s="98">
        <v>1120</v>
      </c>
      <c r="E25" s="98">
        <v>1134</v>
      </c>
      <c r="F25" s="98">
        <v>1132</v>
      </c>
      <c r="G25" s="98">
        <v>1132</v>
      </c>
    </row>
    <row r="26" spans="1:8" s="21" customFormat="1" ht="30" customHeight="1">
      <c r="A26" s="1201">
        <v>5</v>
      </c>
      <c r="B26" s="44" t="s">
        <v>271</v>
      </c>
      <c r="C26" s="93">
        <v>1575</v>
      </c>
      <c r="D26" s="93">
        <v>1596</v>
      </c>
      <c r="E26" s="93">
        <v>1634</v>
      </c>
      <c r="F26" s="93">
        <v>1677</v>
      </c>
      <c r="G26" s="93">
        <v>2027</v>
      </c>
      <c r="H26" s="5"/>
    </row>
    <row r="27" spans="1:8" s="21" customFormat="1" ht="17.25" customHeight="1">
      <c r="A27" s="1203"/>
      <c r="B27" s="72" t="s">
        <v>1556</v>
      </c>
      <c r="C27" s="93">
        <v>1281</v>
      </c>
      <c r="D27" s="93">
        <v>1286</v>
      </c>
      <c r="E27" s="93">
        <v>1240</v>
      </c>
      <c r="F27" s="93">
        <v>1262</v>
      </c>
      <c r="G27" s="93">
        <v>1315</v>
      </c>
      <c r="H27" s="5"/>
    </row>
    <row r="28" spans="1:8" s="21" customFormat="1" ht="30.75" customHeight="1">
      <c r="A28" s="36">
        <v>6</v>
      </c>
      <c r="B28" s="44" t="s">
        <v>1384</v>
      </c>
      <c r="C28" s="93" t="s">
        <v>661</v>
      </c>
      <c r="D28" s="93" t="s">
        <v>661</v>
      </c>
      <c r="E28" s="93" t="s">
        <v>661</v>
      </c>
      <c r="F28" s="93" t="s">
        <v>661</v>
      </c>
      <c r="G28" s="93" t="s">
        <v>661</v>
      </c>
      <c r="H28" s="5"/>
    </row>
    <row r="29" spans="1:8" s="21" customFormat="1" ht="31.5" customHeight="1">
      <c r="A29" s="36">
        <v>7</v>
      </c>
      <c r="B29" s="44" t="s">
        <v>1454</v>
      </c>
      <c r="C29" s="98">
        <v>4047</v>
      </c>
      <c r="D29" s="98">
        <v>4347</v>
      </c>
      <c r="E29" s="98">
        <v>5044</v>
      </c>
      <c r="F29" s="98">
        <v>5403</v>
      </c>
      <c r="G29" s="98">
        <v>5520</v>
      </c>
      <c r="H29" s="5"/>
    </row>
    <row r="30" spans="1:8" s="21" customFormat="1" ht="34.5" customHeight="1">
      <c r="A30" s="1201">
        <v>8</v>
      </c>
      <c r="B30" s="44" t="s">
        <v>312</v>
      </c>
      <c r="C30" s="70" t="s">
        <v>661</v>
      </c>
      <c r="D30" s="70" t="s">
        <v>1004</v>
      </c>
      <c r="E30" s="70" t="s">
        <v>1004</v>
      </c>
      <c r="F30" s="70" t="s">
        <v>1004</v>
      </c>
      <c r="G30" s="70" t="s">
        <v>1004</v>
      </c>
      <c r="H30" s="5"/>
    </row>
    <row r="31" spans="1:8" s="21" customFormat="1" ht="15">
      <c r="A31" s="1202"/>
      <c r="B31" s="72" t="s">
        <v>1385</v>
      </c>
      <c r="C31" s="98">
        <v>2175</v>
      </c>
      <c r="D31" s="98">
        <v>2050</v>
      </c>
      <c r="E31" s="98">
        <v>2009</v>
      </c>
      <c r="F31" s="98">
        <v>1977.34</v>
      </c>
      <c r="G31" s="98">
        <v>928.46600000000001</v>
      </c>
      <c r="H31" s="5"/>
    </row>
    <row r="32" spans="1:8" s="21" customFormat="1" ht="15">
      <c r="A32" s="1203"/>
      <c r="B32" s="72" t="s">
        <v>1386</v>
      </c>
      <c r="C32" s="98">
        <v>2194</v>
      </c>
      <c r="D32" s="98">
        <v>2160.4250000000002</v>
      </c>
      <c r="E32" s="98">
        <v>2145.0442950000001</v>
      </c>
      <c r="F32" s="98">
        <v>2087.3960000000002</v>
      </c>
      <c r="G32" s="98">
        <v>1043.2170000000001</v>
      </c>
      <c r="H32" s="5"/>
    </row>
    <row r="33" spans="1:8" s="21" customFormat="1" ht="30">
      <c r="A33" s="36">
        <v>9</v>
      </c>
      <c r="B33" s="44" t="s">
        <v>313</v>
      </c>
      <c r="C33" s="98">
        <v>213358</v>
      </c>
      <c r="D33" s="98">
        <v>226021</v>
      </c>
      <c r="E33" s="98">
        <v>214990</v>
      </c>
      <c r="F33" s="98">
        <v>214934</v>
      </c>
      <c r="G33" s="98">
        <v>143609.2245445</v>
      </c>
      <c r="H33" s="5"/>
    </row>
    <row r="34" spans="1:8" s="21" customFormat="1" ht="32.25" customHeight="1">
      <c r="A34" s="36">
        <v>10</v>
      </c>
      <c r="B34" s="44" t="s">
        <v>314</v>
      </c>
      <c r="C34" s="98">
        <v>179661</v>
      </c>
      <c r="D34" s="98">
        <v>266273</v>
      </c>
      <c r="E34" s="98">
        <v>268692</v>
      </c>
      <c r="F34" s="98">
        <v>301510</v>
      </c>
      <c r="G34" s="98">
        <v>164537.24255000005</v>
      </c>
      <c r="H34" s="5"/>
    </row>
    <row r="35" spans="1:8" s="21" customFormat="1" ht="30.75" customHeight="1">
      <c r="A35" s="1201">
        <v>11</v>
      </c>
      <c r="B35" s="44" t="s">
        <v>315</v>
      </c>
      <c r="C35" s="70" t="s">
        <v>661</v>
      </c>
      <c r="D35" s="70" t="s">
        <v>1004</v>
      </c>
      <c r="E35" s="70" t="s">
        <v>1004</v>
      </c>
      <c r="F35" s="70" t="s">
        <v>1004</v>
      </c>
      <c r="G35" s="70" t="s">
        <v>1004</v>
      </c>
      <c r="H35" s="5"/>
    </row>
    <row r="36" spans="1:8" s="21" customFormat="1" ht="15">
      <c r="A36" s="1202"/>
      <c r="B36" s="72" t="s">
        <v>1387</v>
      </c>
      <c r="C36" s="98">
        <v>1411</v>
      </c>
      <c r="D36" s="98">
        <v>1481</v>
      </c>
      <c r="E36" s="98">
        <v>1534</v>
      </c>
      <c r="F36" s="98">
        <v>1519.6990000000001</v>
      </c>
      <c r="G36" s="98">
        <v>740.94399999999996</v>
      </c>
      <c r="H36" s="5"/>
    </row>
    <row r="37" spans="1:8" s="21" customFormat="1" ht="15">
      <c r="A37" s="1203"/>
      <c r="B37" s="72" t="s">
        <v>1386</v>
      </c>
      <c r="C37" s="98">
        <v>1425</v>
      </c>
      <c r="D37" s="98">
        <v>1493.6310000000001</v>
      </c>
      <c r="E37" s="98">
        <v>1479.7982</v>
      </c>
      <c r="F37" s="98">
        <v>1449.46</v>
      </c>
      <c r="G37" s="98">
        <v>767.34500000000003</v>
      </c>
      <c r="H37" s="5"/>
    </row>
    <row r="38" spans="1:8" s="21" customFormat="1" ht="32.25" customHeight="1">
      <c r="A38" s="36">
        <v>12</v>
      </c>
      <c r="B38" s="44" t="s">
        <v>316</v>
      </c>
      <c r="C38" s="98">
        <v>20291</v>
      </c>
      <c r="D38" s="98">
        <v>22623</v>
      </c>
      <c r="E38" s="98">
        <v>21229</v>
      </c>
      <c r="F38" s="98">
        <v>21171</v>
      </c>
      <c r="G38" s="98">
        <v>14011.668975350001</v>
      </c>
      <c r="H38" s="5"/>
    </row>
    <row r="39" spans="1:8" s="21" customFormat="1" ht="30.75" customHeight="1">
      <c r="A39" s="36">
        <v>13</v>
      </c>
      <c r="B39" s="44" t="s">
        <v>317</v>
      </c>
      <c r="C39" s="98">
        <v>23573</v>
      </c>
      <c r="D39" s="98">
        <v>25181</v>
      </c>
      <c r="E39" s="98">
        <v>43523</v>
      </c>
      <c r="F39" s="98">
        <v>48134</v>
      </c>
      <c r="G39" s="98">
        <v>26227</v>
      </c>
      <c r="H39" s="5"/>
    </row>
    <row r="40" spans="1:8" s="21" customFormat="1" ht="15">
      <c r="A40" s="1201">
        <v>14</v>
      </c>
      <c r="B40" s="44" t="s">
        <v>278</v>
      </c>
      <c r="C40" s="70">
        <v>30415</v>
      </c>
      <c r="D40" s="70">
        <v>-42810</v>
      </c>
      <c r="E40" s="70">
        <v>-75996</v>
      </c>
      <c r="F40" s="70">
        <v>-113539</v>
      </c>
      <c r="G40" s="70">
        <v>-33143.349030150042</v>
      </c>
      <c r="H40" s="5"/>
    </row>
    <row r="41" spans="1:8" s="21" customFormat="1" ht="15">
      <c r="A41" s="1202"/>
      <c r="B41" s="72" t="s">
        <v>1388</v>
      </c>
      <c r="C41" s="98">
        <v>33697</v>
      </c>
      <c r="D41" s="98">
        <v>-40252</v>
      </c>
      <c r="E41" s="98">
        <v>-53702</v>
      </c>
      <c r="F41" s="98">
        <v>-86576</v>
      </c>
      <c r="G41" s="98">
        <v>-20928.018005500053</v>
      </c>
      <c r="H41" s="5"/>
    </row>
    <row r="42" spans="1:8" s="21" customFormat="1" ht="15.75" customHeight="1">
      <c r="A42" s="1203"/>
      <c r="B42" s="72" t="s">
        <v>1389</v>
      </c>
      <c r="C42" s="98">
        <v>-3282</v>
      </c>
      <c r="D42" s="98">
        <v>-2558</v>
      </c>
      <c r="E42" s="98">
        <v>-22294</v>
      </c>
      <c r="F42" s="98">
        <v>-26963</v>
      </c>
      <c r="G42" s="98">
        <v>-12215.331024649999</v>
      </c>
      <c r="H42" s="5"/>
    </row>
    <row r="43" spans="1:8" s="21" customFormat="1" ht="15.75" customHeight="1">
      <c r="A43" s="36">
        <v>15</v>
      </c>
      <c r="B43" s="44" t="s">
        <v>1455</v>
      </c>
      <c r="C43" s="98">
        <v>167597</v>
      </c>
      <c r="D43" s="98">
        <v>167597.33333333334</v>
      </c>
      <c r="E43" s="98">
        <v>167597.33333333334</v>
      </c>
      <c r="F43" s="98">
        <v>167597.33333333334</v>
      </c>
      <c r="G43" s="98">
        <v>167597.33333333334</v>
      </c>
      <c r="H43" s="5"/>
    </row>
    <row r="44" spans="1:8" s="21" customFormat="1" ht="17.25" customHeight="1">
      <c r="A44" s="36">
        <v>16</v>
      </c>
      <c r="B44" s="44" t="s">
        <v>279</v>
      </c>
      <c r="C44" s="98">
        <v>0</v>
      </c>
      <c r="D44" s="98">
        <v>0</v>
      </c>
      <c r="E44" s="98">
        <v>0</v>
      </c>
      <c r="F44" s="98">
        <v>0</v>
      </c>
      <c r="G44" s="98">
        <v>0</v>
      </c>
    </row>
    <row r="45" spans="1:8" s="21" customFormat="1" ht="30.75" customHeight="1">
      <c r="A45" s="36">
        <v>17</v>
      </c>
      <c r="B45" s="44" t="s">
        <v>267</v>
      </c>
      <c r="C45" s="99">
        <v>15</v>
      </c>
      <c r="D45" s="99">
        <v>15</v>
      </c>
      <c r="E45" s="99">
        <v>15</v>
      </c>
      <c r="F45" s="99">
        <v>15</v>
      </c>
      <c r="G45" s="99">
        <v>15</v>
      </c>
      <c r="H45" s="5"/>
    </row>
    <row r="46" spans="1:8" s="21" customFormat="1" ht="30" customHeight="1">
      <c r="A46" s="36">
        <v>18</v>
      </c>
      <c r="B46" s="44" t="s">
        <v>318</v>
      </c>
      <c r="C46" s="99">
        <v>13.94</v>
      </c>
      <c r="D46" s="99">
        <v>13.69</v>
      </c>
      <c r="E46" s="99">
        <v>12.79</v>
      </c>
      <c r="F46" s="99">
        <v>15.444366855690594</v>
      </c>
      <c r="G46" s="99">
        <v>12.542773844474597</v>
      </c>
      <c r="H46" s="5"/>
    </row>
    <row r="47" spans="1:8" s="21" customFormat="1" ht="15.75" customHeight="1">
      <c r="A47" s="36">
        <v>19</v>
      </c>
      <c r="B47" s="44" t="s">
        <v>1390</v>
      </c>
      <c r="C47" s="99">
        <v>-0.31</v>
      </c>
      <c r="D47" s="99">
        <v>-0.94</v>
      </c>
      <c r="E47" s="99">
        <v>-2.1</v>
      </c>
      <c r="F47" s="99">
        <v>-2.36179520529195</v>
      </c>
      <c r="G47" s="99">
        <v>-3.8083687224476219</v>
      </c>
      <c r="H47" s="5"/>
    </row>
    <row r="48" spans="1:8" s="21" customFormat="1" ht="30" customHeight="1">
      <c r="A48" s="1201">
        <v>20</v>
      </c>
      <c r="B48" s="44" t="s">
        <v>1409</v>
      </c>
      <c r="C48" s="47">
        <v>123497</v>
      </c>
      <c r="D48" s="47">
        <v>127497</v>
      </c>
      <c r="E48" s="47">
        <v>129383</v>
      </c>
      <c r="F48" s="47">
        <v>128722</v>
      </c>
      <c r="G48" s="47">
        <v>128722</v>
      </c>
    </row>
    <row r="49" spans="1:7" s="21" customFormat="1" ht="14.45" customHeight="1">
      <c r="A49" s="1202"/>
      <c r="B49" s="44" t="s">
        <v>1407</v>
      </c>
      <c r="C49" s="93">
        <v>43223</v>
      </c>
      <c r="D49" s="93">
        <v>46263</v>
      </c>
      <c r="E49" s="93">
        <v>45502</v>
      </c>
      <c r="F49" s="93">
        <v>44484</v>
      </c>
      <c r="G49" s="93">
        <v>44484</v>
      </c>
    </row>
    <row r="50" spans="1:7" s="21" customFormat="1" ht="14.45" customHeight="1">
      <c r="A50" s="1202"/>
      <c r="B50" s="44" t="s">
        <v>1408</v>
      </c>
      <c r="C50" s="93">
        <v>57293</v>
      </c>
      <c r="D50" s="93">
        <v>54585</v>
      </c>
      <c r="E50" s="93">
        <v>57176</v>
      </c>
      <c r="F50" s="93">
        <v>57017</v>
      </c>
      <c r="G50" s="93">
        <v>57017</v>
      </c>
    </row>
    <row r="51" spans="1:7" s="21" customFormat="1" ht="14.45" customHeight="1">
      <c r="A51" s="1202"/>
      <c r="B51" s="44" t="s">
        <v>269</v>
      </c>
      <c r="C51" s="93"/>
      <c r="D51" s="93"/>
      <c r="E51" s="93"/>
      <c r="F51" s="93"/>
      <c r="G51" s="93"/>
    </row>
    <row r="52" spans="1:7" s="21" customFormat="1" ht="14.45" customHeight="1">
      <c r="A52" s="1203"/>
      <c r="B52" s="44" t="s">
        <v>268</v>
      </c>
      <c r="C52" s="93"/>
      <c r="D52" s="93"/>
      <c r="E52" s="93"/>
      <c r="F52" s="93"/>
      <c r="G52" s="93"/>
    </row>
    <row r="53" spans="1:7" s="101" customFormat="1" ht="9" customHeight="1">
      <c r="A53" s="100"/>
      <c r="B53" s="68"/>
      <c r="C53" s="68"/>
      <c r="D53" s="68"/>
      <c r="E53" s="68"/>
      <c r="F53" s="68"/>
      <c r="G53" s="68"/>
    </row>
    <row r="54" spans="1:7" s="101" customFormat="1" ht="15.75" customHeight="1">
      <c r="A54" s="1205" t="s">
        <v>266</v>
      </c>
      <c r="B54" s="1205"/>
      <c r="C54" s="1205"/>
      <c r="D54" s="1205"/>
      <c r="E54" s="1205"/>
      <c r="F54" s="1205"/>
      <c r="G54" s="1205"/>
    </row>
    <row r="55" spans="1:7" ht="15">
      <c r="A55" s="1205" t="s">
        <v>458</v>
      </c>
      <c r="B55" s="1205"/>
      <c r="C55" s="1205"/>
      <c r="D55" s="1205"/>
      <c r="E55" s="1205"/>
      <c r="F55" s="1205"/>
      <c r="G55" s="1205"/>
    </row>
  </sheetData>
  <mergeCells count="15">
    <mergeCell ref="A55:G55"/>
    <mergeCell ref="A48:A52"/>
    <mergeCell ref="A54:G54"/>
    <mergeCell ref="A11:A21"/>
    <mergeCell ref="A22:A25"/>
    <mergeCell ref="A26:A27"/>
    <mergeCell ref="A30:A32"/>
    <mergeCell ref="A35:A37"/>
    <mergeCell ref="A40:A42"/>
    <mergeCell ref="A8:A10"/>
    <mergeCell ref="E2:F2"/>
    <mergeCell ref="A5:A6"/>
    <mergeCell ref="B5:B6"/>
    <mergeCell ref="A3:G4"/>
    <mergeCell ref="C5:G5"/>
  </mergeCells>
  <phoneticPr fontId="3" type="noConversion"/>
  <pageMargins left="0.78740157480314965" right="0.19685039370078741" top="0.31496062992125984" bottom="0.35433070866141736" header="0.19685039370078741" footer="0.23622047244094491"/>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sheetPr codeName="Лист21">
    <tabColor rgb="FFFFFF00"/>
  </sheetPr>
  <dimension ref="A1:M21"/>
  <sheetViews>
    <sheetView view="pageBreakPreview" zoomScale="85" zoomScaleNormal="85" zoomScaleSheetLayoutView="85" workbookViewId="0">
      <selection activeCell="A19" sqref="A19:D19"/>
    </sheetView>
  </sheetViews>
  <sheetFormatPr defaultRowHeight="12.75"/>
  <cols>
    <col min="1" max="1" width="4" style="201" customWidth="1"/>
    <col min="2" max="2" width="38.42578125" style="201" customWidth="1"/>
    <col min="3" max="3" width="15" style="201" customWidth="1"/>
    <col min="4" max="4" width="10.42578125" style="201" customWidth="1"/>
    <col min="5" max="5" width="15.7109375" style="201" customWidth="1"/>
    <col min="6" max="6" width="10.28515625" style="201" customWidth="1"/>
    <col min="7" max="7" width="15.7109375" style="201" customWidth="1"/>
    <col min="8" max="8" width="17" style="201" customWidth="1"/>
    <col min="9" max="9" width="15.5703125" style="201" customWidth="1"/>
    <col min="10" max="10" width="16.42578125" style="201" customWidth="1"/>
    <col min="11" max="16384" width="9.140625" style="201"/>
  </cols>
  <sheetData>
    <row r="1" spans="1:13" ht="25.5" customHeight="1">
      <c r="A1" s="1209" t="s">
        <v>1448</v>
      </c>
      <c r="B1" s="1209"/>
      <c r="C1" s="1209"/>
      <c r="D1" s="1209"/>
      <c r="E1" s="1209"/>
      <c r="F1" s="1209"/>
      <c r="G1" s="1209"/>
      <c r="H1" s="1209"/>
      <c r="I1" s="1209"/>
      <c r="J1" s="1209"/>
    </row>
    <row r="2" spans="1:13" ht="15.75" customHeight="1">
      <c r="A2" s="1212" t="s">
        <v>1295</v>
      </c>
      <c r="B2" s="1210" t="s">
        <v>1296</v>
      </c>
      <c r="C2" s="1211" t="s">
        <v>1226</v>
      </c>
      <c r="D2" s="1211"/>
      <c r="E2" s="1210" t="s">
        <v>272</v>
      </c>
      <c r="F2" s="1210"/>
      <c r="G2" s="1210"/>
      <c r="H2" s="1210"/>
      <c r="I2" s="1210"/>
      <c r="J2" s="1210"/>
    </row>
    <row r="3" spans="1:13" ht="25.5" customHeight="1">
      <c r="A3" s="1213"/>
      <c r="B3" s="1210"/>
      <c r="C3" s="1211"/>
      <c r="D3" s="1211"/>
      <c r="E3" s="1215">
        <v>2017</v>
      </c>
      <c r="F3" s="1216"/>
      <c r="G3" s="490">
        <v>2018</v>
      </c>
      <c r="H3" s="490">
        <v>2019</v>
      </c>
      <c r="I3" s="490">
        <v>2020</v>
      </c>
      <c r="J3" s="490">
        <v>2021</v>
      </c>
    </row>
    <row r="4" spans="1:13" ht="38.25" customHeight="1">
      <c r="A4" s="1214"/>
      <c r="B4" s="1210"/>
      <c r="C4" s="491" t="s">
        <v>546</v>
      </c>
      <c r="D4" s="491" t="s">
        <v>1298</v>
      </c>
      <c r="E4" s="491" t="s">
        <v>546</v>
      </c>
      <c r="F4" s="491" t="s">
        <v>1298</v>
      </c>
      <c r="G4" s="491" t="s">
        <v>546</v>
      </c>
      <c r="H4" s="491" t="s">
        <v>546</v>
      </c>
      <c r="I4" s="491" t="s">
        <v>546</v>
      </c>
      <c r="J4" s="491" t="s">
        <v>546</v>
      </c>
    </row>
    <row r="5" spans="1:13" ht="15">
      <c r="A5" s="279">
        <v>1</v>
      </c>
      <c r="B5" s="280">
        <v>2</v>
      </c>
      <c r="C5" s="279">
        <v>3</v>
      </c>
      <c r="D5" s="280">
        <v>4</v>
      </c>
      <c r="E5" s="279">
        <v>5</v>
      </c>
      <c r="F5" s="280">
        <v>6</v>
      </c>
      <c r="G5" s="279">
        <v>7</v>
      </c>
      <c r="H5" s="280">
        <v>8</v>
      </c>
      <c r="I5" s="279">
        <v>9</v>
      </c>
      <c r="J5" s="280">
        <v>10</v>
      </c>
    </row>
    <row r="6" spans="1:13" ht="45" customHeight="1">
      <c r="A6" s="491">
        <v>1</v>
      </c>
      <c r="B6" s="202" t="s">
        <v>1452</v>
      </c>
      <c r="C6" s="482">
        <f t="shared" ref="C6:C12" si="0">E6+G6+H6+I6+J6</f>
        <v>365475.43333463557</v>
      </c>
      <c r="D6" s="483">
        <f>C6/C13</f>
        <v>0.68416749742274796</v>
      </c>
      <c r="E6" s="482">
        <f>'6. Проведення закупівлі'!F21</f>
        <v>63046.764555999987</v>
      </c>
      <c r="F6" s="483">
        <f>E6/E13</f>
        <v>0.72054271609780773</v>
      </c>
      <c r="G6" s="482">
        <f>'5.1. Електричні мережі'!K34</f>
        <v>56460.572811599995</v>
      </c>
      <c r="H6" s="482">
        <f>'5.1. Електричні мережі'!L34</f>
        <v>74099.09609276001</v>
      </c>
      <c r="I6" s="482">
        <f>'5.1. Електричні мережі'!M34</f>
        <v>80573.774702035997</v>
      </c>
      <c r="J6" s="482">
        <f>'5.1. Електричні мережі'!N34</f>
        <v>91295.225172239603</v>
      </c>
    </row>
    <row r="7" spans="1:13" ht="30" customHeight="1">
      <c r="A7" s="491">
        <v>2</v>
      </c>
      <c r="B7" s="202" t="s">
        <v>273</v>
      </c>
      <c r="C7" s="482">
        <f t="shared" si="0"/>
        <v>107933.87250981334</v>
      </c>
      <c r="D7" s="483">
        <f>C7/C13</f>
        <v>0.20205146695748308</v>
      </c>
      <c r="E7" s="484">
        <f>'6. Проведення закупівлі'!F36</f>
        <v>18474.256724675</v>
      </c>
      <c r="F7" s="483">
        <f>E7/E13</f>
        <v>0.21113678413206843</v>
      </c>
      <c r="G7" s="482">
        <f>'5.2. Зниження понаднорматива'!J19</f>
        <v>17044.962397142503</v>
      </c>
      <c r="H7" s="482">
        <f>'5.2. Зниження понаднорматива'!K19</f>
        <v>20512.788636856749</v>
      </c>
      <c r="I7" s="482">
        <f>'5.2. Зниження понаднорматива'!L19</f>
        <v>24327.397500542429</v>
      </c>
      <c r="J7" s="482">
        <f>'5.2. Зниження понаднорматива'!M19</f>
        <v>27574.467250596677</v>
      </c>
    </row>
    <row r="8" spans="1:13" ht="60" customHeight="1">
      <c r="A8" s="491">
        <v>3</v>
      </c>
      <c r="B8" s="202" t="s">
        <v>534</v>
      </c>
      <c r="C8" s="482">
        <f t="shared" si="0"/>
        <v>14198</v>
      </c>
      <c r="D8" s="483">
        <f>C8/C13</f>
        <v>2.6578558344615311E-2</v>
      </c>
      <c r="E8" s="482">
        <f>'6. Проведення закупівлі'!F39</f>
        <v>400</v>
      </c>
      <c r="F8" s="483">
        <f>E8/E13</f>
        <v>4.5714810025361445E-3</v>
      </c>
      <c r="G8" s="482">
        <f>'5.3. АСДТК '!G32</f>
        <v>8738</v>
      </c>
      <c r="H8" s="482">
        <f>'5.3. АСДТК '!H32</f>
        <v>2000</v>
      </c>
      <c r="I8" s="482">
        <f>'5.3. АСДТК '!I32</f>
        <v>2330</v>
      </c>
      <c r="J8" s="482">
        <f>'5.3. АСДТК '!J32</f>
        <v>730</v>
      </c>
    </row>
    <row r="9" spans="1:13" ht="30" customHeight="1">
      <c r="A9" s="491">
        <v>4</v>
      </c>
      <c r="B9" s="202" t="s">
        <v>1299</v>
      </c>
      <c r="C9" s="482">
        <f t="shared" si="0"/>
        <v>23311.508000000002</v>
      </c>
      <c r="D9" s="483">
        <f>C9/C13</f>
        <v>4.3638982636918344E-2</v>
      </c>
      <c r="E9" s="484">
        <f>'6. Проведення закупівлі'!F54</f>
        <v>2663.0079999999998</v>
      </c>
      <c r="F9" s="483">
        <f>E9/E13</f>
        <v>3.043472620400443E-2</v>
      </c>
      <c r="G9" s="482">
        <f>'5.4. Інформаційні технологі'!G35</f>
        <v>6374</v>
      </c>
      <c r="H9" s="482">
        <f>'5.4. Інформаційні технологі'!H35</f>
        <v>4985</v>
      </c>
      <c r="I9" s="482">
        <f>'5.4. Інформаційні технологі'!I35</f>
        <v>5050</v>
      </c>
      <c r="J9" s="482">
        <f>'5.4. Інформаційні технологі'!J35</f>
        <v>4239.5</v>
      </c>
    </row>
    <row r="10" spans="1:13" ht="30" customHeight="1">
      <c r="A10" s="491">
        <v>5</v>
      </c>
      <c r="B10" s="202" t="s">
        <v>281</v>
      </c>
      <c r="C10" s="482">
        <f t="shared" si="0"/>
        <v>5475</v>
      </c>
      <c r="D10" s="483">
        <f>C10/C13</f>
        <v>1.0249162342355884E-2</v>
      </c>
      <c r="E10" s="482">
        <f>'6. Проведення закупівлі'!F56</f>
        <v>0</v>
      </c>
      <c r="F10" s="483">
        <f>E10/E13</f>
        <v>0</v>
      </c>
      <c r="G10" s="482">
        <f>'5.5. Зв''язок '!I23</f>
        <v>4425</v>
      </c>
      <c r="H10" s="482">
        <f>'5.5. Зв''язок '!J23</f>
        <v>750</v>
      </c>
      <c r="I10" s="482">
        <f>'5.5. Зв''язок '!K23</f>
        <v>300</v>
      </c>
      <c r="J10" s="482">
        <f>'5.5. Зв''язок '!L23</f>
        <v>0</v>
      </c>
    </row>
    <row r="11" spans="1:13" ht="30" customHeight="1">
      <c r="A11" s="491">
        <v>6</v>
      </c>
      <c r="B11" s="202" t="s">
        <v>282</v>
      </c>
      <c r="C11" s="482">
        <f t="shared" si="0"/>
        <v>12922.457596600005</v>
      </c>
      <c r="D11" s="483">
        <f>C11/C13</f>
        <v>2.4190751738769587E-2</v>
      </c>
      <c r="E11" s="485">
        <f>'6. Проведення закупівлі'!F60</f>
        <v>2116.6660000000002</v>
      </c>
      <c r="F11" s="483">
        <f>E11/E13</f>
        <v>2.419074601928543E-2</v>
      </c>
      <c r="G11" s="482">
        <f>'5.6. Транс'!H10</f>
        <v>2328.3326000000002</v>
      </c>
      <c r="H11" s="482">
        <f>'5.6. Транс'!I10</f>
        <v>2561.1658600000005</v>
      </c>
      <c r="I11" s="482">
        <f>'5.6. Транс'!J10</f>
        <v>2817.2824460000006</v>
      </c>
      <c r="J11" s="482">
        <f>'5.6. Транс'!K10</f>
        <v>3099.010690600001</v>
      </c>
    </row>
    <row r="12" spans="1:13" ht="30" customHeight="1">
      <c r="A12" s="491">
        <v>7</v>
      </c>
      <c r="B12" s="202" t="s">
        <v>1300</v>
      </c>
      <c r="C12" s="482">
        <f t="shared" si="0"/>
        <v>4873.7254696166674</v>
      </c>
      <c r="D12" s="483">
        <f>C12/C13</f>
        <v>9.1235805571097516E-3</v>
      </c>
      <c r="E12" s="486">
        <f>'6. Проведення закупівлі'!F75</f>
        <v>798.30116666666663</v>
      </c>
      <c r="F12" s="483">
        <f>E12/E13</f>
        <v>9.1235465442977681E-3</v>
      </c>
      <c r="G12" s="482">
        <f>'5.7. Інше'!H20</f>
        <v>878.13495000000012</v>
      </c>
      <c r="H12" s="482">
        <f>'5.7. Інше'!I20</f>
        <v>965.94844500000022</v>
      </c>
      <c r="I12" s="482">
        <f>'5.7. Інше'!J20</f>
        <v>1062.5432895000004</v>
      </c>
      <c r="J12" s="482">
        <f>'5.7. Інше'!K20</f>
        <v>1168.7976184500003</v>
      </c>
    </row>
    <row r="13" spans="1:13" ht="15" customHeight="1">
      <c r="A13" s="1207" t="s">
        <v>1537</v>
      </c>
      <c r="B13" s="1208"/>
      <c r="C13" s="487">
        <f t="shared" ref="C13:J13" si="1">SUM(C6:C12)</f>
        <v>534189.99691066565</v>
      </c>
      <c r="D13" s="488">
        <f t="shared" si="1"/>
        <v>0.99999999999999989</v>
      </c>
      <c r="E13" s="489">
        <f t="shared" si="1"/>
        <v>87498.996447341662</v>
      </c>
      <c r="F13" s="488">
        <f t="shared" si="1"/>
        <v>0.99999999999999989</v>
      </c>
      <c r="G13" s="489">
        <f t="shared" si="1"/>
        <v>96249.002758742499</v>
      </c>
      <c r="H13" s="489">
        <f t="shared" si="1"/>
        <v>105873.99903461675</v>
      </c>
      <c r="I13" s="489">
        <f t="shared" si="1"/>
        <v>116460.99793807842</v>
      </c>
      <c r="J13" s="489">
        <f t="shared" si="1"/>
        <v>128107.00073188628</v>
      </c>
    </row>
    <row r="14" spans="1:13" s="205" customFormat="1" ht="38.25" customHeight="1">
      <c r="A14" s="203"/>
      <c r="B14" s="203"/>
      <c r="C14" s="203"/>
      <c r="D14" s="204"/>
      <c r="E14" s="433"/>
      <c r="G14" s="980"/>
      <c r="H14" s="980"/>
      <c r="I14" s="980"/>
      <c r="J14" s="980"/>
    </row>
    <row r="15" spans="1:13" ht="15">
      <c r="A15" s="206"/>
      <c r="B15" s="206"/>
      <c r="C15" s="206"/>
      <c r="D15" s="206"/>
      <c r="E15" s="433"/>
      <c r="F15" s="206"/>
      <c r="G15" s="372"/>
      <c r="H15" s="372"/>
      <c r="I15" s="372"/>
      <c r="J15" s="372"/>
    </row>
    <row r="16" spans="1:13" s="207" customFormat="1" ht="15.75">
      <c r="A16" s="375" t="s">
        <v>472</v>
      </c>
      <c r="B16" s="375"/>
      <c r="C16" s="376"/>
      <c r="D16" s="376"/>
      <c r="E16" s="377" t="s">
        <v>392</v>
      </c>
      <c r="F16" s="377"/>
      <c r="G16" s="1218" t="s">
        <v>726</v>
      </c>
      <c r="H16" s="1218"/>
      <c r="I16" s="1218"/>
      <c r="J16" s="1218"/>
      <c r="K16" s="1218"/>
      <c r="L16" s="200"/>
      <c r="M16" s="200"/>
    </row>
    <row r="17" spans="1:13" s="209" customFormat="1" ht="15.75">
      <c r="A17" s="378" t="s">
        <v>473</v>
      </c>
      <c r="B17" s="378"/>
      <c r="C17" s="376"/>
      <c r="D17" s="376"/>
      <c r="E17" s="377" t="s">
        <v>393</v>
      </c>
      <c r="F17" s="377"/>
      <c r="G17" s="1217" t="s">
        <v>474</v>
      </c>
      <c r="H17" s="1217"/>
      <c r="I17" s="377"/>
      <c r="J17" s="377"/>
      <c r="K17" s="376"/>
      <c r="L17" s="208"/>
      <c r="M17" s="208"/>
    </row>
    <row r="18" spans="1:13" s="207" customFormat="1" ht="15.75">
      <c r="A18" s="378"/>
      <c r="B18" s="378"/>
      <c r="C18" s="376"/>
      <c r="D18" s="376"/>
      <c r="E18" s="376"/>
      <c r="F18" s="376"/>
      <c r="G18" s="976"/>
      <c r="H18" s="976"/>
      <c r="I18" s="976"/>
      <c r="J18" s="976"/>
      <c r="K18" s="376"/>
      <c r="L18" s="200"/>
      <c r="M18" s="200"/>
    </row>
    <row r="19" spans="1:13" s="207" customFormat="1" ht="15.75">
      <c r="A19" s="1206" t="s">
        <v>1874</v>
      </c>
      <c r="B19" s="1206"/>
      <c r="C19" s="1206"/>
      <c r="D19" s="1206"/>
      <c r="E19" s="380" t="s">
        <v>1535</v>
      </c>
      <c r="F19" s="379"/>
      <c r="G19" s="976"/>
      <c r="H19" s="976"/>
      <c r="I19" s="976"/>
      <c r="J19" s="976"/>
      <c r="K19" s="376"/>
      <c r="L19" s="200"/>
      <c r="M19" s="200"/>
    </row>
    <row r="20" spans="1:13" s="207" customFormat="1">
      <c r="A20" s="89"/>
      <c r="B20" s="89"/>
      <c r="C20" s="200"/>
      <c r="D20" s="200"/>
      <c r="E20" s="200"/>
      <c r="F20" s="200"/>
      <c r="G20" s="200"/>
      <c r="H20" s="200"/>
      <c r="I20" s="200"/>
      <c r="J20" s="200"/>
      <c r="K20" s="200"/>
      <c r="L20" s="200"/>
      <c r="M20" s="200"/>
    </row>
    <row r="21" spans="1:13" s="207" customFormat="1">
      <c r="F21" s="200"/>
      <c r="G21" s="200"/>
      <c r="H21" s="200"/>
      <c r="I21" s="200"/>
      <c r="J21" s="200"/>
      <c r="K21" s="200"/>
      <c r="L21" s="200"/>
      <c r="M21" s="200"/>
    </row>
  </sheetData>
  <mergeCells count="10">
    <mergeCell ref="A19:D19"/>
    <mergeCell ref="A13:B13"/>
    <mergeCell ref="A1:J1"/>
    <mergeCell ref="E2:J2"/>
    <mergeCell ref="C2:D3"/>
    <mergeCell ref="A2:A4"/>
    <mergeCell ref="B2:B4"/>
    <mergeCell ref="E3:F3"/>
    <mergeCell ref="G17:H17"/>
    <mergeCell ref="G16:K16"/>
  </mergeCells>
  <phoneticPr fontId="3" type="noConversion"/>
  <pageMargins left="0.61" right="0.23" top="0.77" bottom="1" header="0.5" footer="0.5"/>
  <pageSetup paperSize="9" scale="87"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Лист22">
    <tabColor rgb="FFFFFF00"/>
  </sheetPr>
  <dimension ref="A1:N36"/>
  <sheetViews>
    <sheetView topLeftCell="A19" zoomScale="85" zoomScaleNormal="85" zoomScaleSheetLayoutView="85" workbookViewId="0">
      <selection activeCell="N20" sqref="N20"/>
    </sheetView>
  </sheetViews>
  <sheetFormatPr defaultRowHeight="15"/>
  <cols>
    <col min="1" max="1" width="5" style="104" customWidth="1"/>
    <col min="2" max="2" width="7.7109375" style="104" customWidth="1"/>
    <col min="3" max="3" width="32" style="104" customWidth="1"/>
    <col min="4" max="4" width="13.140625" style="104" customWidth="1"/>
    <col min="5" max="5" width="10.7109375" style="104" customWidth="1"/>
    <col min="6" max="6" width="14" style="104" customWidth="1"/>
    <col min="7" max="7" width="10" style="104" customWidth="1"/>
    <col min="8" max="8" width="11.85546875" style="104" customWidth="1"/>
    <col min="9" max="9" width="11.42578125" style="104" customWidth="1"/>
    <col min="10" max="10" width="10.42578125" style="104" customWidth="1"/>
    <col min="11" max="11" width="11.5703125" style="104" customWidth="1"/>
    <col min="12" max="12" width="11.28515625" style="104" customWidth="1"/>
    <col min="13" max="14" width="11.42578125" style="104" customWidth="1"/>
    <col min="15" max="16384" width="9.140625" style="104"/>
  </cols>
  <sheetData>
    <row r="1" spans="1:14" s="103" customFormat="1" ht="23.25" customHeight="1">
      <c r="A1" s="1148" t="s">
        <v>487</v>
      </c>
      <c r="B1" s="1148"/>
      <c r="C1" s="1148"/>
      <c r="D1" s="1148"/>
      <c r="E1" s="1148"/>
      <c r="F1" s="1148"/>
      <c r="G1" s="1148"/>
      <c r="H1" s="1148"/>
      <c r="I1" s="1148"/>
      <c r="J1" s="1148"/>
      <c r="K1" s="1148"/>
      <c r="L1" s="1148"/>
      <c r="M1" s="1148"/>
      <c r="N1" s="1148"/>
    </row>
    <row r="2" spans="1:14" s="103" customFormat="1" ht="15" customHeight="1">
      <c r="A2" s="1152" t="s">
        <v>1295</v>
      </c>
      <c r="B2" s="1219" t="s">
        <v>1302</v>
      </c>
      <c r="C2" s="1220"/>
      <c r="D2" s="1225" t="s">
        <v>1139</v>
      </c>
      <c r="E2" s="1226"/>
      <c r="F2" s="1152" t="s">
        <v>272</v>
      </c>
      <c r="G2" s="1152"/>
      <c r="H2" s="1152"/>
      <c r="I2" s="1152"/>
      <c r="J2" s="1152"/>
      <c r="K2" s="1152"/>
      <c r="L2" s="1152"/>
      <c r="M2" s="1152"/>
      <c r="N2" s="1152"/>
    </row>
    <row r="3" spans="1:14" s="103" customFormat="1" ht="31.5" customHeight="1">
      <c r="A3" s="1152"/>
      <c r="B3" s="1221"/>
      <c r="C3" s="1222"/>
      <c r="D3" s="1227"/>
      <c r="E3" s="1228"/>
      <c r="F3" s="1229">
        <v>2017</v>
      </c>
      <c r="G3" s="1157"/>
      <c r="H3" s="1157"/>
      <c r="I3" s="1157"/>
      <c r="J3" s="1157"/>
      <c r="K3" s="424">
        <v>2018</v>
      </c>
      <c r="L3" s="424">
        <v>2019</v>
      </c>
      <c r="M3" s="424">
        <v>2020</v>
      </c>
      <c r="N3" s="424">
        <v>2021</v>
      </c>
    </row>
    <row r="4" spans="1:14" s="103" customFormat="1" ht="14.25" customHeight="1">
      <c r="A4" s="1152"/>
      <c r="B4" s="1221"/>
      <c r="C4" s="1222"/>
      <c r="D4" s="1152" t="s">
        <v>546</v>
      </c>
      <c r="E4" s="1152" t="s">
        <v>1298</v>
      </c>
      <c r="F4" s="1219" t="s">
        <v>284</v>
      </c>
      <c r="G4" s="1220"/>
      <c r="H4" s="1152" t="s">
        <v>285</v>
      </c>
      <c r="I4" s="1152"/>
      <c r="J4" s="1152"/>
      <c r="K4" s="1152" t="s">
        <v>546</v>
      </c>
      <c r="L4" s="1152" t="s">
        <v>546</v>
      </c>
      <c r="M4" s="1152" t="s">
        <v>546</v>
      </c>
      <c r="N4" s="1152" t="s">
        <v>546</v>
      </c>
    </row>
    <row r="5" spans="1:14" s="103" customFormat="1" ht="14.25" customHeight="1">
      <c r="A5" s="1152"/>
      <c r="B5" s="1221"/>
      <c r="C5" s="1222"/>
      <c r="D5" s="1152"/>
      <c r="E5" s="1152"/>
      <c r="F5" s="1223"/>
      <c r="G5" s="1224"/>
      <c r="H5" s="1164" t="s">
        <v>1307</v>
      </c>
      <c r="I5" s="1230"/>
      <c r="J5" s="1152" t="s">
        <v>304</v>
      </c>
      <c r="K5" s="1152"/>
      <c r="L5" s="1152"/>
      <c r="M5" s="1152"/>
      <c r="N5" s="1152"/>
    </row>
    <row r="6" spans="1:14" s="103" customFormat="1" ht="30.75" customHeight="1">
      <c r="A6" s="1152"/>
      <c r="B6" s="1223"/>
      <c r="C6" s="1224"/>
      <c r="D6" s="1152"/>
      <c r="E6" s="1152"/>
      <c r="F6" s="36" t="s">
        <v>546</v>
      </c>
      <c r="G6" s="36" t="s">
        <v>1298</v>
      </c>
      <c r="H6" s="36" t="s">
        <v>283</v>
      </c>
      <c r="I6" s="36" t="s">
        <v>1298</v>
      </c>
      <c r="J6" s="1152"/>
      <c r="K6" s="1152"/>
      <c r="L6" s="1152"/>
      <c r="M6" s="1152"/>
      <c r="N6" s="1152"/>
    </row>
    <row r="7" spans="1:14" s="103" customFormat="1" ht="14.25" customHeight="1">
      <c r="A7" s="222">
        <v>1</v>
      </c>
      <c r="B7" s="1166">
        <v>2</v>
      </c>
      <c r="C7" s="1167"/>
      <c r="D7" s="222">
        <v>3</v>
      </c>
      <c r="E7" s="222">
        <v>4</v>
      </c>
      <c r="F7" s="222">
        <v>5</v>
      </c>
      <c r="G7" s="222">
        <v>6</v>
      </c>
      <c r="H7" s="222">
        <v>7</v>
      </c>
      <c r="I7" s="222">
        <v>8</v>
      </c>
      <c r="J7" s="222">
        <v>9</v>
      </c>
      <c r="K7" s="222">
        <v>10</v>
      </c>
      <c r="L7" s="222">
        <v>11</v>
      </c>
      <c r="M7" s="222">
        <v>12</v>
      </c>
      <c r="N7" s="222">
        <v>13</v>
      </c>
    </row>
    <row r="8" spans="1:14" ht="33" customHeight="1">
      <c r="A8" s="121" t="s">
        <v>1458</v>
      </c>
      <c r="B8" s="1232" t="s">
        <v>1450</v>
      </c>
      <c r="C8" s="1232"/>
      <c r="D8" s="186">
        <f>F8+K8+L8+M8+N8</f>
        <v>325439.82604579401</v>
      </c>
      <c r="E8" s="187">
        <v>1</v>
      </c>
      <c r="F8" s="186">
        <f>F29+F25+F21+F15+F9</f>
        <v>56489.03293999999</v>
      </c>
      <c r="G8" s="187">
        <v>1</v>
      </c>
      <c r="H8" s="186">
        <f>H29+H25+H21+H15+H9</f>
        <v>2.0099999999999998</v>
      </c>
      <c r="I8" s="187">
        <v>1</v>
      </c>
      <c r="J8" s="70"/>
      <c r="K8" s="186">
        <f>K29+K25+K21+K15+K9</f>
        <v>49247.068033999996</v>
      </c>
      <c r="L8" s="186">
        <f t="shared" ref="L8:N8" si="0">L29+L25+L21+L15+L9</f>
        <v>66164.240837400008</v>
      </c>
      <c r="M8" s="186">
        <f t="shared" si="0"/>
        <v>71845.433921139993</v>
      </c>
      <c r="N8" s="186">
        <f t="shared" si="0"/>
        <v>81694.050313254003</v>
      </c>
    </row>
    <row r="9" spans="1:14" ht="31.5" customHeight="1">
      <c r="A9" s="1231" t="s">
        <v>1456</v>
      </c>
      <c r="B9" s="1232" t="s">
        <v>287</v>
      </c>
      <c r="C9" s="1232"/>
      <c r="D9" s="186">
        <f t="shared" ref="D9:D34" si="1">F9+K9+L9+M9+N9</f>
        <v>6175.6322203000009</v>
      </c>
      <c r="E9" s="187">
        <f>D9/D8</f>
        <v>1.897626450743924E-2</v>
      </c>
      <c r="F9" s="186">
        <f>SUM(F10:F14)</f>
        <v>1011.553</v>
      </c>
      <c r="G9" s="187">
        <f>F9/F8</f>
        <v>1.7907068812355566E-2</v>
      </c>
      <c r="H9" s="186">
        <f>SUM(H10:H14)</f>
        <v>0</v>
      </c>
      <c r="I9" s="187">
        <f>H9/H8</f>
        <v>0</v>
      </c>
      <c r="J9" s="99"/>
      <c r="K9" s="186">
        <f t="shared" ref="K9:N14" si="2">F9*1.1</f>
        <v>1112.7083</v>
      </c>
      <c r="L9" s="186">
        <f>K9*1.1</f>
        <v>1223.9791300000002</v>
      </c>
      <c r="M9" s="186">
        <f>L9*1.1</f>
        <v>1346.3770430000002</v>
      </c>
      <c r="N9" s="186">
        <f>M9*1.1</f>
        <v>1481.0147473000004</v>
      </c>
    </row>
    <row r="10" spans="1:14" ht="13.5" customHeight="1">
      <c r="A10" s="1231"/>
      <c r="B10" s="121" t="s">
        <v>1459</v>
      </c>
      <c r="C10" s="122" t="s">
        <v>464</v>
      </c>
      <c r="D10" s="70">
        <f t="shared" si="1"/>
        <v>0</v>
      </c>
      <c r="E10" s="46">
        <f>D10/D9</f>
        <v>0</v>
      </c>
      <c r="F10" s="98">
        <f>'5.1.1. Обсяги робіт'!F6+'5.1.1. Обсяги робіт'!F111</f>
        <v>0</v>
      </c>
      <c r="G10" s="46">
        <f>F10/F9</f>
        <v>0</v>
      </c>
      <c r="H10" s="98">
        <v>0</v>
      </c>
      <c r="I10" s="46">
        <v>0</v>
      </c>
      <c r="J10" s="99"/>
      <c r="K10" s="70">
        <f t="shared" si="2"/>
        <v>0</v>
      </c>
      <c r="L10" s="70">
        <f t="shared" si="2"/>
        <v>0</v>
      </c>
      <c r="M10" s="70">
        <f t="shared" si="2"/>
        <v>0</v>
      </c>
      <c r="N10" s="70">
        <v>0</v>
      </c>
    </row>
    <row r="11" spans="1:14" ht="13.5" customHeight="1">
      <c r="A11" s="1231"/>
      <c r="B11" s="121" t="s">
        <v>1578</v>
      </c>
      <c r="C11" s="122" t="s">
        <v>1381</v>
      </c>
      <c r="D11" s="70">
        <f t="shared" si="1"/>
        <v>0</v>
      </c>
      <c r="E11" s="46">
        <v>0</v>
      </c>
      <c r="F11" s="98">
        <f>'5.1.1. Обсяги робіт'!F116+'5.1.1. Обсяги робіт'!F11</f>
        <v>0</v>
      </c>
      <c r="G11" s="46">
        <v>0</v>
      </c>
      <c r="H11" s="98">
        <v>0</v>
      </c>
      <c r="I11" s="46">
        <v>0</v>
      </c>
      <c r="J11" s="99"/>
      <c r="K11" s="70">
        <f t="shared" si="2"/>
        <v>0</v>
      </c>
      <c r="L11" s="70">
        <v>0</v>
      </c>
      <c r="M11" s="70">
        <f t="shared" si="2"/>
        <v>0</v>
      </c>
      <c r="N11" s="70">
        <v>0</v>
      </c>
    </row>
    <row r="12" spans="1:14" ht="13.5" customHeight="1">
      <c r="A12" s="1231"/>
      <c r="B12" s="121" t="s">
        <v>1579</v>
      </c>
      <c r="C12" s="122" t="s">
        <v>1570</v>
      </c>
      <c r="D12" s="70">
        <f t="shared" si="1"/>
        <v>6175.6322203000009</v>
      </c>
      <c r="E12" s="46">
        <f>D12/D9</f>
        <v>1</v>
      </c>
      <c r="F12" s="98">
        <f>'5.1.1. Обсяги робіт'!F16+'5.1.1. Обсяги робіт'!F116</f>
        <v>1011.553</v>
      </c>
      <c r="G12" s="46">
        <f>F12/F9</f>
        <v>1</v>
      </c>
      <c r="H12" s="98">
        <v>0</v>
      </c>
      <c r="I12" s="46">
        <v>0</v>
      </c>
      <c r="J12" s="99">
        <v>33.74</v>
      </c>
      <c r="K12" s="70">
        <f>F12*1.1</f>
        <v>1112.7083</v>
      </c>
      <c r="L12" s="70">
        <f>K12*1.1</f>
        <v>1223.9791300000002</v>
      </c>
      <c r="M12" s="70">
        <f>L12*1.1</f>
        <v>1346.3770430000002</v>
      </c>
      <c r="N12" s="70">
        <f>M12*1.1</f>
        <v>1481.0147473000004</v>
      </c>
    </row>
    <row r="13" spans="1:14" ht="13.5" customHeight="1">
      <c r="A13" s="1231"/>
      <c r="B13" s="121" t="s">
        <v>1580</v>
      </c>
      <c r="C13" s="122" t="s">
        <v>1451</v>
      </c>
      <c r="D13" s="70">
        <f t="shared" si="1"/>
        <v>0</v>
      </c>
      <c r="E13" s="46">
        <f>D13/D12</f>
        <v>0</v>
      </c>
      <c r="F13" s="98">
        <f>'5.1.1. Обсяги робіт'!F23+'5.1.1. Обсяги робіт'!F128</f>
        <v>0</v>
      </c>
      <c r="G13" s="46">
        <v>0</v>
      </c>
      <c r="H13" s="98">
        <v>0</v>
      </c>
      <c r="I13" s="46">
        <v>0</v>
      </c>
      <c r="J13" s="99"/>
      <c r="K13" s="70">
        <f t="shared" si="2"/>
        <v>0</v>
      </c>
      <c r="L13" s="70">
        <f t="shared" si="2"/>
        <v>0</v>
      </c>
      <c r="M13" s="70">
        <f t="shared" si="2"/>
        <v>0</v>
      </c>
      <c r="N13" s="70">
        <v>0</v>
      </c>
    </row>
    <row r="14" spans="1:14" ht="30">
      <c r="A14" s="1231"/>
      <c r="B14" s="121" t="s">
        <v>291</v>
      </c>
      <c r="C14" s="121" t="s">
        <v>286</v>
      </c>
      <c r="D14" s="70">
        <f t="shared" si="1"/>
        <v>0</v>
      </c>
      <c r="E14" s="46">
        <v>0</v>
      </c>
      <c r="F14" s="98">
        <v>0</v>
      </c>
      <c r="G14" s="46">
        <v>0</v>
      </c>
      <c r="H14" s="98">
        <v>0</v>
      </c>
      <c r="I14" s="46">
        <v>0</v>
      </c>
      <c r="J14" s="99"/>
      <c r="K14" s="70">
        <f t="shared" si="2"/>
        <v>0</v>
      </c>
      <c r="L14" s="70">
        <f t="shared" si="2"/>
        <v>0</v>
      </c>
      <c r="M14" s="70">
        <f t="shared" si="2"/>
        <v>0</v>
      </c>
      <c r="N14" s="70">
        <f t="shared" si="2"/>
        <v>0</v>
      </c>
    </row>
    <row r="15" spans="1:14" ht="28.5" customHeight="1">
      <c r="A15" s="1231" t="s">
        <v>1457</v>
      </c>
      <c r="B15" s="1232" t="s">
        <v>288</v>
      </c>
      <c r="C15" s="1232"/>
      <c r="D15" s="186">
        <f t="shared" si="1"/>
        <v>201827.45964379399</v>
      </c>
      <c r="E15" s="187">
        <f>D15/D8</f>
        <v>0.62016828762498788</v>
      </c>
      <c r="F15" s="186">
        <f>SUM(F16:F19)</f>
        <v>36778.526939999996</v>
      </c>
      <c r="G15" s="187">
        <f>F15/F8</f>
        <v>0.65107375760998476</v>
      </c>
      <c r="H15" s="186">
        <f>SUM(H16:H19)</f>
        <v>1.26</v>
      </c>
      <c r="I15" s="187">
        <f>H15/H8</f>
        <v>0.62686567164179108</v>
      </c>
      <c r="J15" s="70"/>
      <c r="K15" s="186">
        <f>K18+K19</f>
        <v>30425.296034000003</v>
      </c>
      <c r="L15" s="186">
        <f>L18+L19</f>
        <v>40460.2866374</v>
      </c>
      <c r="M15" s="186">
        <f>M18+M19</f>
        <v>43571.084301139992</v>
      </c>
      <c r="N15" s="186">
        <f>N18+N19</f>
        <v>50592.265731253996</v>
      </c>
    </row>
    <row r="16" spans="1:14">
      <c r="A16" s="1231"/>
      <c r="B16" s="121" t="s">
        <v>1460</v>
      </c>
      <c r="C16" s="122" t="s">
        <v>465</v>
      </c>
      <c r="D16" s="70">
        <f t="shared" si="1"/>
        <v>0</v>
      </c>
      <c r="E16" s="46">
        <f>D16/D15</f>
        <v>0</v>
      </c>
      <c r="F16" s="98">
        <v>0</v>
      </c>
      <c r="G16" s="46">
        <f>F16/F15</f>
        <v>0</v>
      </c>
      <c r="H16" s="98">
        <v>0</v>
      </c>
      <c r="I16" s="46">
        <f>H16/H15</f>
        <v>0</v>
      </c>
      <c r="J16" s="99"/>
      <c r="K16" s="70">
        <f>F16*1.1</f>
        <v>0</v>
      </c>
      <c r="L16" s="70">
        <f>G16*1.1</f>
        <v>0</v>
      </c>
      <c r="M16" s="70">
        <f>H16*1.1</f>
        <v>0</v>
      </c>
      <c r="N16" s="70">
        <v>0</v>
      </c>
    </row>
    <row r="17" spans="1:14" ht="14.25" customHeight="1">
      <c r="A17" s="1231"/>
      <c r="B17" s="121" t="s">
        <v>293</v>
      </c>
      <c r="C17" s="122" t="s">
        <v>1381</v>
      </c>
      <c r="D17" s="70">
        <f t="shared" si="1"/>
        <v>0</v>
      </c>
      <c r="E17" s="46">
        <f>D17/D15</f>
        <v>0</v>
      </c>
      <c r="F17" s="98">
        <v>0</v>
      </c>
      <c r="G17" s="46">
        <f>F17/F15</f>
        <v>0</v>
      </c>
      <c r="H17" s="98">
        <v>0</v>
      </c>
      <c r="I17" s="46">
        <f>H17/H15</f>
        <v>0</v>
      </c>
      <c r="J17" s="99"/>
      <c r="K17" s="70">
        <f>F17*1.1</f>
        <v>0</v>
      </c>
      <c r="L17" s="70">
        <v>0</v>
      </c>
      <c r="M17" s="70">
        <f>H17*1.1</f>
        <v>0</v>
      </c>
      <c r="N17" s="70">
        <v>0</v>
      </c>
    </row>
    <row r="18" spans="1:14" ht="14.25" customHeight="1">
      <c r="A18" s="1231"/>
      <c r="B18" s="121" t="s">
        <v>294</v>
      </c>
      <c r="C18" s="122" t="s">
        <v>1570</v>
      </c>
      <c r="D18" s="70">
        <f t="shared" si="1"/>
        <v>20461.553643794003</v>
      </c>
      <c r="E18" s="46">
        <f>D18/D15</f>
        <v>0.10138141598723321</v>
      </c>
      <c r="F18" s="98">
        <f>'5.1.1. Обсяги робіт'!F20+'5.1.1. Обсяги робіт'!F123</f>
        <v>3351.5509400000001</v>
      </c>
      <c r="G18" s="46">
        <f>F18/F15</f>
        <v>9.1127927593937522E-2</v>
      </c>
      <c r="H18" s="98">
        <v>0</v>
      </c>
      <c r="I18" s="46">
        <f>H18/H15</f>
        <v>0</v>
      </c>
      <c r="J18" s="99">
        <v>28.88</v>
      </c>
      <c r="K18" s="98">
        <f>F18*1.1</f>
        <v>3686.7060340000003</v>
      </c>
      <c r="L18" s="70">
        <f>K18*1.1</f>
        <v>4055.3766374000006</v>
      </c>
      <c r="M18" s="70">
        <f>L18*1.1</f>
        <v>4460.914301140001</v>
      </c>
      <c r="N18" s="70">
        <f>M18*1.1</f>
        <v>4907.0057312540011</v>
      </c>
    </row>
    <row r="19" spans="1:14" ht="14.25" customHeight="1">
      <c r="A19" s="1231"/>
      <c r="B19" s="121" t="s">
        <v>295</v>
      </c>
      <c r="C19" s="122" t="s">
        <v>1451</v>
      </c>
      <c r="D19" s="70">
        <f t="shared" si="1"/>
        <v>181365.90599999996</v>
      </c>
      <c r="E19" s="46">
        <f>D19/D15</f>
        <v>0.89861858401276662</v>
      </c>
      <c r="F19" s="98">
        <f>'5.1.1. Обсяги робіт'!F25+'5.1.1. Обсяги робіт'!F130</f>
        <v>33426.975999999995</v>
      </c>
      <c r="G19" s="46">
        <f>F19/F15</f>
        <v>0.90887207240606249</v>
      </c>
      <c r="H19" s="98">
        <v>1.26</v>
      </c>
      <c r="I19" s="46">
        <f>H19/H15</f>
        <v>1</v>
      </c>
      <c r="J19" s="99">
        <v>26.51</v>
      </c>
      <c r="K19" s="98">
        <f>37252.36-8.06-6378-3281+0.11-846.82</f>
        <v>26738.590000000004</v>
      </c>
      <c r="L19" s="70">
        <f>40254.26-8.87+700-3609.19+0.22-931.51</f>
        <v>36404.909999999996</v>
      </c>
      <c r="M19" s="70">
        <f>42125.89+1988.57-9.76-3969.71-0.16-1024.66</f>
        <v>39110.169999999991</v>
      </c>
      <c r="N19" s="70">
        <f>43189.97+5000+3000-10.73-4366.58-0.28-1127.12</f>
        <v>45685.259999999995</v>
      </c>
    </row>
    <row r="20" spans="1:14" ht="30">
      <c r="A20" s="1231"/>
      <c r="B20" s="121" t="s">
        <v>292</v>
      </c>
      <c r="C20" s="121" t="s">
        <v>286</v>
      </c>
      <c r="D20" s="70">
        <f t="shared" si="1"/>
        <v>181365.90599999996</v>
      </c>
      <c r="E20" s="46">
        <f>D20/D15</f>
        <v>0.89861858401276662</v>
      </c>
      <c r="F20" s="98">
        <f>'5.1.1. Обсяги робіт'!F26</f>
        <v>33426.975999999995</v>
      </c>
      <c r="G20" s="46">
        <f>F20/F15</f>
        <v>0.90887207240606249</v>
      </c>
      <c r="H20" s="98">
        <v>1.26</v>
      </c>
      <c r="I20" s="46">
        <f>H20/H15</f>
        <v>1</v>
      </c>
      <c r="J20" s="99">
        <v>26.51</v>
      </c>
      <c r="K20" s="98">
        <f>K19</f>
        <v>26738.590000000004</v>
      </c>
      <c r="L20" s="98">
        <f>L19</f>
        <v>36404.909999999996</v>
      </c>
      <c r="M20" s="98">
        <f>M19</f>
        <v>39110.169999999991</v>
      </c>
      <c r="N20" s="98">
        <f>N19</f>
        <v>45685.259999999995</v>
      </c>
    </row>
    <row r="21" spans="1:14" s="68" customFormat="1" ht="30" customHeight="1">
      <c r="A21" s="1238" t="s">
        <v>1519</v>
      </c>
      <c r="B21" s="1233" t="s">
        <v>289</v>
      </c>
      <c r="C21" s="1234"/>
      <c r="D21" s="186">
        <f t="shared" si="1"/>
        <v>35247.593381700004</v>
      </c>
      <c r="E21" s="187">
        <f>D21/D8</f>
        <v>0.10830755967998879</v>
      </c>
      <c r="F21" s="186">
        <f>F22+F23+F24</f>
        <v>5773.4669999999996</v>
      </c>
      <c r="G21" s="187">
        <f>F21/F8</f>
        <v>0.10220509538784824</v>
      </c>
      <c r="H21" s="186">
        <f>H22+H23+H24</f>
        <v>0.3</v>
      </c>
      <c r="I21" s="187">
        <f>H21/H8</f>
        <v>0.1492537313432836</v>
      </c>
      <c r="J21" s="234"/>
      <c r="K21" s="186">
        <f>F21*1.1</f>
        <v>6350.8136999999997</v>
      </c>
      <c r="L21" s="191">
        <f t="shared" ref="L21:N22" si="3">K21*1.1</f>
        <v>6985.8950700000005</v>
      </c>
      <c r="M21" s="191">
        <f t="shared" si="3"/>
        <v>7684.4845770000011</v>
      </c>
      <c r="N21" s="191">
        <f t="shared" si="3"/>
        <v>8452.9330347000014</v>
      </c>
    </row>
    <row r="22" spans="1:14" s="68" customFormat="1">
      <c r="A22" s="1239"/>
      <c r="B22" s="121" t="s">
        <v>296</v>
      </c>
      <c r="C22" s="122" t="s">
        <v>464</v>
      </c>
      <c r="D22" s="70">
        <f t="shared" si="1"/>
        <v>11658.543164000001</v>
      </c>
      <c r="E22" s="46">
        <f>D22/D21</f>
        <v>0.33076139518940695</v>
      </c>
      <c r="F22" s="98">
        <f>'5.1.1. Обсяги робіт'!F133</f>
        <v>1909.6399999999999</v>
      </c>
      <c r="G22" s="46">
        <f>F22/F21</f>
        <v>0.330761395189407</v>
      </c>
      <c r="H22" s="98">
        <v>0</v>
      </c>
      <c r="I22" s="46">
        <f>H22/H21</f>
        <v>0</v>
      </c>
      <c r="J22" s="49"/>
      <c r="K22" s="70">
        <f>F22*1.1</f>
        <v>2100.6039999999998</v>
      </c>
      <c r="L22" s="98">
        <f t="shared" si="3"/>
        <v>2310.6644000000001</v>
      </c>
      <c r="M22" s="98">
        <f t="shared" si="3"/>
        <v>2541.7308400000002</v>
      </c>
      <c r="N22" s="98">
        <f t="shared" si="3"/>
        <v>2795.9039240000002</v>
      </c>
    </row>
    <row r="23" spans="1:14" s="68" customFormat="1">
      <c r="A23" s="1239"/>
      <c r="B23" s="121" t="s">
        <v>297</v>
      </c>
      <c r="C23" s="122" t="s">
        <v>1381</v>
      </c>
      <c r="D23" s="70">
        <f t="shared" si="1"/>
        <v>0</v>
      </c>
      <c r="E23" s="46">
        <f>D23/D21</f>
        <v>0</v>
      </c>
      <c r="F23" s="98">
        <f>'5.1.1. Обсяги робіт'!F144</f>
        <v>0</v>
      </c>
      <c r="G23" s="46">
        <f>F23/F21</f>
        <v>0</v>
      </c>
      <c r="H23" s="98">
        <v>0</v>
      </c>
      <c r="I23" s="46">
        <f>H23/H21</f>
        <v>0</v>
      </c>
      <c r="J23" s="49"/>
      <c r="K23" s="70">
        <f>F23*1.1</f>
        <v>0</v>
      </c>
      <c r="L23" s="98">
        <f t="shared" ref="L23:N24" si="4">K23*1.1</f>
        <v>0</v>
      </c>
      <c r="M23" s="98">
        <f t="shared" si="4"/>
        <v>0</v>
      </c>
      <c r="N23" s="98">
        <f t="shared" si="4"/>
        <v>0</v>
      </c>
    </row>
    <row r="24" spans="1:14" s="68" customFormat="1" ht="17.25" customHeight="1">
      <c r="A24" s="1240"/>
      <c r="B24" s="121" t="s">
        <v>298</v>
      </c>
      <c r="C24" s="122" t="s">
        <v>1570</v>
      </c>
      <c r="D24" s="70">
        <f t="shared" si="1"/>
        <v>23589.050217700002</v>
      </c>
      <c r="E24" s="46">
        <f>D24/D21</f>
        <v>0.66923860481059294</v>
      </c>
      <c r="F24" s="98">
        <f>'5.1.1. Обсяги робіт'!F151</f>
        <v>3863.8269999999998</v>
      </c>
      <c r="G24" s="46">
        <f>F24/F21</f>
        <v>0.66923860481059305</v>
      </c>
      <c r="H24" s="98">
        <v>0.3</v>
      </c>
      <c r="I24" s="46">
        <f>H24/H21</f>
        <v>1</v>
      </c>
      <c r="J24" s="99">
        <v>13.53</v>
      </c>
      <c r="K24" s="98">
        <f>F24*1.1</f>
        <v>4250.2097000000003</v>
      </c>
      <c r="L24" s="98">
        <f t="shared" si="4"/>
        <v>4675.2306700000008</v>
      </c>
      <c r="M24" s="98">
        <f t="shared" si="4"/>
        <v>5142.7537370000009</v>
      </c>
      <c r="N24" s="98">
        <f t="shared" si="4"/>
        <v>5657.0291107000012</v>
      </c>
    </row>
    <row r="25" spans="1:14" s="68" customFormat="1">
      <c r="A25" s="1238" t="s">
        <v>1520</v>
      </c>
      <c r="B25" s="1241" t="s">
        <v>466</v>
      </c>
      <c r="C25" s="1242"/>
      <c r="D25" s="186">
        <f t="shared" si="1"/>
        <v>0</v>
      </c>
      <c r="E25" s="187">
        <f>D25/D8</f>
        <v>0</v>
      </c>
      <c r="F25" s="186">
        <f>SUM(F26:F28)</f>
        <v>0</v>
      </c>
      <c r="G25" s="187">
        <f>F25/F8</f>
        <v>0</v>
      </c>
      <c r="H25" s="186">
        <f>SUM(H26:H28)</f>
        <v>0</v>
      </c>
      <c r="I25" s="187">
        <f>H25/H8</f>
        <v>0</v>
      </c>
      <c r="J25" s="248"/>
      <c r="K25" s="186">
        <f>K26+K27+K28</f>
        <v>0</v>
      </c>
      <c r="L25" s="186">
        <f>L26+L27+L28</f>
        <v>0</v>
      </c>
      <c r="M25" s="186">
        <f>M26+M27+M28</f>
        <v>0</v>
      </c>
      <c r="N25" s="186">
        <f>N26+N27+N28</f>
        <v>0</v>
      </c>
    </row>
    <row r="26" spans="1:14" s="68" customFormat="1">
      <c r="A26" s="1239"/>
      <c r="B26" s="123" t="s">
        <v>299</v>
      </c>
      <c r="C26" s="122" t="s">
        <v>465</v>
      </c>
      <c r="D26" s="70">
        <f t="shared" si="1"/>
        <v>0</v>
      </c>
      <c r="E26" s="46" t="e">
        <f>D26/D25</f>
        <v>#DIV/0!</v>
      </c>
      <c r="F26" s="98">
        <f>'5.1.1. Обсяги робіт'!F137</f>
        <v>0</v>
      </c>
      <c r="G26" s="46" t="e">
        <f>F26/F25</f>
        <v>#DIV/0!</v>
      </c>
      <c r="H26" s="98">
        <v>0</v>
      </c>
      <c r="I26" s="46">
        <v>0</v>
      </c>
      <c r="J26" s="49"/>
      <c r="K26" s="98">
        <v>0</v>
      </c>
      <c r="L26" s="98">
        <v>0</v>
      </c>
      <c r="M26" s="98">
        <v>0</v>
      </c>
      <c r="N26" s="98">
        <v>0</v>
      </c>
    </row>
    <row r="27" spans="1:14" s="68" customFormat="1">
      <c r="A27" s="1239"/>
      <c r="B27" s="123" t="s">
        <v>300</v>
      </c>
      <c r="C27" s="122" t="s">
        <v>1381</v>
      </c>
      <c r="D27" s="70">
        <f t="shared" si="1"/>
        <v>0</v>
      </c>
      <c r="E27" s="46" t="e">
        <f>D27/D25</f>
        <v>#DIV/0!</v>
      </c>
      <c r="F27" s="98">
        <f>'5.1.1. Обсяги робіт'!F146</f>
        <v>0</v>
      </c>
      <c r="G27" s="46" t="e">
        <f>F27/F25</f>
        <v>#DIV/0!</v>
      </c>
      <c r="H27" s="98">
        <v>0</v>
      </c>
      <c r="I27" s="46">
        <v>0</v>
      </c>
      <c r="J27" s="49"/>
      <c r="K27" s="98">
        <v>0</v>
      </c>
      <c r="L27" s="98">
        <v>0</v>
      </c>
      <c r="M27" s="98">
        <v>0</v>
      </c>
      <c r="N27" s="98">
        <v>0</v>
      </c>
    </row>
    <row r="28" spans="1:14" s="68" customFormat="1">
      <c r="A28" s="1239"/>
      <c r="B28" s="123" t="s">
        <v>301</v>
      </c>
      <c r="C28" s="122" t="s">
        <v>1570</v>
      </c>
      <c r="D28" s="70">
        <f t="shared" si="1"/>
        <v>0</v>
      </c>
      <c r="E28" s="46" t="e">
        <f>D28/D25</f>
        <v>#DIV/0!</v>
      </c>
      <c r="F28" s="98">
        <f>'5.1.1. Обсяги робіт'!F176</f>
        <v>0</v>
      </c>
      <c r="G28" s="46" t="e">
        <f>F28/F25</f>
        <v>#DIV/0!</v>
      </c>
      <c r="H28" s="98">
        <v>0</v>
      </c>
      <c r="I28" s="46">
        <v>0</v>
      </c>
      <c r="J28" s="49"/>
      <c r="K28" s="98">
        <f>F28*1.1</f>
        <v>0</v>
      </c>
      <c r="L28" s="98">
        <f>K28*1.1</f>
        <v>0</v>
      </c>
      <c r="M28" s="98">
        <f>L28*1.1</f>
        <v>0</v>
      </c>
      <c r="N28" s="98">
        <f>M28*1.1</f>
        <v>0</v>
      </c>
    </row>
    <row r="29" spans="1:14" s="68" customFormat="1">
      <c r="A29" s="1238" t="s">
        <v>1521</v>
      </c>
      <c r="B29" s="1232" t="s">
        <v>467</v>
      </c>
      <c r="C29" s="1232"/>
      <c r="D29" s="186">
        <f t="shared" si="1"/>
        <v>82189.140800000008</v>
      </c>
      <c r="E29" s="187">
        <f>D29/D8</f>
        <v>0.25254788818758411</v>
      </c>
      <c r="F29" s="186">
        <f>F30+F31+F32</f>
        <v>12925.485999999999</v>
      </c>
      <c r="G29" s="187">
        <f>F29/F8</f>
        <v>0.22881407818981156</v>
      </c>
      <c r="H29" s="186">
        <f>SUM(H30:H32)</f>
        <v>0.45</v>
      </c>
      <c r="I29" s="187">
        <f>H29/H8</f>
        <v>0.22388059701492541</v>
      </c>
      <c r="J29" s="248"/>
      <c r="K29" s="191">
        <f>SUM(K30:K32)</f>
        <v>11358.25</v>
      </c>
      <c r="L29" s="191">
        <f>SUM(L30:L32)</f>
        <v>17494.080000000002</v>
      </c>
      <c r="M29" s="191">
        <f>SUM(M30:M32)</f>
        <v>19243.488000000005</v>
      </c>
      <c r="N29" s="191">
        <f>SUM(N30:N32)</f>
        <v>21167.836800000008</v>
      </c>
    </row>
    <row r="30" spans="1:14" s="68" customFormat="1">
      <c r="A30" s="1239"/>
      <c r="B30" s="121" t="s">
        <v>302</v>
      </c>
      <c r="C30" s="122" t="s">
        <v>465</v>
      </c>
      <c r="D30" s="70">
        <f t="shared" si="1"/>
        <v>82189.140800000008</v>
      </c>
      <c r="E30" s="46">
        <f>D30/D29</f>
        <v>1</v>
      </c>
      <c r="F30" s="98">
        <f>'5.1.1. Обсяги робіт'!F139</f>
        <v>12925.485999999999</v>
      </c>
      <c r="G30" s="46">
        <f>F30/F29</f>
        <v>1</v>
      </c>
      <c r="H30" s="98">
        <v>0.4</v>
      </c>
      <c r="I30" s="46">
        <f>H30/H29</f>
        <v>0.88888888888888895</v>
      </c>
      <c r="J30" s="93">
        <v>10</v>
      </c>
      <c r="K30" s="98">
        <v>11358.25</v>
      </c>
      <c r="L30" s="98">
        <v>17494.080000000002</v>
      </c>
      <c r="M30" s="98">
        <f t="shared" ref="L30:N33" si="5">L30*1.1</f>
        <v>19243.488000000005</v>
      </c>
      <c r="N30" s="98">
        <f t="shared" si="5"/>
        <v>21167.836800000008</v>
      </c>
    </row>
    <row r="31" spans="1:14" s="68" customFormat="1">
      <c r="A31" s="1239"/>
      <c r="B31" s="121" t="s">
        <v>303</v>
      </c>
      <c r="C31" s="122" t="s">
        <v>1381</v>
      </c>
      <c r="D31" s="70">
        <f t="shared" si="1"/>
        <v>0</v>
      </c>
      <c r="E31" s="46">
        <f>D31/D29</f>
        <v>0</v>
      </c>
      <c r="F31" s="98">
        <f>'5.1.1. Обсяги робіт'!F148</f>
        <v>0</v>
      </c>
      <c r="G31" s="46">
        <f>F31/F29</f>
        <v>0</v>
      </c>
      <c r="H31" s="98">
        <v>0.05</v>
      </c>
      <c r="I31" s="46">
        <f>H31/H29</f>
        <v>0.11111111111111112</v>
      </c>
      <c r="J31" s="93"/>
      <c r="K31" s="98">
        <f>F31*1.1</f>
        <v>0</v>
      </c>
      <c r="L31" s="98">
        <f t="shared" si="5"/>
        <v>0</v>
      </c>
      <c r="M31" s="98">
        <f t="shared" si="5"/>
        <v>0</v>
      </c>
      <c r="N31" s="98">
        <f t="shared" si="5"/>
        <v>0</v>
      </c>
    </row>
    <row r="32" spans="1:14" s="68" customFormat="1">
      <c r="A32" s="1240"/>
      <c r="B32" s="121" t="s">
        <v>290</v>
      </c>
      <c r="C32" s="122" t="s">
        <v>1570</v>
      </c>
      <c r="D32" s="70">
        <f t="shared" si="1"/>
        <v>0</v>
      </c>
      <c r="E32" s="46">
        <f>D32/D29</f>
        <v>0</v>
      </c>
      <c r="F32" s="98">
        <f>'5.1.1. Обсяги робіт'!F178</f>
        <v>0</v>
      </c>
      <c r="G32" s="46">
        <f>F32/F29</f>
        <v>0</v>
      </c>
      <c r="H32" s="98">
        <v>0</v>
      </c>
      <c r="I32" s="46">
        <f>H32/H29</f>
        <v>0</v>
      </c>
      <c r="J32" s="98"/>
      <c r="K32" s="98">
        <f>F32*1.1</f>
        <v>0</v>
      </c>
      <c r="L32" s="98">
        <f t="shared" si="5"/>
        <v>0</v>
      </c>
      <c r="M32" s="98">
        <f t="shared" si="5"/>
        <v>0</v>
      </c>
      <c r="N32" s="98">
        <f t="shared" si="5"/>
        <v>0</v>
      </c>
    </row>
    <row r="33" spans="1:14" ht="17.25" customHeight="1">
      <c r="A33" s="190" t="s">
        <v>1501</v>
      </c>
      <c r="B33" s="1232" t="s">
        <v>1300</v>
      </c>
      <c r="C33" s="1232"/>
      <c r="D33" s="186">
        <f t="shared" si="1"/>
        <v>40035.607288841609</v>
      </c>
      <c r="E33" s="187">
        <v>0</v>
      </c>
      <c r="F33" s="191">
        <f>'5.1.1. Обсяги робіт'!F106+'5.1.1. Обсяги робіт'!F107+'5.1.1. Обсяги робіт'!F108+'5.1.1. Обсяги робіт'!F109</f>
        <v>6557.731616</v>
      </c>
      <c r="G33" s="187">
        <v>0</v>
      </c>
      <c r="H33" s="191">
        <v>0</v>
      </c>
      <c r="I33" s="187">
        <v>0</v>
      </c>
      <c r="J33" s="99"/>
      <c r="K33" s="191">
        <f>F33*1.1</f>
        <v>7213.504777600001</v>
      </c>
      <c r="L33" s="191">
        <f t="shared" si="5"/>
        <v>7934.855255360002</v>
      </c>
      <c r="M33" s="191">
        <f t="shared" si="5"/>
        <v>8728.3407808960037</v>
      </c>
      <c r="N33" s="191">
        <f t="shared" si="5"/>
        <v>9601.1748589856052</v>
      </c>
    </row>
    <row r="34" spans="1:14" ht="24" customHeight="1">
      <c r="A34" s="1235" t="s">
        <v>1537</v>
      </c>
      <c r="B34" s="1236"/>
      <c r="C34" s="1237"/>
      <c r="D34" s="245">
        <f t="shared" si="1"/>
        <v>365475.43333463557</v>
      </c>
      <c r="E34" s="246">
        <v>1</v>
      </c>
      <c r="F34" s="245">
        <f>F33+F8</f>
        <v>63046.764555999987</v>
      </c>
      <c r="G34" s="246">
        <v>1</v>
      </c>
      <c r="H34" s="245">
        <f>H33+H8</f>
        <v>2.0099999999999998</v>
      </c>
      <c r="I34" s="246">
        <v>1</v>
      </c>
      <c r="J34" s="247"/>
      <c r="K34" s="245">
        <f>K33+K8</f>
        <v>56460.572811599995</v>
      </c>
      <c r="L34" s="245">
        <f t="shared" ref="L34:N34" si="6">L33+L8</f>
        <v>74099.09609276001</v>
      </c>
      <c r="M34" s="245">
        <f t="shared" si="6"/>
        <v>80573.774702035997</v>
      </c>
      <c r="N34" s="245">
        <f t="shared" si="6"/>
        <v>91295.225172239603</v>
      </c>
    </row>
    <row r="35" spans="1:14" s="103" customFormat="1"/>
    <row r="36" spans="1:14">
      <c r="K36" s="374"/>
      <c r="L36" s="374"/>
      <c r="M36" s="374"/>
      <c r="N36" s="374"/>
    </row>
  </sheetData>
  <mergeCells count="30">
    <mergeCell ref="B33:C33"/>
    <mergeCell ref="B21:C21"/>
    <mergeCell ref="A34:C34"/>
    <mergeCell ref="A21:A24"/>
    <mergeCell ref="B25:C25"/>
    <mergeCell ref="A25:A28"/>
    <mergeCell ref="A29:A32"/>
    <mergeCell ref="B29:C29"/>
    <mergeCell ref="A15:A20"/>
    <mergeCell ref="B15:C15"/>
    <mergeCell ref="B7:C7"/>
    <mergeCell ref="B8:C8"/>
    <mergeCell ref="A9:A14"/>
    <mergeCell ref="B9:C9"/>
    <mergeCell ref="A1:N1"/>
    <mergeCell ref="A2:A6"/>
    <mergeCell ref="B2:C6"/>
    <mergeCell ref="D2:E3"/>
    <mergeCell ref="L4:L6"/>
    <mergeCell ref="M4:M6"/>
    <mergeCell ref="N4:N6"/>
    <mergeCell ref="F2:N2"/>
    <mergeCell ref="F3:J3"/>
    <mergeCell ref="D4:D6"/>
    <mergeCell ref="K4:K6"/>
    <mergeCell ref="F4:G5"/>
    <mergeCell ref="H4:J4"/>
    <mergeCell ref="E4:E6"/>
    <mergeCell ref="H5:I5"/>
    <mergeCell ref="J5:J6"/>
  </mergeCells>
  <phoneticPr fontId="3" type="noConversion"/>
  <pageMargins left="0.96" right="0.37" top="0.45" bottom="0.34" header="0.3" footer="0.27"/>
  <pageSetup paperSize="9" scale="78" orientation="landscape" r:id="rId1"/>
  <headerFooter alignWithMargins="0"/>
  <ignoredErrors>
    <ignoredError sqref="A33 A8" numberStoredAsText="1"/>
    <ignoredError sqref="B10:B13 B16:B19 B22:B24 B26:B28 B30:B32" twoDigitTextYear="1"/>
  </ignoredErrors>
</worksheet>
</file>

<file path=xl/worksheets/sheet23.xml><?xml version="1.0" encoding="utf-8"?>
<worksheet xmlns="http://schemas.openxmlformats.org/spreadsheetml/2006/main" xmlns:r="http://schemas.openxmlformats.org/officeDocument/2006/relationships">
  <sheetPr codeName="Лист23">
    <tabColor rgb="FFFFFF00"/>
  </sheetPr>
  <dimension ref="A1:R183"/>
  <sheetViews>
    <sheetView topLeftCell="A133" zoomScaleNormal="100" zoomScaleSheetLayoutView="70" zoomScalePageLayoutView="10" workbookViewId="0">
      <selection activeCell="C140" sqref="C140"/>
    </sheetView>
  </sheetViews>
  <sheetFormatPr defaultRowHeight="15"/>
  <cols>
    <col min="1" max="1" width="12" style="68" customWidth="1"/>
    <col min="2" max="2" width="28" style="105" customWidth="1"/>
    <col min="3" max="3" width="42.42578125" style="68" customWidth="1"/>
    <col min="4" max="4" width="20.140625" style="68" customWidth="1"/>
    <col min="5" max="5" width="15.28515625" style="68" customWidth="1"/>
    <col min="6" max="6" width="26.85546875" style="68" customWidth="1"/>
    <col min="7" max="7" width="28.85546875" style="68" customWidth="1"/>
    <col min="8" max="8" width="21.28515625" style="68" customWidth="1"/>
    <col min="9" max="9" width="20" style="68" customWidth="1"/>
    <col min="10" max="10" width="13.28515625" style="68" customWidth="1"/>
    <col min="11" max="16384" width="9.140625" style="68"/>
  </cols>
  <sheetData>
    <row r="1" spans="1:18" ht="39" customHeight="1">
      <c r="A1" s="1148" t="s">
        <v>1267</v>
      </c>
      <c r="B1" s="1148"/>
      <c r="C1" s="1149"/>
      <c r="D1" s="1149"/>
      <c r="E1" s="1149"/>
      <c r="F1" s="1149"/>
      <c r="G1" s="1149"/>
      <c r="H1" s="1149"/>
      <c r="I1" s="1149"/>
      <c r="J1" s="1149"/>
      <c r="K1" s="105"/>
      <c r="L1" s="105"/>
      <c r="M1" s="105"/>
      <c r="N1" s="105"/>
      <c r="O1" s="105"/>
      <c r="P1" s="105"/>
      <c r="Q1" s="105"/>
      <c r="R1" s="105"/>
    </row>
    <row r="2" spans="1:18" ht="35.25" customHeight="1">
      <c r="A2" s="1156" t="s">
        <v>1295</v>
      </c>
      <c r="B2" s="1156" t="s">
        <v>461</v>
      </c>
      <c r="C2" s="1156" t="s">
        <v>1557</v>
      </c>
      <c r="D2" s="1156" t="s">
        <v>547</v>
      </c>
      <c r="E2" s="1157" t="s">
        <v>460</v>
      </c>
      <c r="F2" s="1157"/>
      <c r="G2" s="1157" t="s">
        <v>388</v>
      </c>
      <c r="H2" s="1157" t="s">
        <v>389</v>
      </c>
      <c r="I2" s="1157" t="s">
        <v>408</v>
      </c>
      <c r="J2" s="1243" t="s">
        <v>1348</v>
      </c>
    </row>
    <row r="3" spans="1:18" ht="36" customHeight="1">
      <c r="A3" s="1156"/>
      <c r="B3" s="1156"/>
      <c r="C3" s="1156"/>
      <c r="D3" s="1156"/>
      <c r="E3" s="382" t="s">
        <v>1509</v>
      </c>
      <c r="F3" s="382" t="s">
        <v>548</v>
      </c>
      <c r="G3" s="1157"/>
      <c r="H3" s="1157"/>
      <c r="I3" s="1157"/>
      <c r="J3" s="1243"/>
    </row>
    <row r="4" spans="1:18" ht="14.25" customHeight="1">
      <c r="A4" s="384">
        <v>1</v>
      </c>
      <c r="B4" s="384">
        <v>2</v>
      </c>
      <c r="C4" s="384">
        <v>3</v>
      </c>
      <c r="D4" s="384">
        <v>4</v>
      </c>
      <c r="E4" s="384">
        <v>5</v>
      </c>
      <c r="F4" s="384">
        <v>6</v>
      </c>
      <c r="G4" s="384">
        <v>7</v>
      </c>
      <c r="H4" s="384">
        <v>8</v>
      </c>
      <c r="I4" s="384">
        <v>9</v>
      </c>
      <c r="J4" s="385">
        <v>10</v>
      </c>
    </row>
    <row r="5" spans="1:18" ht="15.75">
      <c r="A5" s="386" t="s">
        <v>1458</v>
      </c>
      <c r="B5" s="404"/>
      <c r="C5" s="387" t="s">
        <v>1558</v>
      </c>
      <c r="D5" s="387"/>
      <c r="E5" s="388"/>
      <c r="F5" s="389">
        <v>0</v>
      </c>
      <c r="G5" s="388"/>
      <c r="H5" s="388"/>
      <c r="I5" s="388"/>
      <c r="J5" s="390"/>
    </row>
    <row r="6" spans="1:18" ht="15.75">
      <c r="A6" s="391" t="s">
        <v>1456</v>
      </c>
      <c r="B6" s="391"/>
      <c r="C6" s="392" t="s">
        <v>1559</v>
      </c>
      <c r="D6" s="392"/>
      <c r="E6" s="393"/>
      <c r="F6" s="393">
        <v>0</v>
      </c>
      <c r="G6" s="393"/>
      <c r="H6" s="393"/>
      <c r="I6" s="393"/>
      <c r="J6" s="394"/>
    </row>
    <row r="7" spans="1:18" ht="15.75">
      <c r="A7" s="391" t="s">
        <v>1459</v>
      </c>
      <c r="B7" s="391"/>
      <c r="C7" s="392"/>
      <c r="D7" s="392"/>
      <c r="E7" s="395"/>
      <c r="F7" s="395"/>
      <c r="G7" s="395"/>
      <c r="H7" s="395"/>
      <c r="I7" s="395"/>
      <c r="J7" s="394"/>
    </row>
    <row r="8" spans="1:18" ht="15.75">
      <c r="A8" s="391" t="s">
        <v>1457</v>
      </c>
      <c r="B8" s="391"/>
      <c r="C8" s="392" t="s">
        <v>1560</v>
      </c>
      <c r="D8" s="392"/>
      <c r="E8" s="395"/>
      <c r="F8" s="395">
        <v>0</v>
      </c>
      <c r="G8" s="395"/>
      <c r="H8" s="395"/>
      <c r="I8" s="395"/>
      <c r="J8" s="394"/>
    </row>
    <row r="9" spans="1:18" ht="15.75">
      <c r="A9" s="391" t="s">
        <v>1460</v>
      </c>
      <c r="B9" s="391"/>
      <c r="C9" s="394"/>
      <c r="D9" s="394"/>
      <c r="E9" s="395"/>
      <c r="F9" s="395"/>
      <c r="G9" s="395"/>
      <c r="H9" s="395"/>
      <c r="I9" s="395"/>
      <c r="J9" s="394"/>
    </row>
    <row r="10" spans="1:18" ht="15.75">
      <c r="A10" s="386" t="s">
        <v>1501</v>
      </c>
      <c r="B10" s="404"/>
      <c r="C10" s="387" t="s">
        <v>1561</v>
      </c>
      <c r="D10" s="387"/>
      <c r="E10" s="388"/>
      <c r="F10" s="389">
        <v>0</v>
      </c>
      <c r="G10" s="388"/>
      <c r="H10" s="388"/>
      <c r="I10" s="388"/>
      <c r="J10" s="390"/>
    </row>
    <row r="11" spans="1:18" ht="15.75">
      <c r="A11" s="391" t="s">
        <v>1461</v>
      </c>
      <c r="B11" s="391"/>
      <c r="C11" s="392" t="s">
        <v>1559</v>
      </c>
      <c r="D11" s="392"/>
      <c r="E11" s="393"/>
      <c r="F11" s="393">
        <v>0</v>
      </c>
      <c r="G11" s="393"/>
      <c r="H11" s="393"/>
      <c r="I11" s="393"/>
      <c r="J11" s="394"/>
    </row>
    <row r="12" spans="1:18" ht="15.75">
      <c r="A12" s="391" t="s">
        <v>1462</v>
      </c>
      <c r="B12" s="391"/>
      <c r="C12" s="392"/>
      <c r="D12" s="392"/>
      <c r="E12" s="395"/>
      <c r="F12" s="395"/>
      <c r="G12" s="395"/>
      <c r="H12" s="395"/>
      <c r="I12" s="395"/>
      <c r="J12" s="394"/>
    </row>
    <row r="13" spans="1:18" ht="15.75">
      <c r="A13" s="391" t="s">
        <v>1463</v>
      </c>
      <c r="B13" s="391"/>
      <c r="C13" s="392" t="s">
        <v>1560</v>
      </c>
      <c r="D13" s="392"/>
      <c r="E13" s="395"/>
      <c r="F13" s="395">
        <v>0</v>
      </c>
      <c r="G13" s="395"/>
      <c r="H13" s="395"/>
      <c r="I13" s="395"/>
      <c r="J13" s="394"/>
    </row>
    <row r="14" spans="1:18" ht="15.75">
      <c r="A14" s="391" t="s">
        <v>1464</v>
      </c>
      <c r="B14" s="391"/>
      <c r="C14" s="394"/>
      <c r="D14" s="394"/>
      <c r="E14" s="395"/>
      <c r="F14" s="395"/>
      <c r="G14" s="395"/>
      <c r="H14" s="395"/>
      <c r="I14" s="395"/>
      <c r="J14" s="394"/>
    </row>
    <row r="15" spans="1:18" ht="15.75">
      <c r="A15" s="386" t="s">
        <v>1502</v>
      </c>
      <c r="B15" s="404"/>
      <c r="C15" s="387" t="s">
        <v>1562</v>
      </c>
      <c r="D15" s="387"/>
      <c r="E15" s="388"/>
      <c r="F15" s="389">
        <f>F20+F16</f>
        <v>1011.553</v>
      </c>
      <c r="G15" s="388"/>
      <c r="H15" s="388"/>
      <c r="I15" s="388"/>
      <c r="J15" s="390"/>
    </row>
    <row r="16" spans="1:18" ht="15.75">
      <c r="A16" s="391" t="s">
        <v>1465</v>
      </c>
      <c r="B16" s="391"/>
      <c r="C16" s="392" t="s">
        <v>1559</v>
      </c>
      <c r="D16" s="399">
        <f>F16/E16</f>
        <v>530.44205558468798</v>
      </c>
      <c r="E16" s="975">
        <f>E17</f>
        <v>1.907</v>
      </c>
      <c r="F16" s="411">
        <f>F17</f>
        <v>1011.553</v>
      </c>
      <c r="G16" s="393"/>
      <c r="H16" s="393"/>
      <c r="I16" s="393"/>
      <c r="J16" s="394"/>
    </row>
    <row r="17" spans="1:10" ht="31.5">
      <c r="A17" s="391" t="s">
        <v>1466</v>
      </c>
      <c r="B17" s="391"/>
      <c r="C17" s="398" t="s">
        <v>350</v>
      </c>
      <c r="D17" s="399">
        <f>F17/E17</f>
        <v>530.44205558468798</v>
      </c>
      <c r="E17" s="975">
        <f>SUM(E18:E19)</f>
        <v>1.907</v>
      </c>
      <c r="F17" s="411">
        <f>SUM(F18:F19)</f>
        <v>1011.553</v>
      </c>
      <c r="G17" s="444" t="s">
        <v>1828</v>
      </c>
      <c r="H17" s="402" t="s">
        <v>747</v>
      </c>
      <c r="I17" s="758">
        <v>1970</v>
      </c>
      <c r="J17" s="394"/>
    </row>
    <row r="18" spans="1:10" s="973" customFormat="1" ht="15.75">
      <c r="A18" s="391" t="s">
        <v>1845</v>
      </c>
      <c r="B18" s="391"/>
      <c r="C18" s="982" t="s">
        <v>1846</v>
      </c>
      <c r="D18" s="448">
        <f t="shared" ref="D18:D19" si="0">F18/E18</f>
        <v>526.47260653016053</v>
      </c>
      <c r="E18" s="983">
        <v>1.8069999999999999</v>
      </c>
      <c r="F18" s="393">
        <v>951.33600000000001</v>
      </c>
      <c r="G18" s="444"/>
      <c r="H18" s="402"/>
      <c r="I18" s="758"/>
      <c r="J18" s="394"/>
    </row>
    <row r="19" spans="1:10" s="973" customFormat="1" ht="15.75">
      <c r="A19" s="391" t="s">
        <v>1848</v>
      </c>
      <c r="B19" s="391"/>
      <c r="C19" s="982" t="s">
        <v>1847</v>
      </c>
      <c r="D19" s="448">
        <f t="shared" si="0"/>
        <v>602.16999999999996</v>
      </c>
      <c r="E19" s="393">
        <v>0.1</v>
      </c>
      <c r="F19" s="393">
        <v>60.216999999999999</v>
      </c>
      <c r="G19" s="444"/>
      <c r="H19" s="402"/>
      <c r="I19" s="758"/>
      <c r="J19" s="394"/>
    </row>
    <row r="20" spans="1:10" ht="15.75">
      <c r="A20" s="391" t="s">
        <v>1467</v>
      </c>
      <c r="B20" s="391"/>
      <c r="C20" s="392" t="s">
        <v>1560</v>
      </c>
      <c r="D20" s="392"/>
      <c r="E20" s="395"/>
      <c r="F20" s="395">
        <v>0</v>
      </c>
      <c r="G20" s="395"/>
      <c r="H20" s="395"/>
      <c r="I20" s="395"/>
      <c r="J20" s="394"/>
    </row>
    <row r="21" spans="1:10" ht="15.75">
      <c r="A21" s="391" t="s">
        <v>1468</v>
      </c>
      <c r="B21" s="801"/>
      <c r="C21" s="396"/>
      <c r="D21" s="755"/>
      <c r="E21" s="756"/>
      <c r="F21" s="756"/>
      <c r="G21" s="395"/>
      <c r="H21" s="395"/>
      <c r="I21" s="395"/>
      <c r="J21" s="394"/>
    </row>
    <row r="22" spans="1:10" ht="15.75">
      <c r="A22" s="386" t="s">
        <v>1503</v>
      </c>
      <c r="B22" s="404"/>
      <c r="C22" s="387" t="s">
        <v>1563</v>
      </c>
      <c r="D22" s="387"/>
      <c r="E22" s="389"/>
      <c r="F22" s="965">
        <f>F26+F23+F105</f>
        <v>39984.707615999992</v>
      </c>
      <c r="G22" s="388"/>
      <c r="H22" s="388"/>
      <c r="I22" s="388"/>
      <c r="J22" s="390"/>
    </row>
    <row r="23" spans="1:10" ht="15.75">
      <c r="A23" s="397" t="s">
        <v>1469</v>
      </c>
      <c r="B23" s="397"/>
      <c r="C23" s="398" t="s">
        <v>1559</v>
      </c>
      <c r="D23" s="399">
        <v>0</v>
      </c>
      <c r="E23" s="411">
        <v>0</v>
      </c>
      <c r="F23" s="411">
        <v>0</v>
      </c>
      <c r="G23" s="393"/>
      <c r="H23" s="393"/>
      <c r="I23" s="393"/>
      <c r="J23" s="394"/>
    </row>
    <row r="24" spans="1:10" ht="15.75">
      <c r="A24" s="391" t="s">
        <v>1470</v>
      </c>
      <c r="B24" s="391"/>
      <c r="C24" s="398"/>
      <c r="D24" s="399"/>
      <c r="E24" s="411"/>
      <c r="F24" s="411"/>
      <c r="G24" s="393"/>
      <c r="H24" s="393"/>
      <c r="I24" s="393"/>
      <c r="J24" s="394"/>
    </row>
    <row r="25" spans="1:10" ht="15.75">
      <c r="A25" s="397" t="s">
        <v>1471</v>
      </c>
      <c r="B25" s="397"/>
      <c r="C25" s="398" t="s">
        <v>1560</v>
      </c>
      <c r="D25" s="399">
        <f t="shared" ref="D25:D36" si="1">F25/E25</f>
        <v>389.31954344281377</v>
      </c>
      <c r="E25" s="400">
        <f>E26</f>
        <v>85.860000000000014</v>
      </c>
      <c r="F25" s="400">
        <f>F26</f>
        <v>33426.975999999995</v>
      </c>
      <c r="G25" s="395"/>
      <c r="H25" s="395"/>
      <c r="I25" s="395"/>
      <c r="J25" s="394"/>
    </row>
    <row r="26" spans="1:10" ht="31.5">
      <c r="A26" s="391" t="s">
        <v>1472</v>
      </c>
      <c r="B26" s="391"/>
      <c r="C26" s="398" t="s">
        <v>1499</v>
      </c>
      <c r="D26" s="399">
        <f t="shared" si="1"/>
        <v>389.31954344281377</v>
      </c>
      <c r="E26" s="400">
        <f>E27+E29+E33+E37+E42+E44+E49+E51+E55+E58+E61+E63+E67+E72+E74+E76+E79+E85+E88+E91+E95+E98+E101+E103</f>
        <v>85.860000000000014</v>
      </c>
      <c r="F26" s="400">
        <f>F27+F29+F33+F37+F42+F44+F49+F51+F55+F58+F61+F63+F67+F72+F74+F76+F79+F85+F88+F91+F95+F98+F101+F103</f>
        <v>33426.975999999995</v>
      </c>
      <c r="G26" s="401"/>
      <c r="H26" s="402"/>
      <c r="I26" s="395"/>
      <c r="J26" s="394"/>
    </row>
    <row r="27" spans="1:10" ht="31.5">
      <c r="A27" s="391" t="s">
        <v>1500</v>
      </c>
      <c r="B27" s="800" t="s">
        <v>380</v>
      </c>
      <c r="C27" s="984" t="s">
        <v>1720</v>
      </c>
      <c r="D27" s="399">
        <f t="shared" si="1"/>
        <v>359.71210706504826</v>
      </c>
      <c r="E27" s="985">
        <f>E28</f>
        <v>3.2130000000000001</v>
      </c>
      <c r="F27" s="970">
        <f>F28</f>
        <v>1155.7550000000001</v>
      </c>
      <c r="G27" s="444" t="s">
        <v>1828</v>
      </c>
      <c r="H27" s="402" t="s">
        <v>747</v>
      </c>
      <c r="I27" s="332">
        <v>1979</v>
      </c>
      <c r="J27" s="394"/>
    </row>
    <row r="28" spans="1:10" ht="15.75">
      <c r="A28" s="391" t="s">
        <v>224</v>
      </c>
      <c r="B28" s="800"/>
      <c r="C28" s="447" t="s">
        <v>1721</v>
      </c>
      <c r="D28" s="448">
        <f t="shared" si="1"/>
        <v>359.71210706504826</v>
      </c>
      <c r="E28" s="986">
        <v>3.2130000000000001</v>
      </c>
      <c r="F28" s="505">
        <v>1155.7550000000001</v>
      </c>
      <c r="G28" s="444"/>
      <c r="H28" s="402"/>
      <c r="I28" s="332"/>
      <c r="J28" s="394"/>
    </row>
    <row r="29" spans="1:10" ht="31.5">
      <c r="A29" s="391" t="s">
        <v>1140</v>
      </c>
      <c r="B29" s="800" t="s">
        <v>379</v>
      </c>
      <c r="C29" s="984" t="s">
        <v>1722</v>
      </c>
      <c r="D29" s="399">
        <f t="shared" si="1"/>
        <v>292.91445916114793</v>
      </c>
      <c r="E29" s="985">
        <f>E30+E31</f>
        <v>9.06</v>
      </c>
      <c r="F29" s="970">
        <f>F30+F31+F32</f>
        <v>2653.8050000000003</v>
      </c>
      <c r="G29" s="444" t="s">
        <v>1828</v>
      </c>
      <c r="H29" s="402" t="s">
        <v>747</v>
      </c>
      <c r="I29" s="332">
        <v>1985</v>
      </c>
      <c r="J29" s="394"/>
    </row>
    <row r="30" spans="1:10" ht="15.75">
      <c r="A30" s="391" t="s">
        <v>1159</v>
      </c>
      <c r="B30" s="800"/>
      <c r="C30" s="447" t="s">
        <v>1723</v>
      </c>
      <c r="D30" s="448">
        <f t="shared" si="1"/>
        <v>254.97874213836477</v>
      </c>
      <c r="E30" s="986">
        <v>7.95</v>
      </c>
      <c r="F30" s="505">
        <v>2027.0809999999999</v>
      </c>
      <c r="G30" s="401"/>
      <c r="H30" s="402"/>
      <c r="I30" s="332"/>
      <c r="J30" s="394"/>
    </row>
    <row r="31" spans="1:10" ht="15.75">
      <c r="A31" s="391" t="s">
        <v>1160</v>
      </c>
      <c r="B31" s="800"/>
      <c r="C31" s="447" t="s">
        <v>1724</v>
      </c>
      <c r="D31" s="448">
        <f t="shared" si="1"/>
        <v>424.50900900900893</v>
      </c>
      <c r="E31" s="987">
        <v>1.1100000000000001</v>
      </c>
      <c r="F31" s="421">
        <v>471.20499999999998</v>
      </c>
      <c r="G31" s="401"/>
      <c r="H31" s="402"/>
      <c r="I31" s="332"/>
      <c r="J31" s="394"/>
    </row>
    <row r="32" spans="1:10" ht="31.5">
      <c r="A32" s="391" t="s">
        <v>1161</v>
      </c>
      <c r="B32" s="800"/>
      <c r="C32" s="988" t="s">
        <v>1901</v>
      </c>
      <c r="D32" s="448">
        <f t="shared" si="1"/>
        <v>77.759500000000003</v>
      </c>
      <c r="E32" s="989">
        <v>2</v>
      </c>
      <c r="F32" s="421">
        <v>155.51900000000001</v>
      </c>
      <c r="G32" s="401"/>
      <c r="H32" s="402"/>
      <c r="I32" s="332"/>
      <c r="J32" s="394"/>
    </row>
    <row r="33" spans="1:10" ht="31.5">
      <c r="A33" s="391" t="s">
        <v>1141</v>
      </c>
      <c r="B33" s="800" t="s">
        <v>381</v>
      </c>
      <c r="C33" s="984" t="s">
        <v>1725</v>
      </c>
      <c r="D33" s="399">
        <f t="shared" si="1"/>
        <v>428.58380952380952</v>
      </c>
      <c r="E33" s="985">
        <f>E34+E35</f>
        <v>5.25</v>
      </c>
      <c r="F33" s="970">
        <f>F34+F35+F36</f>
        <v>2250.0650000000001</v>
      </c>
      <c r="G33" s="444" t="s">
        <v>1828</v>
      </c>
      <c r="H33" s="402" t="s">
        <v>747</v>
      </c>
      <c r="I33" s="332">
        <v>1978</v>
      </c>
      <c r="J33" s="394"/>
    </row>
    <row r="34" spans="1:10" ht="15.75">
      <c r="A34" s="391" t="s">
        <v>1162</v>
      </c>
      <c r="B34" s="800"/>
      <c r="C34" s="447" t="s">
        <v>1726</v>
      </c>
      <c r="D34" s="448">
        <f t="shared" si="1"/>
        <v>396.50319999999999</v>
      </c>
      <c r="E34" s="986">
        <v>5</v>
      </c>
      <c r="F34" s="505">
        <v>1982.5160000000001</v>
      </c>
      <c r="G34" s="401"/>
      <c r="H34" s="402"/>
      <c r="I34" s="332"/>
      <c r="J34" s="394"/>
    </row>
    <row r="35" spans="1:10" ht="15.75">
      <c r="A35" s="391" t="s">
        <v>1163</v>
      </c>
      <c r="B35" s="800"/>
      <c r="C35" s="447" t="s">
        <v>1727</v>
      </c>
      <c r="D35" s="448">
        <f t="shared" si="1"/>
        <v>569.29999999999995</v>
      </c>
      <c r="E35" s="987">
        <v>0.25</v>
      </c>
      <c r="F35" s="421">
        <v>142.32499999999999</v>
      </c>
      <c r="G35" s="401"/>
      <c r="H35" s="402"/>
      <c r="I35" s="332"/>
      <c r="J35" s="394"/>
    </row>
    <row r="36" spans="1:10" ht="31.5">
      <c r="A36" s="391" t="s">
        <v>1164</v>
      </c>
      <c r="B36" s="800"/>
      <c r="C36" s="988" t="s">
        <v>1902</v>
      </c>
      <c r="D36" s="448">
        <f t="shared" si="1"/>
        <v>125.224</v>
      </c>
      <c r="E36" s="989">
        <v>1</v>
      </c>
      <c r="F36" s="421">
        <v>125.224</v>
      </c>
      <c r="G36" s="401"/>
      <c r="H36" s="402"/>
      <c r="I36" s="332"/>
      <c r="J36" s="394"/>
    </row>
    <row r="37" spans="1:10" ht="31.5">
      <c r="A37" s="391" t="s">
        <v>1142</v>
      </c>
      <c r="B37" s="800" t="s">
        <v>382</v>
      </c>
      <c r="C37" s="984" t="s">
        <v>1728</v>
      </c>
      <c r="D37" s="399">
        <f t="shared" ref="D37:D48" si="2">F37/E37</f>
        <v>473.40031347962389</v>
      </c>
      <c r="E37" s="985">
        <f>E38+E39</f>
        <v>3.19</v>
      </c>
      <c r="F37" s="970">
        <f>F38+F39+F40+F41</f>
        <v>1510.1470000000002</v>
      </c>
      <c r="G37" s="444" t="s">
        <v>1828</v>
      </c>
      <c r="H37" s="402" t="s">
        <v>747</v>
      </c>
      <c r="I37" s="332">
        <v>1987</v>
      </c>
      <c r="J37" s="394"/>
    </row>
    <row r="38" spans="1:10" ht="15.75">
      <c r="A38" s="391" t="s">
        <v>1165</v>
      </c>
      <c r="B38" s="800"/>
      <c r="C38" s="447" t="s">
        <v>1729</v>
      </c>
      <c r="D38" s="448">
        <f t="shared" si="2"/>
        <v>408.34736180904525</v>
      </c>
      <c r="E38" s="986">
        <v>3.1840000000000002</v>
      </c>
      <c r="F38" s="505">
        <v>1300.1780000000001</v>
      </c>
      <c r="G38" s="401"/>
      <c r="H38" s="402"/>
      <c r="I38" s="332"/>
      <c r="J38" s="394"/>
    </row>
    <row r="39" spans="1:10" ht="15.75">
      <c r="A39" s="391" t="s">
        <v>1788</v>
      </c>
      <c r="B39" s="800"/>
      <c r="C39" s="447" t="s">
        <v>1730</v>
      </c>
      <c r="D39" s="448">
        <f t="shared" si="2"/>
        <v>4342.333333333333</v>
      </c>
      <c r="E39" s="987">
        <v>6.0000000000000001E-3</v>
      </c>
      <c r="F39" s="421">
        <v>26.053999999999998</v>
      </c>
      <c r="G39" s="401"/>
      <c r="H39" s="402"/>
      <c r="I39" s="332"/>
      <c r="J39" s="394"/>
    </row>
    <row r="40" spans="1:10" ht="31.5">
      <c r="A40" s="391" t="s">
        <v>1789</v>
      </c>
      <c r="B40" s="800"/>
      <c r="C40" s="988" t="s">
        <v>1903</v>
      </c>
      <c r="D40" s="448">
        <f t="shared" si="2"/>
        <v>84.507999999999996</v>
      </c>
      <c r="E40" s="989">
        <v>1</v>
      </c>
      <c r="F40" s="421">
        <v>84.507999999999996</v>
      </c>
      <c r="G40" s="401"/>
      <c r="H40" s="402"/>
      <c r="I40" s="332"/>
      <c r="J40" s="394"/>
    </row>
    <row r="41" spans="1:10" ht="31.5">
      <c r="A41" s="391" t="s">
        <v>1790</v>
      </c>
      <c r="B41" s="800"/>
      <c r="C41" s="988" t="s">
        <v>1731</v>
      </c>
      <c r="D41" s="448">
        <f t="shared" si="2"/>
        <v>99.406999999999996</v>
      </c>
      <c r="E41" s="989">
        <v>1</v>
      </c>
      <c r="F41" s="421">
        <v>99.406999999999996</v>
      </c>
      <c r="G41" s="401"/>
      <c r="H41" s="402"/>
      <c r="I41" s="332"/>
      <c r="J41" s="394"/>
    </row>
    <row r="42" spans="1:10" ht="31.5">
      <c r="A42" s="391" t="s">
        <v>1143</v>
      </c>
      <c r="B42" s="800">
        <v>30009115</v>
      </c>
      <c r="C42" s="984" t="s">
        <v>1732</v>
      </c>
      <c r="D42" s="399">
        <f t="shared" si="2"/>
        <v>237.10361801624416</v>
      </c>
      <c r="E42" s="985">
        <f>E43</f>
        <v>4.0629999999999997</v>
      </c>
      <c r="F42" s="970">
        <f>F43</f>
        <v>963.35199999999998</v>
      </c>
      <c r="G42" s="444" t="s">
        <v>1828</v>
      </c>
      <c r="H42" s="402" t="s">
        <v>747</v>
      </c>
      <c r="I42" s="332">
        <v>1981</v>
      </c>
      <c r="J42" s="394"/>
    </row>
    <row r="43" spans="1:10" ht="15.75">
      <c r="A43" s="391" t="s">
        <v>1166</v>
      </c>
      <c r="B43" s="800"/>
      <c r="C43" s="447" t="s">
        <v>1733</v>
      </c>
      <c r="D43" s="448">
        <f t="shared" si="2"/>
        <v>237.10361801624416</v>
      </c>
      <c r="E43" s="986">
        <v>4.0629999999999997</v>
      </c>
      <c r="F43" s="505">
        <v>963.35199999999998</v>
      </c>
      <c r="G43" s="401"/>
      <c r="H43" s="402"/>
      <c r="I43" s="332"/>
      <c r="J43" s="394"/>
    </row>
    <row r="44" spans="1:10" ht="31.5">
      <c r="A44" s="391" t="s">
        <v>1144</v>
      </c>
      <c r="B44" s="800">
        <v>30001832</v>
      </c>
      <c r="C44" s="984" t="s">
        <v>1734</v>
      </c>
      <c r="D44" s="399">
        <f t="shared" si="2"/>
        <v>465.12359550561797</v>
      </c>
      <c r="E44" s="985">
        <f>E45+E46</f>
        <v>4.0049999999999999</v>
      </c>
      <c r="F44" s="970">
        <f>F45+F46+F47+F48</f>
        <v>1862.82</v>
      </c>
      <c r="G44" s="444" t="s">
        <v>1828</v>
      </c>
      <c r="H44" s="402" t="s">
        <v>747</v>
      </c>
      <c r="I44" s="332">
        <v>1989</v>
      </c>
      <c r="J44" s="394"/>
    </row>
    <row r="45" spans="1:10" ht="15.75">
      <c r="A45" s="391" t="s">
        <v>1167</v>
      </c>
      <c r="B45" s="800"/>
      <c r="C45" s="447" t="s">
        <v>1735</v>
      </c>
      <c r="D45" s="448">
        <f t="shared" si="2"/>
        <v>400.40325000000001</v>
      </c>
      <c r="E45" s="986">
        <v>4</v>
      </c>
      <c r="F45" s="505">
        <v>1601.6130000000001</v>
      </c>
      <c r="G45" s="401"/>
      <c r="H45" s="402"/>
      <c r="I45" s="332"/>
      <c r="J45" s="394"/>
    </row>
    <row r="46" spans="1:10" ht="15.75">
      <c r="A46" s="391" t="s">
        <v>1791</v>
      </c>
      <c r="B46" s="800"/>
      <c r="C46" s="447" t="s">
        <v>1736</v>
      </c>
      <c r="D46" s="448">
        <f t="shared" si="2"/>
        <v>12637.4</v>
      </c>
      <c r="E46" s="987">
        <v>5.0000000000000001E-3</v>
      </c>
      <c r="F46" s="421">
        <v>63.186999999999998</v>
      </c>
      <c r="G46" s="401"/>
      <c r="H46" s="402"/>
      <c r="I46" s="332"/>
      <c r="J46" s="394"/>
    </row>
    <row r="47" spans="1:10" ht="31.5">
      <c r="A47" s="391" t="s">
        <v>1792</v>
      </c>
      <c r="B47" s="800"/>
      <c r="C47" s="988" t="s">
        <v>1737</v>
      </c>
      <c r="D47" s="448">
        <f t="shared" si="2"/>
        <v>93.188999999999993</v>
      </c>
      <c r="E47" s="989">
        <v>1</v>
      </c>
      <c r="F47" s="421">
        <v>93.188999999999993</v>
      </c>
      <c r="G47" s="401"/>
      <c r="H47" s="402"/>
      <c r="I47" s="332"/>
      <c r="J47" s="394"/>
    </row>
    <row r="48" spans="1:10" ht="31.5">
      <c r="A48" s="391" t="s">
        <v>1793</v>
      </c>
      <c r="B48" s="800"/>
      <c r="C48" s="988" t="s">
        <v>1738</v>
      </c>
      <c r="D48" s="448">
        <f t="shared" si="2"/>
        <v>104.831</v>
      </c>
      <c r="E48" s="989">
        <v>1</v>
      </c>
      <c r="F48" s="421">
        <v>104.831</v>
      </c>
      <c r="G48" s="401"/>
      <c r="H48" s="402"/>
      <c r="I48" s="332"/>
      <c r="J48" s="394"/>
    </row>
    <row r="49" spans="1:10" ht="31.5">
      <c r="A49" s="391" t="s">
        <v>1145</v>
      </c>
      <c r="B49" s="800">
        <v>30002260</v>
      </c>
      <c r="C49" s="984" t="s">
        <v>1739</v>
      </c>
      <c r="D49" s="399">
        <f t="shared" ref="D49:D54" si="3">F49/E49</f>
        <v>373.54153543307086</v>
      </c>
      <c r="E49" s="985">
        <f>E50</f>
        <v>5.08</v>
      </c>
      <c r="F49" s="970">
        <f>F50</f>
        <v>1897.5909999999999</v>
      </c>
      <c r="G49" s="444" t="s">
        <v>1828</v>
      </c>
      <c r="H49" s="402" t="s">
        <v>747</v>
      </c>
      <c r="I49" s="332">
        <v>1976</v>
      </c>
      <c r="J49" s="394"/>
    </row>
    <row r="50" spans="1:10" ht="15.75">
      <c r="A50" s="391" t="s">
        <v>1168</v>
      </c>
      <c r="B50" s="800"/>
      <c r="C50" s="447" t="s">
        <v>1740</v>
      </c>
      <c r="D50" s="448">
        <f t="shared" si="3"/>
        <v>373.54153543307086</v>
      </c>
      <c r="E50" s="986">
        <v>5.08</v>
      </c>
      <c r="F50" s="505">
        <v>1897.5909999999999</v>
      </c>
      <c r="G50" s="401"/>
      <c r="H50" s="402"/>
      <c r="I50" s="332"/>
      <c r="J50" s="394"/>
    </row>
    <row r="51" spans="1:10" ht="31.5">
      <c r="A51" s="391" t="s">
        <v>1146</v>
      </c>
      <c r="B51" s="800">
        <v>30002460</v>
      </c>
      <c r="C51" s="984" t="s">
        <v>1741</v>
      </c>
      <c r="D51" s="399">
        <f t="shared" si="3"/>
        <v>380.35042918454945</v>
      </c>
      <c r="E51" s="985">
        <f>E52+E53</f>
        <v>4.6599999999999993</v>
      </c>
      <c r="F51" s="970">
        <f>F52+F53+F54</f>
        <v>1772.4330000000002</v>
      </c>
      <c r="G51" s="444" t="s">
        <v>1828</v>
      </c>
      <c r="H51" s="402" t="s">
        <v>747</v>
      </c>
      <c r="I51" s="332">
        <v>1962</v>
      </c>
      <c r="J51" s="394"/>
    </row>
    <row r="52" spans="1:10" ht="15.75">
      <c r="A52" s="391" t="s">
        <v>1169</v>
      </c>
      <c r="B52" s="800"/>
      <c r="C52" s="447" t="s">
        <v>1742</v>
      </c>
      <c r="D52" s="448">
        <f t="shared" si="3"/>
        <v>358.16890951276105</v>
      </c>
      <c r="E52" s="986">
        <v>4.3099999999999996</v>
      </c>
      <c r="F52" s="505">
        <v>1543.7080000000001</v>
      </c>
      <c r="G52" s="401"/>
      <c r="H52" s="402"/>
      <c r="I52" s="332"/>
      <c r="J52" s="394"/>
    </row>
    <row r="53" spans="1:10" ht="15.75">
      <c r="A53" s="391" t="s">
        <v>1794</v>
      </c>
      <c r="B53" s="800"/>
      <c r="C53" s="447" t="s">
        <v>1743</v>
      </c>
      <c r="D53" s="448">
        <f t="shared" si="3"/>
        <v>424.27714285714291</v>
      </c>
      <c r="E53" s="987">
        <v>0.35</v>
      </c>
      <c r="F53" s="421">
        <v>148.49700000000001</v>
      </c>
      <c r="G53" s="401"/>
      <c r="H53" s="402"/>
      <c r="I53" s="332"/>
      <c r="J53" s="394"/>
    </row>
    <row r="54" spans="1:10" ht="31.5">
      <c r="A54" s="391" t="s">
        <v>1795</v>
      </c>
      <c r="B54" s="800"/>
      <c r="C54" s="988" t="s">
        <v>1904</v>
      </c>
      <c r="D54" s="448">
        <f t="shared" si="3"/>
        <v>80.227999999999994</v>
      </c>
      <c r="E54" s="989">
        <v>1</v>
      </c>
      <c r="F54" s="421">
        <v>80.227999999999994</v>
      </c>
      <c r="G54" s="401"/>
      <c r="H54" s="402"/>
      <c r="I54" s="332"/>
      <c r="J54" s="394"/>
    </row>
    <row r="55" spans="1:10" ht="31.5">
      <c r="A55" s="391" t="s">
        <v>1147</v>
      </c>
      <c r="B55" s="939">
        <v>126000.3</v>
      </c>
      <c r="C55" s="984" t="s">
        <v>1744</v>
      </c>
      <c r="D55" s="399">
        <f t="shared" ref="D55:D75" si="4">F55/E55</f>
        <v>601.07109374999993</v>
      </c>
      <c r="E55" s="985">
        <f>E56</f>
        <v>1.28</v>
      </c>
      <c r="F55" s="970">
        <f>F56+F57</f>
        <v>769.37099999999998</v>
      </c>
      <c r="G55" s="444" t="s">
        <v>1828</v>
      </c>
      <c r="H55" s="402" t="s">
        <v>747</v>
      </c>
      <c r="I55" s="332">
        <v>1987</v>
      </c>
      <c r="J55" s="394"/>
    </row>
    <row r="56" spans="1:10" ht="15.75">
      <c r="A56" s="391" t="s">
        <v>1170</v>
      </c>
      <c r="B56" s="800"/>
      <c r="C56" s="447" t="s">
        <v>1745</v>
      </c>
      <c r="D56" s="448">
        <f t="shared" si="4"/>
        <v>526.87031249999995</v>
      </c>
      <c r="E56" s="986">
        <v>1.28</v>
      </c>
      <c r="F56" s="505">
        <v>674.39400000000001</v>
      </c>
      <c r="G56" s="401"/>
      <c r="H56" s="402"/>
      <c r="I56" s="332"/>
      <c r="J56" s="394"/>
    </row>
    <row r="57" spans="1:10" ht="31.5">
      <c r="A57" s="391" t="s">
        <v>1796</v>
      </c>
      <c r="B57" s="800"/>
      <c r="C57" s="988" t="s">
        <v>1783</v>
      </c>
      <c r="D57" s="448">
        <f t="shared" si="4"/>
        <v>94.977000000000004</v>
      </c>
      <c r="E57" s="989">
        <v>1</v>
      </c>
      <c r="F57" s="421">
        <v>94.977000000000004</v>
      </c>
      <c r="G57" s="401"/>
      <c r="H57" s="402"/>
      <c r="I57" s="332"/>
      <c r="J57" s="394"/>
    </row>
    <row r="58" spans="1:10" ht="31.5">
      <c r="A58" s="391" t="s">
        <v>1148</v>
      </c>
      <c r="B58" s="800" t="s">
        <v>383</v>
      </c>
      <c r="C58" s="984" t="s">
        <v>1746</v>
      </c>
      <c r="D58" s="399">
        <f t="shared" si="4"/>
        <v>464.77219626168227</v>
      </c>
      <c r="E58" s="985">
        <f>E59</f>
        <v>4.28</v>
      </c>
      <c r="F58" s="970">
        <f>F59+F60</f>
        <v>1989.2250000000001</v>
      </c>
      <c r="G58" s="444" t="s">
        <v>1828</v>
      </c>
      <c r="H58" s="402" t="s">
        <v>747</v>
      </c>
      <c r="I58" s="332">
        <v>1968</v>
      </c>
      <c r="J58" s="394"/>
    </row>
    <row r="59" spans="1:10" ht="15.75">
      <c r="A59" s="391" t="s">
        <v>1171</v>
      </c>
      <c r="B59" s="800"/>
      <c r="C59" s="447" t="s">
        <v>1747</v>
      </c>
      <c r="D59" s="448">
        <f t="shared" si="4"/>
        <v>440.80841121495325</v>
      </c>
      <c r="E59" s="986">
        <v>4.28</v>
      </c>
      <c r="F59" s="505">
        <v>1886.66</v>
      </c>
      <c r="G59" s="401"/>
      <c r="H59" s="402"/>
      <c r="I59" s="332"/>
      <c r="J59" s="394"/>
    </row>
    <row r="60" spans="1:10" ht="31.5">
      <c r="A60" s="391" t="s">
        <v>1172</v>
      </c>
      <c r="B60" s="800"/>
      <c r="C60" s="988" t="s">
        <v>1784</v>
      </c>
      <c r="D60" s="448">
        <f t="shared" si="4"/>
        <v>102.565</v>
      </c>
      <c r="E60" s="989">
        <v>1</v>
      </c>
      <c r="F60" s="421">
        <v>102.565</v>
      </c>
      <c r="G60" s="401"/>
      <c r="H60" s="402"/>
      <c r="I60" s="332"/>
      <c r="J60" s="394"/>
    </row>
    <row r="61" spans="1:10" ht="31.5">
      <c r="A61" s="391" t="s">
        <v>1149</v>
      </c>
      <c r="B61" s="800" t="s">
        <v>384</v>
      </c>
      <c r="C61" s="984" t="s">
        <v>1748</v>
      </c>
      <c r="D61" s="399">
        <f t="shared" si="4"/>
        <v>319.96818510484457</v>
      </c>
      <c r="E61" s="985">
        <f>E62</f>
        <v>1.383</v>
      </c>
      <c r="F61" s="970">
        <f>F62</f>
        <v>442.51600000000002</v>
      </c>
      <c r="G61" s="444" t="s">
        <v>1828</v>
      </c>
      <c r="H61" s="402" t="s">
        <v>747</v>
      </c>
      <c r="I61" s="332">
        <v>1967</v>
      </c>
      <c r="J61" s="394"/>
    </row>
    <row r="62" spans="1:10" ht="15.75">
      <c r="A62" s="391" t="s">
        <v>1173</v>
      </c>
      <c r="B62" s="800"/>
      <c r="C62" s="447" t="s">
        <v>1749</v>
      </c>
      <c r="D62" s="448">
        <f t="shared" si="4"/>
        <v>319.96818510484457</v>
      </c>
      <c r="E62" s="986">
        <v>1.383</v>
      </c>
      <c r="F62" s="505">
        <v>442.51600000000002</v>
      </c>
      <c r="G62" s="401"/>
      <c r="H62" s="402"/>
      <c r="I62" s="332"/>
      <c r="J62" s="394"/>
    </row>
    <row r="63" spans="1:10" ht="31.5">
      <c r="A63" s="391" t="s">
        <v>1150</v>
      </c>
      <c r="B63" s="800" t="s">
        <v>1129</v>
      </c>
      <c r="C63" s="984" t="s">
        <v>1750</v>
      </c>
      <c r="D63" s="399">
        <f t="shared" si="4"/>
        <v>386.11312883435585</v>
      </c>
      <c r="E63" s="985">
        <f>E64+E65</f>
        <v>4.0750000000000002</v>
      </c>
      <c r="F63" s="970">
        <f>F64+F65+F66</f>
        <v>1573.4110000000001</v>
      </c>
      <c r="G63" s="444" t="s">
        <v>1828</v>
      </c>
      <c r="H63" s="402" t="s">
        <v>747</v>
      </c>
      <c r="I63" s="332">
        <v>1977</v>
      </c>
      <c r="J63" s="394"/>
    </row>
    <row r="64" spans="1:10" ht="15.75">
      <c r="A64" s="391" t="s">
        <v>1174</v>
      </c>
      <c r="B64" s="800"/>
      <c r="C64" s="447" t="s">
        <v>1751</v>
      </c>
      <c r="D64" s="448">
        <f t="shared" si="4"/>
        <v>346.40958230958228</v>
      </c>
      <c r="E64" s="986">
        <v>4.07</v>
      </c>
      <c r="F64" s="505">
        <v>1409.8869999999999</v>
      </c>
      <c r="G64" s="401"/>
      <c r="H64" s="402"/>
      <c r="I64" s="332"/>
      <c r="J64" s="394"/>
    </row>
    <row r="65" spans="1:10" ht="15.75">
      <c r="A65" s="391" t="s">
        <v>1175</v>
      </c>
      <c r="B65" s="800"/>
      <c r="C65" s="447" t="s">
        <v>1752</v>
      </c>
      <c r="D65" s="448">
        <f t="shared" si="4"/>
        <v>16201.200000000039</v>
      </c>
      <c r="E65" s="987">
        <v>5.0000000000000001E-3</v>
      </c>
      <c r="F65" s="421">
        <v>81.006000000000199</v>
      </c>
      <c r="G65" s="401"/>
      <c r="H65" s="402"/>
      <c r="I65" s="332"/>
      <c r="J65" s="394"/>
    </row>
    <row r="66" spans="1:10" ht="31.5">
      <c r="A66" s="391" t="s">
        <v>1176</v>
      </c>
      <c r="B66" s="800"/>
      <c r="C66" s="988" t="s">
        <v>1905</v>
      </c>
      <c r="D66" s="448">
        <f t="shared" si="4"/>
        <v>82.518000000000001</v>
      </c>
      <c r="E66" s="989">
        <v>1</v>
      </c>
      <c r="F66" s="421">
        <v>82.518000000000001</v>
      </c>
      <c r="G66" s="401"/>
      <c r="H66" s="402"/>
      <c r="I66" s="332"/>
      <c r="J66" s="394"/>
    </row>
    <row r="67" spans="1:10" ht="31.5">
      <c r="A67" s="391" t="s">
        <v>1151</v>
      </c>
      <c r="B67" s="800" t="s">
        <v>1130</v>
      </c>
      <c r="C67" s="984" t="s">
        <v>1753</v>
      </c>
      <c r="D67" s="399">
        <f t="shared" si="4"/>
        <v>376.45969773299748</v>
      </c>
      <c r="E67" s="985">
        <f>E68+E69</f>
        <v>3.97</v>
      </c>
      <c r="F67" s="970">
        <f>F68+F69+F70+F71</f>
        <v>1494.5450000000001</v>
      </c>
      <c r="G67" s="444" t="s">
        <v>1828</v>
      </c>
      <c r="H67" s="402" t="s">
        <v>747</v>
      </c>
      <c r="I67" s="332">
        <v>1973</v>
      </c>
      <c r="J67" s="394"/>
    </row>
    <row r="68" spans="1:10" ht="15.75">
      <c r="A68" s="391" t="s">
        <v>1177</v>
      </c>
      <c r="B68" s="800"/>
      <c r="C68" s="447" t="s">
        <v>1754</v>
      </c>
      <c r="D68" s="448">
        <f t="shared" si="4"/>
        <v>344.56048387096774</v>
      </c>
      <c r="E68" s="986">
        <v>3.72</v>
      </c>
      <c r="F68" s="505">
        <v>1281.7650000000001</v>
      </c>
      <c r="G68" s="401"/>
      <c r="H68" s="402"/>
      <c r="I68" s="332"/>
      <c r="J68" s="394"/>
    </row>
    <row r="69" spans="1:10" ht="15.75">
      <c r="A69" s="391" t="s">
        <v>1178</v>
      </c>
      <c r="B69" s="800"/>
      <c r="C69" s="447" t="s">
        <v>1755</v>
      </c>
      <c r="D69" s="448">
        <f t="shared" si="4"/>
        <v>217.17599999999919</v>
      </c>
      <c r="E69" s="990">
        <v>0.25</v>
      </c>
      <c r="F69" s="505">
        <v>54.293999999999798</v>
      </c>
      <c r="G69" s="401"/>
      <c r="H69" s="402"/>
      <c r="I69" s="332"/>
      <c r="J69" s="394"/>
    </row>
    <row r="70" spans="1:10" ht="31.5">
      <c r="A70" s="391" t="s">
        <v>1797</v>
      </c>
      <c r="B70" s="800"/>
      <c r="C70" s="988" t="s">
        <v>1756</v>
      </c>
      <c r="D70" s="448">
        <f t="shared" si="4"/>
        <v>78.073999999999998</v>
      </c>
      <c r="E70" s="989">
        <v>1</v>
      </c>
      <c r="F70" s="421">
        <v>78.073999999999998</v>
      </c>
      <c r="G70" s="401"/>
      <c r="H70" s="402"/>
      <c r="I70" s="332"/>
      <c r="J70" s="394"/>
    </row>
    <row r="71" spans="1:10" ht="31.5">
      <c r="A71" s="391" t="s">
        <v>1798</v>
      </c>
      <c r="B71" s="800"/>
      <c r="C71" s="988" t="s">
        <v>1782</v>
      </c>
      <c r="D71" s="448">
        <f t="shared" si="4"/>
        <v>80.412000000000006</v>
      </c>
      <c r="E71" s="989">
        <v>1</v>
      </c>
      <c r="F71" s="421">
        <v>80.412000000000006</v>
      </c>
      <c r="G71" s="401"/>
      <c r="H71" s="402"/>
      <c r="I71" s="332"/>
      <c r="J71" s="394"/>
    </row>
    <row r="72" spans="1:10" ht="31.5">
      <c r="A72" s="391" t="s">
        <v>1152</v>
      </c>
      <c r="B72" s="800" t="s">
        <v>1131</v>
      </c>
      <c r="C72" s="984" t="s">
        <v>1757</v>
      </c>
      <c r="D72" s="399">
        <f t="shared" si="4"/>
        <v>309.59484096198605</v>
      </c>
      <c r="E72" s="985">
        <f>E73</f>
        <v>5.1559999999999997</v>
      </c>
      <c r="F72" s="970">
        <f>F73</f>
        <v>1596.271</v>
      </c>
      <c r="G72" s="444" t="s">
        <v>1828</v>
      </c>
      <c r="H72" s="402" t="s">
        <v>747</v>
      </c>
      <c r="I72" s="332">
        <v>1969</v>
      </c>
      <c r="J72" s="394"/>
    </row>
    <row r="73" spans="1:10" ht="15.75">
      <c r="A73" s="391" t="s">
        <v>1179</v>
      </c>
      <c r="B73" s="800"/>
      <c r="C73" s="447" t="s">
        <v>1758</v>
      </c>
      <c r="D73" s="448">
        <f t="shared" si="4"/>
        <v>309.59484096198605</v>
      </c>
      <c r="E73" s="986">
        <v>5.1559999999999997</v>
      </c>
      <c r="F73" s="505">
        <v>1596.271</v>
      </c>
      <c r="G73" s="401"/>
      <c r="H73" s="402"/>
      <c r="I73" s="332"/>
      <c r="J73" s="394"/>
    </row>
    <row r="74" spans="1:10" ht="31.5">
      <c r="A74" s="391" t="s">
        <v>1153</v>
      </c>
      <c r="B74" s="800" t="s">
        <v>1132</v>
      </c>
      <c r="C74" s="984" t="s">
        <v>1759</v>
      </c>
      <c r="D74" s="399">
        <f t="shared" si="4"/>
        <v>391.97790304396847</v>
      </c>
      <c r="E74" s="985">
        <f>E75</f>
        <v>4.4349999999999996</v>
      </c>
      <c r="F74" s="970">
        <f>F75</f>
        <v>1738.422</v>
      </c>
      <c r="G74" s="444" t="s">
        <v>1828</v>
      </c>
      <c r="H74" s="402" t="s">
        <v>747</v>
      </c>
      <c r="I74" s="332">
        <v>1974</v>
      </c>
      <c r="J74" s="394"/>
    </row>
    <row r="75" spans="1:10" ht="15.75">
      <c r="A75" s="391" t="s">
        <v>1180</v>
      </c>
      <c r="B75" s="800"/>
      <c r="C75" s="447" t="s">
        <v>1760</v>
      </c>
      <c r="D75" s="448">
        <f t="shared" si="4"/>
        <v>391.97790304396847</v>
      </c>
      <c r="E75" s="986">
        <v>4.4349999999999996</v>
      </c>
      <c r="F75" s="505">
        <v>1738.422</v>
      </c>
      <c r="G75" s="401"/>
      <c r="H75" s="402"/>
      <c r="I75" s="332"/>
      <c r="J75" s="394"/>
    </row>
    <row r="76" spans="1:10" ht="31.5">
      <c r="A76" s="391" t="s">
        <v>1154</v>
      </c>
      <c r="B76" s="800">
        <v>30010686</v>
      </c>
      <c r="C76" s="984" t="s">
        <v>1761</v>
      </c>
      <c r="D76" s="399">
        <f t="shared" ref="D76:D84" si="5">F76/E76</f>
        <v>411.31641436628075</v>
      </c>
      <c r="E76" s="985">
        <f>E77</f>
        <v>3.3690000000000002</v>
      </c>
      <c r="F76" s="970">
        <f>F77+F78</f>
        <v>1385.7249999999999</v>
      </c>
      <c r="G76" s="444" t="s">
        <v>1828</v>
      </c>
      <c r="H76" s="402" t="s">
        <v>747</v>
      </c>
      <c r="I76" s="332">
        <v>1969</v>
      </c>
      <c r="J76" s="394"/>
    </row>
    <row r="77" spans="1:10" ht="15.75">
      <c r="A77" s="391" t="s">
        <v>1181</v>
      </c>
      <c r="B77" s="800"/>
      <c r="C77" s="447" t="s">
        <v>1762</v>
      </c>
      <c r="D77" s="448">
        <f t="shared" si="5"/>
        <v>382.53250222617982</v>
      </c>
      <c r="E77" s="986">
        <v>3.3690000000000002</v>
      </c>
      <c r="F77" s="505">
        <v>1288.752</v>
      </c>
      <c r="G77" s="401"/>
      <c r="H77" s="402"/>
      <c r="I77" s="332"/>
      <c r="J77" s="394"/>
    </row>
    <row r="78" spans="1:10" ht="31.5">
      <c r="A78" s="391" t="s">
        <v>1182</v>
      </c>
      <c r="B78" s="800"/>
      <c r="C78" s="988" t="s">
        <v>1785</v>
      </c>
      <c r="D78" s="448">
        <f t="shared" si="5"/>
        <v>96.972999999999999</v>
      </c>
      <c r="E78" s="989">
        <v>1</v>
      </c>
      <c r="F78" s="421">
        <v>96.972999999999999</v>
      </c>
      <c r="G78" s="401"/>
      <c r="H78" s="402"/>
      <c r="I78" s="332"/>
      <c r="J78" s="394"/>
    </row>
    <row r="79" spans="1:10" ht="31.5">
      <c r="A79" s="391" t="s">
        <v>1799</v>
      </c>
      <c r="B79" s="800">
        <v>30005753</v>
      </c>
      <c r="C79" s="984" t="s">
        <v>1763</v>
      </c>
      <c r="D79" s="399">
        <f t="shared" si="5"/>
        <v>409.64630996309972</v>
      </c>
      <c r="E79" s="985">
        <f>E80+E81</f>
        <v>5.42</v>
      </c>
      <c r="F79" s="970">
        <f>F80+F81+F82+F84+F83</f>
        <v>2220.2830000000004</v>
      </c>
      <c r="G79" s="444" t="s">
        <v>1828</v>
      </c>
      <c r="H79" s="402" t="s">
        <v>747</v>
      </c>
      <c r="I79" s="332">
        <v>1981</v>
      </c>
      <c r="J79" s="394"/>
    </row>
    <row r="80" spans="1:10" ht="15.75">
      <c r="A80" s="391" t="s">
        <v>1800</v>
      </c>
      <c r="B80" s="800"/>
      <c r="C80" s="447" t="s">
        <v>1764</v>
      </c>
      <c r="D80" s="448">
        <f t="shared" si="5"/>
        <v>335.82215568862279</v>
      </c>
      <c r="E80" s="986">
        <v>5.01</v>
      </c>
      <c r="F80" s="505">
        <v>1682.4690000000001</v>
      </c>
      <c r="G80" s="401"/>
      <c r="H80" s="402"/>
      <c r="I80" s="332"/>
      <c r="J80" s="394"/>
    </row>
    <row r="81" spans="1:10" ht="15.75">
      <c r="A81" s="391" t="s">
        <v>1801</v>
      </c>
      <c r="B81" s="800"/>
      <c r="C81" s="447" t="s">
        <v>1765</v>
      </c>
      <c r="D81" s="448">
        <f t="shared" si="5"/>
        <v>519.0341463414635</v>
      </c>
      <c r="E81" s="990">
        <v>0.41</v>
      </c>
      <c r="F81" s="505">
        <v>212.804</v>
      </c>
      <c r="G81" s="401"/>
      <c r="H81" s="402"/>
      <c r="I81" s="332"/>
      <c r="J81" s="394"/>
    </row>
    <row r="82" spans="1:10" ht="31.5">
      <c r="A82" s="391" t="s">
        <v>1802</v>
      </c>
      <c r="B82" s="800"/>
      <c r="C82" s="988" t="s">
        <v>1906</v>
      </c>
      <c r="D82" s="448">
        <f t="shared" si="5"/>
        <v>100.77</v>
      </c>
      <c r="E82" s="989">
        <v>1</v>
      </c>
      <c r="F82" s="421">
        <v>100.77</v>
      </c>
      <c r="G82" s="401"/>
      <c r="H82" s="402"/>
      <c r="I82" s="332"/>
      <c r="J82" s="394"/>
    </row>
    <row r="83" spans="1:10" ht="31.5">
      <c r="A83" s="391" t="s">
        <v>1803</v>
      </c>
      <c r="B83" s="800"/>
      <c r="C83" s="988" t="s">
        <v>1907</v>
      </c>
      <c r="D83" s="448">
        <f>F83/E83</f>
        <v>111.161</v>
      </c>
      <c r="E83" s="989">
        <v>1</v>
      </c>
      <c r="F83" s="421">
        <v>111.161</v>
      </c>
      <c r="G83" s="401"/>
      <c r="H83" s="402"/>
      <c r="I83" s="332"/>
      <c r="J83" s="394"/>
    </row>
    <row r="84" spans="1:10" ht="31.5">
      <c r="A84" s="391" t="s">
        <v>1804</v>
      </c>
      <c r="B84" s="800"/>
      <c r="C84" s="988" t="s">
        <v>1766</v>
      </c>
      <c r="D84" s="448">
        <f t="shared" si="5"/>
        <v>113.07899999999999</v>
      </c>
      <c r="E84" s="989">
        <v>1</v>
      </c>
      <c r="F84" s="421">
        <v>113.07899999999999</v>
      </c>
      <c r="G84" s="401"/>
      <c r="H84" s="402"/>
      <c r="I84" s="332"/>
      <c r="J84" s="394"/>
    </row>
    <row r="85" spans="1:10" ht="31.5">
      <c r="A85" s="391" t="s">
        <v>1155</v>
      </c>
      <c r="B85" s="800">
        <v>30006062</v>
      </c>
      <c r="C85" s="984" t="s">
        <v>1767</v>
      </c>
      <c r="D85" s="399">
        <f>F85/E85</f>
        <v>420.71147161066051</v>
      </c>
      <c r="E85" s="985">
        <f>E86</f>
        <v>1.726</v>
      </c>
      <c r="F85" s="970">
        <f>F86+F87</f>
        <v>726.14800000000002</v>
      </c>
      <c r="G85" s="444" t="s">
        <v>1828</v>
      </c>
      <c r="H85" s="402" t="s">
        <v>747</v>
      </c>
      <c r="I85" s="332">
        <v>1971</v>
      </c>
      <c r="J85" s="394"/>
    </row>
    <row r="86" spans="1:10" ht="15.75">
      <c r="A86" s="391" t="s">
        <v>1183</v>
      </c>
      <c r="B86" s="800"/>
      <c r="C86" s="447" t="s">
        <v>1768</v>
      </c>
      <c r="D86" s="448">
        <f>F86/E86</f>
        <v>388.92815758980299</v>
      </c>
      <c r="E86" s="986">
        <v>1.726</v>
      </c>
      <c r="F86" s="505">
        <v>671.29</v>
      </c>
      <c r="G86" s="401"/>
      <c r="H86" s="402"/>
      <c r="I86" s="332"/>
      <c r="J86" s="394"/>
    </row>
    <row r="87" spans="1:10" ht="31.5">
      <c r="A87" s="391" t="s">
        <v>1805</v>
      </c>
      <c r="B87" s="800"/>
      <c r="C87" s="988" t="s">
        <v>1786</v>
      </c>
      <c r="D87" s="448">
        <f>F87/E87</f>
        <v>54.858000000000096</v>
      </c>
      <c r="E87" s="989">
        <v>1</v>
      </c>
      <c r="F87" s="421">
        <v>54.858000000000096</v>
      </c>
      <c r="G87" s="401"/>
      <c r="H87" s="402"/>
      <c r="I87" s="332"/>
      <c r="J87" s="394"/>
    </row>
    <row r="88" spans="1:10" ht="31.5">
      <c r="A88" s="391" t="s">
        <v>1156</v>
      </c>
      <c r="B88" s="800">
        <v>30010925</v>
      </c>
      <c r="C88" s="984" t="s">
        <v>1769</v>
      </c>
      <c r="D88" s="399">
        <f t="shared" ref="D88:D94" si="6">F88/E88</f>
        <v>433.46966666666663</v>
      </c>
      <c r="E88" s="985">
        <f>E89</f>
        <v>3</v>
      </c>
      <c r="F88" s="970">
        <f>F89+F90</f>
        <v>1300.4089999999999</v>
      </c>
      <c r="G88" s="444" t="s">
        <v>1828</v>
      </c>
      <c r="H88" s="402" t="s">
        <v>747</v>
      </c>
      <c r="I88" s="332">
        <v>1975</v>
      </c>
      <c r="J88" s="394"/>
    </row>
    <row r="89" spans="1:10" ht="15.75">
      <c r="A89" s="391" t="s">
        <v>1184</v>
      </c>
      <c r="B89" s="800"/>
      <c r="C89" s="447" t="s">
        <v>1770</v>
      </c>
      <c r="D89" s="448">
        <f t="shared" si="6"/>
        <v>405.58799999999997</v>
      </c>
      <c r="E89" s="986">
        <v>3</v>
      </c>
      <c r="F89" s="505">
        <v>1216.7639999999999</v>
      </c>
      <c r="G89" s="401"/>
      <c r="H89" s="402"/>
      <c r="I89" s="332"/>
      <c r="J89" s="394"/>
    </row>
    <row r="90" spans="1:10" ht="31.5">
      <c r="A90" s="391" t="s">
        <v>1806</v>
      </c>
      <c r="B90" s="800"/>
      <c r="C90" s="988" t="s">
        <v>1787</v>
      </c>
      <c r="D90" s="448">
        <f t="shared" si="6"/>
        <v>83.644999999999996</v>
      </c>
      <c r="E90" s="989">
        <v>1</v>
      </c>
      <c r="F90" s="421">
        <v>83.644999999999996</v>
      </c>
      <c r="G90" s="401"/>
      <c r="H90" s="402"/>
      <c r="I90" s="332"/>
      <c r="J90" s="394"/>
    </row>
    <row r="91" spans="1:10" ht="31.5">
      <c r="A91" s="391" t="s">
        <v>768</v>
      </c>
      <c r="B91" s="800">
        <v>30010925</v>
      </c>
      <c r="C91" s="984" t="s">
        <v>1771</v>
      </c>
      <c r="D91" s="399">
        <f t="shared" si="6"/>
        <v>411.13905579399153</v>
      </c>
      <c r="E91" s="985">
        <f>E92+E93</f>
        <v>1.1649999999999998</v>
      </c>
      <c r="F91" s="970">
        <f>F92+F93+F94</f>
        <v>478.97700000000003</v>
      </c>
      <c r="G91" s="444" t="s">
        <v>1828</v>
      </c>
      <c r="H91" s="402" t="s">
        <v>747</v>
      </c>
      <c r="I91" s="332">
        <v>1975</v>
      </c>
      <c r="J91" s="394"/>
    </row>
    <row r="92" spans="1:10" ht="15.75">
      <c r="A92" s="391" t="s">
        <v>1185</v>
      </c>
      <c r="B92" s="800"/>
      <c r="C92" s="447" t="s">
        <v>1772</v>
      </c>
      <c r="D92" s="448">
        <f t="shared" si="6"/>
        <v>330.84137931034485</v>
      </c>
      <c r="E92" s="986">
        <v>1.1599999999999999</v>
      </c>
      <c r="F92" s="505">
        <v>383.77600000000001</v>
      </c>
      <c r="G92" s="401"/>
      <c r="H92" s="402"/>
      <c r="I92" s="332"/>
      <c r="J92" s="394"/>
    </row>
    <row r="93" spans="1:10" ht="15.75">
      <c r="A93" s="391" t="s">
        <v>1186</v>
      </c>
      <c r="B93" s="800"/>
      <c r="C93" s="447" t="s">
        <v>1773</v>
      </c>
      <c r="D93" s="448">
        <f t="shared" si="6"/>
        <v>6298</v>
      </c>
      <c r="E93" s="990">
        <v>5.0000000000000001E-3</v>
      </c>
      <c r="F93" s="505">
        <v>31.49</v>
      </c>
      <c r="G93" s="401"/>
      <c r="H93" s="402"/>
      <c r="I93" s="332"/>
      <c r="J93" s="394"/>
    </row>
    <row r="94" spans="1:10" ht="31.5">
      <c r="A94" s="391" t="s">
        <v>1187</v>
      </c>
      <c r="B94" s="800"/>
      <c r="C94" s="988" t="s">
        <v>1774</v>
      </c>
      <c r="D94" s="448">
        <f t="shared" si="6"/>
        <v>63.710999999999999</v>
      </c>
      <c r="E94" s="989">
        <v>1</v>
      </c>
      <c r="F94" s="421">
        <v>63.710999999999999</v>
      </c>
      <c r="G94" s="401"/>
      <c r="H94" s="402"/>
      <c r="I94" s="332"/>
      <c r="J94" s="394"/>
    </row>
    <row r="95" spans="1:10" ht="31.5">
      <c r="A95" s="391" t="s">
        <v>769</v>
      </c>
      <c r="B95" s="800" t="s">
        <v>1133</v>
      </c>
      <c r="C95" s="984" t="s">
        <v>1775</v>
      </c>
      <c r="D95" s="399">
        <f t="shared" ref="D95:D104" si="7">F95/E95</f>
        <v>413.40993071593533</v>
      </c>
      <c r="E95" s="985">
        <f>E96</f>
        <v>4.33</v>
      </c>
      <c r="F95" s="970">
        <f>F96+F97</f>
        <v>1790.0650000000001</v>
      </c>
      <c r="G95" s="444" t="s">
        <v>1828</v>
      </c>
      <c r="H95" s="402" t="s">
        <v>747</v>
      </c>
      <c r="I95" s="332">
        <v>1968</v>
      </c>
      <c r="J95" s="394"/>
    </row>
    <row r="96" spans="1:10" ht="15.75">
      <c r="A96" s="391" t="s">
        <v>1188</v>
      </c>
      <c r="B96" s="800"/>
      <c r="C96" s="447" t="s">
        <v>1776</v>
      </c>
      <c r="D96" s="448">
        <f t="shared" si="7"/>
        <v>389.9810623556582</v>
      </c>
      <c r="E96" s="986">
        <v>4.33</v>
      </c>
      <c r="F96" s="505">
        <v>1688.6179999999999</v>
      </c>
      <c r="G96" s="401"/>
      <c r="H96" s="402"/>
      <c r="I96" s="332"/>
      <c r="J96" s="394"/>
    </row>
    <row r="97" spans="1:10" ht="31.5">
      <c r="A97" s="391" t="s">
        <v>1807</v>
      </c>
      <c r="B97" s="800"/>
      <c r="C97" s="988" t="s">
        <v>1777</v>
      </c>
      <c r="D97" s="448">
        <f t="shared" si="7"/>
        <v>101.447</v>
      </c>
      <c r="E97" s="989">
        <v>1</v>
      </c>
      <c r="F97" s="421">
        <v>101.447</v>
      </c>
      <c r="G97" s="401"/>
      <c r="H97" s="402"/>
      <c r="I97" s="332"/>
      <c r="J97" s="394"/>
    </row>
    <row r="98" spans="1:10" ht="31.5">
      <c r="A98" s="391" t="s">
        <v>1157</v>
      </c>
      <c r="B98" s="800" t="s">
        <v>1134</v>
      </c>
      <c r="C98" s="984" t="s">
        <v>1778</v>
      </c>
      <c r="D98" s="399">
        <f t="shared" si="7"/>
        <v>426.19660194174759</v>
      </c>
      <c r="E98" s="985">
        <f>E99</f>
        <v>2.06</v>
      </c>
      <c r="F98" s="970">
        <f>F99+F100</f>
        <v>877.96500000000003</v>
      </c>
      <c r="G98" s="444" t="s">
        <v>1828</v>
      </c>
      <c r="H98" s="402" t="s">
        <v>747</v>
      </c>
      <c r="I98" s="332">
        <v>1978</v>
      </c>
      <c r="J98" s="394"/>
    </row>
    <row r="99" spans="1:10" ht="15.75">
      <c r="A99" s="391" t="s">
        <v>1189</v>
      </c>
      <c r="B99" s="800"/>
      <c r="C99" s="447" t="s">
        <v>1779</v>
      </c>
      <c r="D99" s="448">
        <f t="shared" si="7"/>
        <v>383.39466019417478</v>
      </c>
      <c r="E99" s="986">
        <v>2.06</v>
      </c>
      <c r="F99" s="505">
        <v>789.79300000000001</v>
      </c>
      <c r="G99" s="401"/>
      <c r="H99" s="402"/>
      <c r="I99" s="332"/>
      <c r="J99" s="394"/>
    </row>
    <row r="100" spans="1:10" ht="31.5">
      <c r="A100" s="391" t="s">
        <v>1190</v>
      </c>
      <c r="B100" s="800"/>
      <c r="C100" s="988" t="s">
        <v>348</v>
      </c>
      <c r="D100" s="448">
        <f t="shared" si="7"/>
        <v>88.171999999999997</v>
      </c>
      <c r="E100" s="989">
        <v>1</v>
      </c>
      <c r="F100" s="421">
        <v>88.171999999999997</v>
      </c>
      <c r="G100" s="401"/>
      <c r="H100" s="402"/>
      <c r="I100" s="332"/>
      <c r="J100" s="394"/>
    </row>
    <row r="101" spans="1:10" ht="31.5">
      <c r="A101" s="391" t="s">
        <v>1158</v>
      </c>
      <c r="B101" s="800">
        <v>30011790</v>
      </c>
      <c r="C101" s="984" t="s">
        <v>1780</v>
      </c>
      <c r="D101" s="399">
        <f t="shared" si="7"/>
        <v>435.3642857142857</v>
      </c>
      <c r="E101" s="985">
        <f>E102</f>
        <v>0.56000000000000005</v>
      </c>
      <c r="F101" s="970">
        <f>F102</f>
        <v>243.804</v>
      </c>
      <c r="G101" s="444" t="s">
        <v>1828</v>
      </c>
      <c r="H101" s="402" t="s">
        <v>747</v>
      </c>
      <c r="I101" s="332">
        <v>1965</v>
      </c>
      <c r="J101" s="394"/>
    </row>
    <row r="102" spans="1:10" ht="15.75">
      <c r="A102" s="391" t="s">
        <v>1191</v>
      </c>
      <c r="B102" s="800"/>
      <c r="C102" s="447" t="s">
        <v>1781</v>
      </c>
      <c r="D102" s="448">
        <f t="shared" si="7"/>
        <v>435.3642857142857</v>
      </c>
      <c r="E102" s="986">
        <v>0.56000000000000005</v>
      </c>
      <c r="F102" s="505">
        <v>243.804</v>
      </c>
      <c r="G102" s="401"/>
      <c r="H102" s="402"/>
      <c r="I102" s="332"/>
      <c r="J102" s="394"/>
    </row>
    <row r="103" spans="1:10" s="919" customFormat="1" ht="31.5">
      <c r="A103" s="391" t="s">
        <v>1810</v>
      </c>
      <c r="B103" s="800">
        <v>30011599</v>
      </c>
      <c r="C103" s="984" t="s">
        <v>1812</v>
      </c>
      <c r="D103" s="399">
        <f t="shared" si="7"/>
        <v>649.44336283185851</v>
      </c>
      <c r="E103" s="985">
        <f>E104</f>
        <v>1.1299999999999999</v>
      </c>
      <c r="F103" s="970">
        <f>F104</f>
        <v>733.87099999999998</v>
      </c>
      <c r="G103" s="444" t="s">
        <v>1828</v>
      </c>
      <c r="H103" s="402" t="s">
        <v>747</v>
      </c>
      <c r="I103" s="332">
        <v>1967</v>
      </c>
      <c r="J103" s="394"/>
    </row>
    <row r="104" spans="1:10" s="919" customFormat="1" ht="15.75">
      <c r="A104" s="391" t="s">
        <v>1811</v>
      </c>
      <c r="B104" s="800"/>
      <c r="C104" s="447" t="s">
        <v>1813</v>
      </c>
      <c r="D104" s="448">
        <f t="shared" si="7"/>
        <v>649.44336283185851</v>
      </c>
      <c r="E104" s="986">
        <v>1.1299999999999999</v>
      </c>
      <c r="F104" s="505">
        <v>733.87099999999998</v>
      </c>
      <c r="G104" s="401"/>
      <c r="H104" s="402"/>
      <c r="I104" s="332"/>
      <c r="J104" s="394"/>
    </row>
    <row r="105" spans="1:10" ht="15.75">
      <c r="A105" s="397" t="s">
        <v>1192</v>
      </c>
      <c r="B105" s="391"/>
      <c r="C105" s="403" t="s">
        <v>1568</v>
      </c>
      <c r="D105" s="448"/>
      <c r="E105" s="395"/>
      <c r="F105" s="400">
        <f>SUM(F106:F109)</f>
        <v>6557.731616</v>
      </c>
      <c r="G105" s="395"/>
      <c r="H105" s="395"/>
      <c r="I105" s="395"/>
      <c r="J105" s="394"/>
    </row>
    <row r="106" spans="1:10" ht="31.5">
      <c r="A106" s="404" t="s">
        <v>1196</v>
      </c>
      <c r="B106" s="404"/>
      <c r="C106" s="405" t="s">
        <v>748</v>
      </c>
      <c r="D106" s="406">
        <v>0.99193600000000004</v>
      </c>
      <c r="E106" s="503">
        <v>2181</v>
      </c>
      <c r="F106" s="407">
        <f>D106*E106</f>
        <v>2163.4124160000001</v>
      </c>
      <c r="G106" s="802" t="s">
        <v>749</v>
      </c>
      <c r="H106" s="802" t="s">
        <v>750</v>
      </c>
      <c r="I106" s="407"/>
      <c r="J106" s="390"/>
    </row>
    <row r="107" spans="1:10" ht="31.5">
      <c r="A107" s="404" t="s">
        <v>1193</v>
      </c>
      <c r="B107" s="404"/>
      <c r="C107" s="405" t="s">
        <v>751</v>
      </c>
      <c r="D107" s="406">
        <v>1.8584720000000001</v>
      </c>
      <c r="E107" s="503">
        <v>1100</v>
      </c>
      <c r="F107" s="407">
        <f>D107*E107</f>
        <v>2044.3192000000001</v>
      </c>
      <c r="G107" s="802" t="s">
        <v>749</v>
      </c>
      <c r="H107" s="802" t="s">
        <v>750</v>
      </c>
      <c r="I107" s="407"/>
      <c r="J107" s="390"/>
    </row>
    <row r="108" spans="1:10" ht="31.5">
      <c r="A108" s="404" t="s">
        <v>1194</v>
      </c>
      <c r="B108" s="404"/>
      <c r="C108" s="405" t="s">
        <v>331</v>
      </c>
      <c r="D108" s="918">
        <v>345</v>
      </c>
      <c r="E108" s="503">
        <v>5</v>
      </c>
      <c r="F108" s="503">
        <f>E108*D108</f>
        <v>1725</v>
      </c>
      <c r="G108" s="945" t="s">
        <v>1828</v>
      </c>
      <c r="H108" s="802" t="s">
        <v>747</v>
      </c>
      <c r="I108" s="407"/>
      <c r="J108" s="390"/>
    </row>
    <row r="109" spans="1:10" ht="31.5">
      <c r="A109" s="404" t="s">
        <v>1195</v>
      </c>
      <c r="B109" s="404"/>
      <c r="C109" s="405" t="s">
        <v>1269</v>
      </c>
      <c r="D109" s="918">
        <v>125</v>
      </c>
      <c r="E109" s="503">
        <v>5</v>
      </c>
      <c r="F109" s="503">
        <f>E109*D109</f>
        <v>625</v>
      </c>
      <c r="G109" s="945" t="s">
        <v>1828</v>
      </c>
      <c r="H109" s="802" t="s">
        <v>747</v>
      </c>
      <c r="I109" s="407"/>
      <c r="J109" s="390"/>
    </row>
    <row r="110" spans="1:10" ht="15.75">
      <c r="A110" s="383">
        <v>5</v>
      </c>
      <c r="B110" s="384"/>
      <c r="C110" s="387" t="s">
        <v>1564</v>
      </c>
      <c r="D110" s="387"/>
      <c r="E110" s="384"/>
      <c r="F110" s="965">
        <v>0</v>
      </c>
      <c r="G110" s="388"/>
      <c r="H110" s="388"/>
      <c r="I110" s="388"/>
      <c r="J110" s="388"/>
    </row>
    <row r="111" spans="1:10" ht="15.75">
      <c r="A111" s="397" t="s">
        <v>1473</v>
      </c>
      <c r="B111" s="397"/>
      <c r="C111" s="398" t="s">
        <v>1559</v>
      </c>
      <c r="D111" s="392"/>
      <c r="E111" s="381"/>
      <c r="F111" s="395">
        <v>0</v>
      </c>
      <c r="G111" s="395"/>
      <c r="H111" s="395"/>
      <c r="I111" s="395"/>
      <c r="J111" s="395"/>
    </row>
    <row r="112" spans="1:10" ht="15.75">
      <c r="A112" s="391" t="s">
        <v>1474</v>
      </c>
      <c r="B112" s="391"/>
      <c r="C112" s="392"/>
      <c r="D112" s="392"/>
      <c r="E112" s="381"/>
      <c r="F112" s="395"/>
      <c r="G112" s="395"/>
      <c r="H112" s="395"/>
      <c r="I112" s="395"/>
      <c r="J112" s="395"/>
    </row>
    <row r="113" spans="1:10" ht="15.75">
      <c r="A113" s="397" t="s">
        <v>1475</v>
      </c>
      <c r="B113" s="397"/>
      <c r="C113" s="398" t="s">
        <v>1560</v>
      </c>
      <c r="D113" s="392"/>
      <c r="E113" s="381"/>
      <c r="F113" s="395">
        <v>0</v>
      </c>
      <c r="G113" s="395"/>
      <c r="H113" s="395"/>
      <c r="I113" s="395"/>
      <c r="J113" s="395"/>
    </row>
    <row r="114" spans="1:10" ht="15.75">
      <c r="A114" s="391" t="s">
        <v>1476</v>
      </c>
      <c r="B114" s="391"/>
      <c r="C114" s="394"/>
      <c r="D114" s="394"/>
      <c r="E114" s="381"/>
      <c r="F114" s="395"/>
      <c r="G114" s="395"/>
      <c r="H114" s="395"/>
      <c r="I114" s="395"/>
      <c r="J114" s="395"/>
    </row>
    <row r="115" spans="1:10" ht="15.75">
      <c r="A115" s="383">
        <v>6</v>
      </c>
      <c r="B115" s="384"/>
      <c r="C115" s="387" t="s">
        <v>1565</v>
      </c>
      <c r="D115" s="387"/>
      <c r="E115" s="384"/>
      <c r="F115" s="965">
        <v>0</v>
      </c>
      <c r="G115" s="388"/>
      <c r="H115" s="388"/>
      <c r="I115" s="388"/>
      <c r="J115" s="388"/>
    </row>
    <row r="116" spans="1:10" ht="15.75">
      <c r="A116" s="397" t="s">
        <v>1477</v>
      </c>
      <c r="B116" s="397"/>
      <c r="C116" s="398" t="s">
        <v>1559</v>
      </c>
      <c r="D116" s="392"/>
      <c r="E116" s="381"/>
      <c r="F116" s="395">
        <v>0</v>
      </c>
      <c r="G116" s="395"/>
      <c r="H116" s="395"/>
      <c r="I116" s="395"/>
      <c r="J116" s="395"/>
    </row>
    <row r="117" spans="1:10" ht="15.75">
      <c r="A117" s="391" t="s">
        <v>1478</v>
      </c>
      <c r="B117" s="391"/>
      <c r="C117" s="392"/>
      <c r="D117" s="392"/>
      <c r="E117" s="381"/>
      <c r="F117" s="395"/>
      <c r="G117" s="395"/>
      <c r="H117" s="395"/>
      <c r="I117" s="395"/>
      <c r="J117" s="395"/>
    </row>
    <row r="118" spans="1:10" ht="15.75">
      <c r="A118" s="397" t="s">
        <v>1480</v>
      </c>
      <c r="B118" s="397"/>
      <c r="C118" s="398" t="s">
        <v>1560</v>
      </c>
      <c r="D118" s="392"/>
      <c r="E118" s="381"/>
      <c r="F118" s="395">
        <v>0</v>
      </c>
      <c r="G118" s="395"/>
      <c r="H118" s="395"/>
      <c r="I118" s="395"/>
      <c r="J118" s="395"/>
    </row>
    <row r="119" spans="1:10" ht="15.75">
      <c r="A119" s="391" t="s">
        <v>1479</v>
      </c>
      <c r="B119" s="391"/>
      <c r="C119" s="394"/>
      <c r="D119" s="394"/>
      <c r="E119" s="381"/>
      <c r="F119" s="395"/>
      <c r="G119" s="395"/>
      <c r="H119" s="395"/>
      <c r="I119" s="395"/>
      <c r="J119" s="395"/>
    </row>
    <row r="120" spans="1:10" ht="15.75">
      <c r="A120" s="386" t="s">
        <v>1504</v>
      </c>
      <c r="B120" s="404"/>
      <c r="C120" s="387" t="s">
        <v>1566</v>
      </c>
      <c r="D120" s="387"/>
      <c r="E120" s="388"/>
      <c r="F120" s="965">
        <f>F121+F123</f>
        <v>3351.5509400000001</v>
      </c>
      <c r="G120" s="388"/>
      <c r="H120" s="388"/>
      <c r="I120" s="388"/>
      <c r="J120" s="390"/>
    </row>
    <row r="121" spans="1:10" ht="15.75">
      <c r="A121" s="397" t="s">
        <v>1481</v>
      </c>
      <c r="B121" s="397"/>
      <c r="C121" s="398" t="s">
        <v>1559</v>
      </c>
      <c r="D121" s="392"/>
      <c r="E121" s="393"/>
      <c r="F121" s="393">
        <v>0</v>
      </c>
      <c r="G121" s="393"/>
      <c r="H121" s="393"/>
      <c r="I121" s="393"/>
      <c r="J121" s="394"/>
    </row>
    <row r="122" spans="1:10" ht="15.75">
      <c r="A122" s="391" t="s">
        <v>1482</v>
      </c>
      <c r="B122" s="391"/>
      <c r="C122" s="392"/>
      <c r="D122" s="392"/>
      <c r="E122" s="395"/>
      <c r="F122" s="395"/>
      <c r="G122" s="395"/>
      <c r="H122" s="395"/>
      <c r="I122" s="395"/>
      <c r="J122" s="394"/>
    </row>
    <row r="123" spans="1:10" ht="15.75">
      <c r="A123" s="397" t="s">
        <v>1483</v>
      </c>
      <c r="B123" s="397"/>
      <c r="C123" s="398" t="s">
        <v>1560</v>
      </c>
      <c r="D123" s="400">
        <f>SUM(D124:D126)</f>
        <v>2745.3276494663805</v>
      </c>
      <c r="E123" s="400">
        <f>SUM(E124:E126)</f>
        <v>3.51</v>
      </c>
      <c r="F123" s="400">
        <f>SUM(F124:F126)</f>
        <v>3351.5509400000001</v>
      </c>
      <c r="G123" s="395"/>
      <c r="H123" s="395"/>
      <c r="I123" s="395"/>
      <c r="J123" s="394"/>
    </row>
    <row r="124" spans="1:10" ht="31.5">
      <c r="A124" s="391" t="s">
        <v>1484</v>
      </c>
      <c r="B124" s="391" t="s">
        <v>1137</v>
      </c>
      <c r="C124" s="991" t="s">
        <v>349</v>
      </c>
      <c r="D124" s="448">
        <f>F124/E124</f>
        <v>933.19318181818187</v>
      </c>
      <c r="E124" s="992">
        <v>0.88</v>
      </c>
      <c r="F124" s="979">
        <v>821.21</v>
      </c>
      <c r="G124" s="444" t="s">
        <v>1828</v>
      </c>
      <c r="H124" s="402" t="s">
        <v>747</v>
      </c>
      <c r="I124" s="332">
        <v>1971</v>
      </c>
      <c r="J124" s="394"/>
    </row>
    <row r="125" spans="1:10" ht="31.5">
      <c r="A125" s="391" t="s">
        <v>752</v>
      </c>
      <c r="B125" s="391" t="s">
        <v>1138</v>
      </c>
      <c r="C125" s="993" t="s">
        <v>1816</v>
      </c>
      <c r="D125" s="448">
        <f>F125/E125</f>
        <v>732.67415730337086</v>
      </c>
      <c r="E125" s="992">
        <v>0.89</v>
      </c>
      <c r="F125" s="979">
        <v>652.08000000000004</v>
      </c>
      <c r="G125" s="444" t="s">
        <v>1828</v>
      </c>
      <c r="H125" s="402" t="s">
        <v>747</v>
      </c>
      <c r="I125" s="332">
        <v>1975</v>
      </c>
      <c r="J125" s="394"/>
    </row>
    <row r="126" spans="1:10" s="938" customFormat="1" ht="31.5">
      <c r="A126" s="391" t="s">
        <v>1817</v>
      </c>
      <c r="B126" s="391" t="s">
        <v>1820</v>
      </c>
      <c r="C126" s="993" t="s">
        <v>1818</v>
      </c>
      <c r="D126" s="448">
        <f>F126/E126</f>
        <v>1079.4603103448276</v>
      </c>
      <c r="E126" s="992">
        <v>1.74</v>
      </c>
      <c r="F126" s="979">
        <f>1855.78094+22.48</f>
        <v>1878.2609400000001</v>
      </c>
      <c r="G126" s="444" t="s">
        <v>1828</v>
      </c>
      <c r="H126" s="402" t="s">
        <v>747</v>
      </c>
      <c r="I126" s="332">
        <v>1983</v>
      </c>
      <c r="J126" s="394"/>
    </row>
    <row r="127" spans="1:10" ht="15.75">
      <c r="A127" s="386" t="s">
        <v>1505</v>
      </c>
      <c r="B127" s="404"/>
      <c r="C127" s="387" t="s">
        <v>1567</v>
      </c>
      <c r="D127" s="387"/>
      <c r="E127" s="388"/>
      <c r="F127" s="965">
        <v>0</v>
      </c>
      <c r="G127" s="388"/>
      <c r="H127" s="388"/>
      <c r="I127" s="388"/>
      <c r="J127" s="390"/>
    </row>
    <row r="128" spans="1:10" ht="15.75">
      <c r="A128" s="391" t="s">
        <v>1485</v>
      </c>
      <c r="B128" s="391"/>
      <c r="C128" s="392" t="s">
        <v>1559</v>
      </c>
      <c r="D128" s="392"/>
      <c r="E128" s="393"/>
      <c r="F128" s="393">
        <v>0</v>
      </c>
      <c r="G128" s="393"/>
      <c r="H128" s="393"/>
      <c r="I128" s="393"/>
      <c r="J128" s="394"/>
    </row>
    <row r="129" spans="1:10" ht="15.75">
      <c r="A129" s="391" t="s">
        <v>1486</v>
      </c>
      <c r="B129" s="391"/>
      <c r="C129" s="392"/>
      <c r="D129" s="392"/>
      <c r="E129" s="395"/>
      <c r="F129" s="395"/>
      <c r="G129" s="395"/>
      <c r="H129" s="395"/>
      <c r="I129" s="395"/>
      <c r="J129" s="394"/>
    </row>
    <row r="130" spans="1:10" ht="15.75">
      <c r="A130" s="391" t="s">
        <v>1487</v>
      </c>
      <c r="B130" s="391"/>
      <c r="C130" s="392" t="s">
        <v>1560</v>
      </c>
      <c r="D130" s="392"/>
      <c r="E130" s="395"/>
      <c r="F130" s="395">
        <v>0</v>
      </c>
      <c r="G130" s="395"/>
      <c r="H130" s="395"/>
      <c r="I130" s="395"/>
      <c r="J130" s="394"/>
    </row>
    <row r="131" spans="1:10" ht="15.75">
      <c r="A131" s="391" t="s">
        <v>1488</v>
      </c>
      <c r="B131" s="391"/>
      <c r="C131" s="394"/>
      <c r="D131" s="394"/>
      <c r="E131" s="395"/>
      <c r="F131" s="395"/>
      <c r="G131" s="395"/>
      <c r="H131" s="395"/>
      <c r="I131" s="395"/>
      <c r="J131" s="394"/>
    </row>
    <row r="132" spans="1:10" ht="31.5">
      <c r="A132" s="386" t="s">
        <v>1506</v>
      </c>
      <c r="B132" s="404"/>
      <c r="C132" s="408" t="s">
        <v>1539</v>
      </c>
      <c r="D132" s="408"/>
      <c r="E132" s="409"/>
      <c r="F132" s="965">
        <f>F133+F137+F139</f>
        <v>14835.125999999998</v>
      </c>
      <c r="G132" s="409"/>
      <c r="H132" s="409"/>
      <c r="I132" s="409"/>
      <c r="J132" s="390"/>
    </row>
    <row r="133" spans="1:10" ht="15.75">
      <c r="A133" s="397" t="s">
        <v>1489</v>
      </c>
      <c r="B133" s="397"/>
      <c r="C133" s="398" t="s">
        <v>1559</v>
      </c>
      <c r="D133" s="422">
        <f>F133/E133</f>
        <v>1909.6399999999999</v>
      </c>
      <c r="E133" s="410">
        <v>1</v>
      </c>
      <c r="F133" s="411">
        <f>F134+F135+F136</f>
        <v>1909.6399999999999</v>
      </c>
      <c r="G133" s="412"/>
      <c r="H133" s="412"/>
      <c r="I133" s="412"/>
      <c r="J133" s="394"/>
    </row>
    <row r="134" spans="1:10" ht="31.5">
      <c r="A134" s="391" t="s">
        <v>1490</v>
      </c>
      <c r="B134" s="391"/>
      <c r="C134" s="994" t="s">
        <v>1850</v>
      </c>
      <c r="D134" s="422">
        <f>F134/E134</f>
        <v>1500</v>
      </c>
      <c r="E134" s="423">
        <v>1</v>
      </c>
      <c r="F134" s="421">
        <v>1500</v>
      </c>
      <c r="G134" s="444" t="s">
        <v>1844</v>
      </c>
      <c r="H134" s="402" t="s">
        <v>747</v>
      </c>
      <c r="I134" s="395"/>
      <c r="J134" s="394"/>
    </row>
    <row r="135" spans="1:10" s="919" customFormat="1" ht="110.25">
      <c r="A135" s="391" t="s">
        <v>1814</v>
      </c>
      <c r="B135" s="391"/>
      <c r="C135" s="994" t="s">
        <v>1857</v>
      </c>
      <c r="D135" s="422">
        <f>F135/E135</f>
        <v>110</v>
      </c>
      <c r="E135" s="423">
        <v>1</v>
      </c>
      <c r="F135" s="421">
        <v>110</v>
      </c>
      <c r="G135" s="444" t="s">
        <v>1844</v>
      </c>
      <c r="H135" s="402" t="s">
        <v>747</v>
      </c>
      <c r="I135" s="395"/>
      <c r="J135" s="394"/>
    </row>
    <row r="136" spans="1:10" s="974" customFormat="1" ht="78.75">
      <c r="A136" s="391" t="s">
        <v>1849</v>
      </c>
      <c r="B136" s="391"/>
      <c r="C136" s="994" t="s">
        <v>1909</v>
      </c>
      <c r="D136" s="422">
        <f>F136/E136</f>
        <v>299.64</v>
      </c>
      <c r="E136" s="423">
        <v>1</v>
      </c>
      <c r="F136" s="421">
        <v>299.64</v>
      </c>
      <c r="G136" s="444"/>
      <c r="H136" s="402" t="s">
        <v>747</v>
      </c>
      <c r="I136" s="395"/>
      <c r="J136" s="394"/>
    </row>
    <row r="137" spans="1:10" ht="15.75">
      <c r="A137" s="397" t="s">
        <v>1491</v>
      </c>
      <c r="B137" s="397"/>
      <c r="C137" s="398" t="s">
        <v>1560</v>
      </c>
      <c r="D137" s="413"/>
      <c r="E137" s="504"/>
      <c r="F137" s="400">
        <f>F138</f>
        <v>0</v>
      </c>
      <c r="G137" s="395"/>
      <c r="H137" s="395"/>
      <c r="I137" s="395"/>
      <c r="J137" s="394"/>
    </row>
    <row r="138" spans="1:10" ht="15.75">
      <c r="A138" s="391" t="s">
        <v>1492</v>
      </c>
      <c r="B138" s="391"/>
      <c r="C138" s="91"/>
      <c r="D138" s="91"/>
      <c r="E138" s="91"/>
      <c r="F138" s="91"/>
      <c r="G138" s="444"/>
      <c r="H138" s="414"/>
      <c r="I138" s="415"/>
      <c r="J138" s="394"/>
    </row>
    <row r="139" spans="1:10" ht="15.75">
      <c r="A139" s="397" t="s">
        <v>1493</v>
      </c>
      <c r="B139" s="397"/>
      <c r="C139" s="398" t="s">
        <v>1568</v>
      </c>
      <c r="D139" s="422">
        <f>F139/E139</f>
        <v>4308.4953333333333</v>
      </c>
      <c r="E139" s="400">
        <f>SUM(E140:E142)</f>
        <v>3</v>
      </c>
      <c r="F139" s="400">
        <f>SUM(F140:F142)</f>
        <v>12925.485999999999</v>
      </c>
      <c r="G139" s="395"/>
      <c r="H139" s="395"/>
      <c r="I139" s="395"/>
      <c r="J139" s="394"/>
    </row>
    <row r="140" spans="1:10" ht="31.5">
      <c r="A140" s="391" t="s">
        <v>1197</v>
      </c>
      <c r="B140" s="391">
        <v>400013309</v>
      </c>
      <c r="C140" s="954" t="s">
        <v>1858</v>
      </c>
      <c r="D140" s="422">
        <f>F140/E140</f>
        <v>10261.459999999999</v>
      </c>
      <c r="E140" s="423">
        <v>1</v>
      </c>
      <c r="F140" s="421">
        <v>10261.459999999999</v>
      </c>
      <c r="G140" s="444" t="s">
        <v>1828</v>
      </c>
      <c r="H140" s="402" t="s">
        <v>747</v>
      </c>
      <c r="I140" s="758">
        <v>1991</v>
      </c>
      <c r="J140" s="394"/>
    </row>
    <row r="141" spans="1:10" ht="31.5">
      <c r="A141" s="391" t="s">
        <v>1198</v>
      </c>
      <c r="B141" s="391">
        <v>400002236</v>
      </c>
      <c r="C141" s="954" t="s">
        <v>371</v>
      </c>
      <c r="D141" s="422">
        <f>F141/E141</f>
        <v>1336.509</v>
      </c>
      <c r="E141" s="423">
        <v>1</v>
      </c>
      <c r="F141" s="421">
        <v>1336.509</v>
      </c>
      <c r="G141" s="444" t="s">
        <v>1828</v>
      </c>
      <c r="H141" s="402" t="s">
        <v>747</v>
      </c>
      <c r="I141" s="758">
        <v>1991</v>
      </c>
      <c r="J141" s="394"/>
    </row>
    <row r="142" spans="1:10" ht="47.25">
      <c r="A142" s="391" t="s">
        <v>1199</v>
      </c>
      <c r="B142" s="391" t="s">
        <v>1815</v>
      </c>
      <c r="C142" s="954" t="s">
        <v>1825</v>
      </c>
      <c r="D142" s="422">
        <f>F142/E142</f>
        <v>1327.5170000000001</v>
      </c>
      <c r="E142" s="423">
        <v>1</v>
      </c>
      <c r="F142" s="421">
        <v>1327.5170000000001</v>
      </c>
      <c r="G142" s="444" t="s">
        <v>1828</v>
      </c>
      <c r="H142" s="402" t="s">
        <v>747</v>
      </c>
      <c r="I142" s="758">
        <v>1964</v>
      </c>
      <c r="J142" s="394"/>
    </row>
    <row r="143" spans="1:10" ht="31.5">
      <c r="A143" s="386" t="s">
        <v>1507</v>
      </c>
      <c r="B143" s="404"/>
      <c r="C143" s="408" t="s">
        <v>1540</v>
      </c>
      <c r="D143" s="408"/>
      <c r="E143" s="409"/>
      <c r="F143" s="965">
        <f>F144+F146+F148</f>
        <v>0</v>
      </c>
      <c r="G143" s="409"/>
      <c r="H143" s="409"/>
      <c r="I143" s="409"/>
      <c r="J143" s="390"/>
    </row>
    <row r="144" spans="1:10" ht="15.75">
      <c r="A144" s="397" t="s">
        <v>1494</v>
      </c>
      <c r="B144" s="397"/>
      <c r="C144" s="398" t="s">
        <v>1559</v>
      </c>
      <c r="D144" s="398"/>
      <c r="E144" s="410"/>
      <c r="F144" s="411">
        <v>0</v>
      </c>
      <c r="G144" s="412"/>
      <c r="H144" s="412"/>
      <c r="I144" s="412"/>
      <c r="J144" s="394"/>
    </row>
    <row r="145" spans="1:10" ht="15.75">
      <c r="A145" s="391" t="s">
        <v>1495</v>
      </c>
      <c r="B145" s="391"/>
      <c r="C145" s="392"/>
      <c r="D145" s="392"/>
      <c r="E145" s="395"/>
      <c r="F145" s="395"/>
      <c r="G145" s="395"/>
      <c r="H145" s="395"/>
      <c r="I145" s="395"/>
      <c r="J145" s="394"/>
    </row>
    <row r="146" spans="1:10" ht="15.75">
      <c r="A146" s="397" t="s">
        <v>1496</v>
      </c>
      <c r="B146" s="397"/>
      <c r="C146" s="398" t="s">
        <v>1560</v>
      </c>
      <c r="D146" s="398"/>
      <c r="E146" s="400"/>
      <c r="F146" s="400">
        <v>0</v>
      </c>
      <c r="G146" s="395"/>
      <c r="H146" s="395"/>
      <c r="I146" s="395"/>
      <c r="J146" s="394"/>
    </row>
    <row r="147" spans="1:10" ht="15.75">
      <c r="A147" s="391" t="s">
        <v>1497</v>
      </c>
      <c r="B147" s="397"/>
      <c r="C147" s="416"/>
      <c r="D147" s="416"/>
      <c r="E147" s="400"/>
      <c r="F147" s="400"/>
      <c r="G147" s="395"/>
      <c r="H147" s="395"/>
      <c r="I147" s="395"/>
      <c r="J147" s="394"/>
    </row>
    <row r="148" spans="1:10" ht="15.75">
      <c r="A148" s="397" t="s">
        <v>1498</v>
      </c>
      <c r="B148" s="397"/>
      <c r="C148" s="398" t="s">
        <v>1568</v>
      </c>
      <c r="D148" s="398"/>
      <c r="E148" s="400"/>
      <c r="F148" s="400">
        <f>F149</f>
        <v>0</v>
      </c>
      <c r="G148" s="395"/>
      <c r="H148" s="395"/>
      <c r="I148" s="395"/>
      <c r="J148" s="394"/>
    </row>
    <row r="149" spans="1:10" ht="15.75">
      <c r="A149" s="391" t="s">
        <v>1200</v>
      </c>
      <c r="B149" s="391"/>
      <c r="C149" s="759"/>
      <c r="D149" s="422"/>
      <c r="E149" s="423"/>
      <c r="F149" s="421"/>
      <c r="G149" s="444"/>
      <c r="H149" s="402"/>
      <c r="I149" s="758"/>
      <c r="J149" s="394"/>
    </row>
    <row r="150" spans="1:10" ht="15.75">
      <c r="A150" s="386" t="s">
        <v>1508</v>
      </c>
      <c r="B150" s="386"/>
      <c r="C150" s="387" t="s">
        <v>1541</v>
      </c>
      <c r="D150" s="387"/>
      <c r="E150" s="417"/>
      <c r="F150" s="965">
        <f>F151+F176+F178</f>
        <v>3863.8269999999998</v>
      </c>
      <c r="G150" s="417"/>
      <c r="H150" s="417"/>
      <c r="I150" s="417"/>
      <c r="J150" s="418"/>
    </row>
    <row r="151" spans="1:10" ht="15.75">
      <c r="A151" s="397" t="s">
        <v>1571</v>
      </c>
      <c r="B151" s="397"/>
      <c r="C151" s="398" t="s">
        <v>1559</v>
      </c>
      <c r="D151" s="399">
        <f>F151/E151</f>
        <v>482.97837499999997</v>
      </c>
      <c r="E151" s="410">
        <f>E152+E156+E159+E161+E164+E167+E169+E172</f>
        <v>8</v>
      </c>
      <c r="F151" s="411">
        <f>SUM(F152:F175)</f>
        <v>3863.8269999999998</v>
      </c>
      <c r="G151" s="412"/>
      <c r="H151" s="412"/>
      <c r="I151" s="412"/>
      <c r="J151" s="394"/>
    </row>
    <row r="152" spans="1:10" ht="31.5">
      <c r="A152" s="419" t="s">
        <v>753</v>
      </c>
      <c r="B152" s="391" t="s">
        <v>1218</v>
      </c>
      <c r="C152" s="995" t="s">
        <v>351</v>
      </c>
      <c r="D152" s="399">
        <f t="shared" ref="D152:D160" si="8">F152/E152</f>
        <v>79.209999999999994</v>
      </c>
      <c r="E152" s="996">
        <v>1</v>
      </c>
      <c r="F152" s="970">
        <v>79.209999999999994</v>
      </c>
      <c r="G152" s="444" t="s">
        <v>1828</v>
      </c>
      <c r="H152" s="402" t="s">
        <v>747</v>
      </c>
      <c r="I152" s="415">
        <v>2016</v>
      </c>
      <c r="J152" s="394"/>
    </row>
    <row r="153" spans="1:10" ht="15.75">
      <c r="A153" s="419" t="s">
        <v>754</v>
      </c>
      <c r="B153" s="391"/>
      <c r="C153" s="988" t="s">
        <v>354</v>
      </c>
      <c r="D153" s="448">
        <f t="shared" si="8"/>
        <v>282.76200873362444</v>
      </c>
      <c r="E153" s="997">
        <v>0.45800000000000002</v>
      </c>
      <c r="F153" s="421">
        <v>129.505</v>
      </c>
      <c r="G153" s="420"/>
      <c r="H153" s="402"/>
      <c r="I153" s="415"/>
      <c r="J153" s="394"/>
    </row>
    <row r="154" spans="1:10" ht="15.75">
      <c r="A154" s="419" t="s">
        <v>755</v>
      </c>
      <c r="B154" s="391"/>
      <c r="C154" s="998" t="s">
        <v>352</v>
      </c>
      <c r="D154" s="448">
        <f t="shared" si="8"/>
        <v>364.51333333333332</v>
      </c>
      <c r="E154" s="997">
        <v>0.3</v>
      </c>
      <c r="F154" s="421">
        <v>109.354</v>
      </c>
      <c r="G154" s="420"/>
      <c r="H154" s="402"/>
      <c r="I154" s="415"/>
      <c r="J154" s="394"/>
    </row>
    <row r="155" spans="1:10" ht="15.75">
      <c r="A155" s="419" t="s">
        <v>1206</v>
      </c>
      <c r="B155" s="391"/>
      <c r="C155" s="998" t="s">
        <v>353</v>
      </c>
      <c r="D155" s="448">
        <f t="shared" si="8"/>
        <v>600.70232558139537</v>
      </c>
      <c r="E155" s="997">
        <v>0.215</v>
      </c>
      <c r="F155" s="421">
        <v>129.15100000000001</v>
      </c>
      <c r="G155" s="420"/>
      <c r="H155" s="402"/>
      <c r="I155" s="415"/>
      <c r="J155" s="394"/>
    </row>
    <row r="156" spans="1:10" ht="47.25">
      <c r="A156" s="419" t="s">
        <v>756</v>
      </c>
      <c r="B156" s="391" t="s">
        <v>1219</v>
      </c>
      <c r="C156" s="995" t="s">
        <v>1136</v>
      </c>
      <c r="D156" s="399">
        <f t="shared" si="8"/>
        <v>77.977000000000004</v>
      </c>
      <c r="E156" s="996">
        <v>1</v>
      </c>
      <c r="F156" s="970">
        <v>77.977000000000004</v>
      </c>
      <c r="G156" s="444" t="s">
        <v>1828</v>
      </c>
      <c r="H156" s="402" t="s">
        <v>747</v>
      </c>
      <c r="I156" s="415">
        <v>2016</v>
      </c>
      <c r="J156" s="394"/>
    </row>
    <row r="157" spans="1:10" ht="15.75">
      <c r="A157" s="419" t="s">
        <v>757</v>
      </c>
      <c r="B157" s="391"/>
      <c r="C157" s="988" t="s">
        <v>355</v>
      </c>
      <c r="D157" s="448">
        <f t="shared" si="8"/>
        <v>276.21693121693119</v>
      </c>
      <c r="E157" s="997">
        <v>0.378</v>
      </c>
      <c r="F157" s="421">
        <v>104.41</v>
      </c>
      <c r="G157" s="420"/>
      <c r="H157" s="402"/>
      <c r="I157" s="415"/>
      <c r="J157" s="394"/>
    </row>
    <row r="158" spans="1:10" ht="15.75">
      <c r="A158" s="419" t="s">
        <v>1207</v>
      </c>
      <c r="B158" s="391"/>
      <c r="C158" s="998" t="s">
        <v>356</v>
      </c>
      <c r="D158" s="448">
        <f t="shared" si="8"/>
        <v>441.90069284064663</v>
      </c>
      <c r="E158" s="999">
        <v>0.433</v>
      </c>
      <c r="F158" s="421">
        <v>191.34299999999999</v>
      </c>
      <c r="G158" s="420"/>
      <c r="H158" s="402"/>
      <c r="I158" s="415"/>
      <c r="J158" s="394"/>
    </row>
    <row r="159" spans="1:10" ht="31.5">
      <c r="A159" s="419" t="s">
        <v>758</v>
      </c>
      <c r="B159" s="443" t="s">
        <v>1220</v>
      </c>
      <c r="C159" s="995" t="s">
        <v>1819</v>
      </c>
      <c r="D159" s="399">
        <f t="shared" si="8"/>
        <v>90.177000000000007</v>
      </c>
      <c r="E159" s="996">
        <v>1</v>
      </c>
      <c r="F159" s="970">
        <v>90.177000000000007</v>
      </c>
      <c r="G159" s="444" t="s">
        <v>1828</v>
      </c>
      <c r="H159" s="402" t="s">
        <v>747</v>
      </c>
      <c r="I159" s="415">
        <v>2016</v>
      </c>
      <c r="J159" s="394"/>
    </row>
    <row r="160" spans="1:10" ht="15.75">
      <c r="A160" s="419" t="s">
        <v>759</v>
      </c>
      <c r="B160" s="391"/>
      <c r="C160" s="988" t="s">
        <v>357</v>
      </c>
      <c r="D160" s="448">
        <f t="shared" si="8"/>
        <v>423.46052631578948</v>
      </c>
      <c r="E160" s="997">
        <v>7.5999999999999998E-2</v>
      </c>
      <c r="F160" s="421">
        <v>32.183</v>
      </c>
      <c r="G160" s="420"/>
      <c r="H160" s="402"/>
      <c r="I160" s="415"/>
      <c r="J160" s="394"/>
    </row>
    <row r="161" spans="1:10" ht="31.5">
      <c r="A161" s="419" t="s">
        <v>1201</v>
      </c>
      <c r="B161" s="391" t="s">
        <v>1221</v>
      </c>
      <c r="C161" s="995" t="s">
        <v>358</v>
      </c>
      <c r="D161" s="399">
        <f t="shared" ref="D161:D171" si="9">F161/E161</f>
        <v>94.096000000000004</v>
      </c>
      <c r="E161" s="996">
        <v>1</v>
      </c>
      <c r="F161" s="970">
        <v>94.096000000000004</v>
      </c>
      <c r="G161" s="444" t="s">
        <v>1828</v>
      </c>
      <c r="H161" s="402" t="s">
        <v>747</v>
      </c>
      <c r="I161" s="415">
        <v>2016</v>
      </c>
      <c r="J161" s="394"/>
    </row>
    <row r="162" spans="1:10" ht="15.75">
      <c r="A162" s="419" t="s">
        <v>1208</v>
      </c>
      <c r="B162" s="391"/>
      <c r="C162" s="988" t="s">
        <v>359</v>
      </c>
      <c r="D162" s="448">
        <f t="shared" si="9"/>
        <v>200.70261066969351</v>
      </c>
      <c r="E162" s="997">
        <v>0.88100000000000001</v>
      </c>
      <c r="F162" s="421">
        <v>176.81899999999999</v>
      </c>
      <c r="G162" s="420"/>
      <c r="H162" s="402"/>
      <c r="I162" s="415"/>
      <c r="J162" s="394"/>
    </row>
    <row r="163" spans="1:10" ht="15.75">
      <c r="A163" s="419" t="s">
        <v>1209</v>
      </c>
      <c r="B163" s="391"/>
      <c r="C163" s="998" t="s">
        <v>360</v>
      </c>
      <c r="D163" s="448">
        <f t="shared" si="9"/>
        <v>443.91268191268193</v>
      </c>
      <c r="E163" s="999">
        <v>0.48099999999999998</v>
      </c>
      <c r="F163" s="421">
        <v>213.52199999999999</v>
      </c>
      <c r="G163" s="420"/>
      <c r="H163" s="402"/>
      <c r="I163" s="415"/>
      <c r="J163" s="394"/>
    </row>
    <row r="164" spans="1:10" ht="31.5">
      <c r="A164" s="419" t="s">
        <v>1202</v>
      </c>
      <c r="B164" s="391" t="s">
        <v>1224</v>
      </c>
      <c r="C164" s="995" t="s">
        <v>361</v>
      </c>
      <c r="D164" s="399">
        <f t="shared" si="9"/>
        <v>111.407</v>
      </c>
      <c r="E164" s="996">
        <v>1</v>
      </c>
      <c r="F164" s="970">
        <v>111.407</v>
      </c>
      <c r="G164" s="444" t="s">
        <v>1828</v>
      </c>
      <c r="H164" s="402" t="s">
        <v>747</v>
      </c>
      <c r="I164" s="415">
        <v>2016</v>
      </c>
      <c r="J164" s="394"/>
    </row>
    <row r="165" spans="1:10" ht="15.75">
      <c r="A165" s="419" t="s">
        <v>1210</v>
      </c>
      <c r="B165" s="391"/>
      <c r="C165" s="988" t="s">
        <v>362</v>
      </c>
      <c r="D165" s="448">
        <f t="shared" si="9"/>
        <v>214.40247131509267</v>
      </c>
      <c r="E165" s="997">
        <v>2.266</v>
      </c>
      <c r="F165" s="421">
        <v>485.83600000000001</v>
      </c>
      <c r="G165" s="420"/>
      <c r="H165" s="402"/>
      <c r="I165" s="415"/>
      <c r="J165" s="394"/>
    </row>
    <row r="166" spans="1:10" ht="15.75">
      <c r="A166" s="419" t="s">
        <v>1211</v>
      </c>
      <c r="B166" s="391"/>
      <c r="C166" s="998" t="s">
        <v>1862</v>
      </c>
      <c r="D166" s="448">
        <f t="shared" si="9"/>
        <v>519.19076305220892</v>
      </c>
      <c r="E166" s="999">
        <v>0.498</v>
      </c>
      <c r="F166" s="421">
        <v>258.55700000000002</v>
      </c>
      <c r="G166" s="420"/>
      <c r="H166" s="402"/>
      <c r="I166" s="415"/>
      <c r="J166" s="394"/>
    </row>
    <row r="167" spans="1:10" ht="31.5">
      <c r="A167" s="419" t="s">
        <v>1203</v>
      </c>
      <c r="B167" s="391" t="s">
        <v>1223</v>
      </c>
      <c r="C167" s="995" t="s">
        <v>363</v>
      </c>
      <c r="D167" s="399">
        <f t="shared" si="9"/>
        <v>116.05200000000001</v>
      </c>
      <c r="E167" s="996">
        <v>1</v>
      </c>
      <c r="F167" s="970">
        <v>116.05200000000001</v>
      </c>
      <c r="G167" s="444" t="s">
        <v>1828</v>
      </c>
      <c r="H167" s="402" t="s">
        <v>747</v>
      </c>
      <c r="I167" s="415">
        <v>2016</v>
      </c>
      <c r="J167" s="394"/>
    </row>
    <row r="168" spans="1:10" ht="15.75">
      <c r="A168" s="419" t="s">
        <v>1212</v>
      </c>
      <c r="B168" s="391"/>
      <c r="C168" s="988" t="s">
        <v>364</v>
      </c>
      <c r="D168" s="448">
        <f t="shared" si="9"/>
        <v>240.66754270696453</v>
      </c>
      <c r="E168" s="997">
        <v>0.76100000000000001</v>
      </c>
      <c r="F168" s="421">
        <v>183.148</v>
      </c>
      <c r="G168" s="420"/>
      <c r="H168" s="402"/>
      <c r="I168" s="415"/>
      <c r="J168" s="394"/>
    </row>
    <row r="169" spans="1:10" ht="31.5">
      <c r="A169" s="419" t="s">
        <v>1204</v>
      </c>
      <c r="B169" s="391" t="s">
        <v>1222</v>
      </c>
      <c r="C169" s="995" t="s">
        <v>367</v>
      </c>
      <c r="D169" s="399">
        <f t="shared" si="9"/>
        <v>74.688999999999993</v>
      </c>
      <c r="E169" s="996">
        <v>1</v>
      </c>
      <c r="F169" s="970">
        <v>74.688999999999993</v>
      </c>
      <c r="G169" s="444" t="s">
        <v>1828</v>
      </c>
      <c r="H169" s="402" t="s">
        <v>747</v>
      </c>
      <c r="I169" s="415">
        <v>2016</v>
      </c>
      <c r="J169" s="394"/>
    </row>
    <row r="170" spans="1:10" ht="15.75">
      <c r="A170" s="419" t="s">
        <v>1213</v>
      </c>
      <c r="B170" s="391"/>
      <c r="C170" s="988" t="s">
        <v>365</v>
      </c>
      <c r="D170" s="448">
        <f t="shared" si="9"/>
        <v>298.84785133565623</v>
      </c>
      <c r="E170" s="997">
        <v>0.86099999999999999</v>
      </c>
      <c r="F170" s="421">
        <v>257.30799999999999</v>
      </c>
      <c r="G170" s="420"/>
      <c r="H170" s="402"/>
      <c r="I170" s="415"/>
      <c r="J170" s="394"/>
    </row>
    <row r="171" spans="1:10" ht="15.75">
      <c r="A171" s="419" t="s">
        <v>1214</v>
      </c>
      <c r="B171" s="391"/>
      <c r="C171" s="998" t="s">
        <v>366</v>
      </c>
      <c r="D171" s="448">
        <f t="shared" si="9"/>
        <v>338.23938879456711</v>
      </c>
      <c r="E171" s="999">
        <v>0.58899999999999997</v>
      </c>
      <c r="F171" s="421">
        <v>199.22300000000001</v>
      </c>
      <c r="G171" s="420"/>
      <c r="H171" s="402"/>
      <c r="I171" s="415"/>
      <c r="J171" s="394"/>
    </row>
    <row r="172" spans="1:10" ht="47.25">
      <c r="A172" s="419" t="s">
        <v>1205</v>
      </c>
      <c r="B172" s="391" t="s">
        <v>1225</v>
      </c>
      <c r="C172" s="995" t="s">
        <v>1135</v>
      </c>
      <c r="D172" s="399">
        <f>F172/E172</f>
        <v>85.929000000000002</v>
      </c>
      <c r="E172" s="996">
        <v>1</v>
      </c>
      <c r="F172" s="970">
        <v>85.929000000000002</v>
      </c>
      <c r="G172" s="444" t="s">
        <v>1828</v>
      </c>
      <c r="H172" s="402" t="s">
        <v>747</v>
      </c>
      <c r="I172" s="415">
        <v>2016</v>
      </c>
      <c r="J172" s="394"/>
    </row>
    <row r="173" spans="1:10" ht="31.5">
      <c r="A173" s="419" t="s">
        <v>1215</v>
      </c>
      <c r="B173" s="391"/>
      <c r="C173" s="988" t="s">
        <v>368</v>
      </c>
      <c r="D173" s="448">
        <f>F173/E173</f>
        <v>762.27258064516127</v>
      </c>
      <c r="E173" s="997">
        <v>0.62</v>
      </c>
      <c r="F173" s="421">
        <v>472.60899999999998</v>
      </c>
      <c r="G173" s="420"/>
      <c r="H173" s="402"/>
      <c r="I173" s="415"/>
      <c r="J173" s="394"/>
    </row>
    <row r="174" spans="1:10" ht="31.5">
      <c r="A174" s="419" t="s">
        <v>1216</v>
      </c>
      <c r="B174" s="391"/>
      <c r="C174" s="998" t="s">
        <v>369</v>
      </c>
      <c r="D174" s="448">
        <f>F174/E174</f>
        <v>4075.4444444444448</v>
      </c>
      <c r="E174" s="997">
        <v>8.9999999999999993E-3</v>
      </c>
      <c r="F174" s="421">
        <v>36.679000000000002</v>
      </c>
      <c r="G174" s="420"/>
      <c r="H174" s="402"/>
      <c r="I174" s="415"/>
      <c r="J174" s="394"/>
    </row>
    <row r="175" spans="1:10" ht="31.5">
      <c r="A175" s="419" t="s">
        <v>1217</v>
      </c>
      <c r="B175" s="391"/>
      <c r="C175" s="998" t="s">
        <v>370</v>
      </c>
      <c r="D175" s="448">
        <f>F175/E175</f>
        <v>441.83714285714291</v>
      </c>
      <c r="E175" s="997">
        <v>0.35</v>
      </c>
      <c r="F175" s="421">
        <v>154.643</v>
      </c>
      <c r="G175" s="420"/>
      <c r="H175" s="402"/>
      <c r="I175" s="415"/>
      <c r="J175" s="394"/>
    </row>
    <row r="176" spans="1:10" ht="15.75">
      <c r="A176" s="397" t="s">
        <v>1572</v>
      </c>
      <c r="B176" s="397"/>
      <c r="C176" s="398" t="s">
        <v>1560</v>
      </c>
      <c r="D176" s="398"/>
      <c r="E176" s="400"/>
      <c r="F176" s="400">
        <f>F177</f>
        <v>0</v>
      </c>
      <c r="G176" s="400"/>
      <c r="H176" s="400"/>
      <c r="I176" s="400"/>
      <c r="J176" s="416"/>
    </row>
    <row r="177" spans="1:10" ht="15.75">
      <c r="A177" s="391" t="s">
        <v>1574</v>
      </c>
      <c r="B177" s="391"/>
      <c r="C177" s="394"/>
      <c r="D177" s="448"/>
      <c r="E177" s="757"/>
      <c r="F177" s="421"/>
      <c r="G177" s="444"/>
      <c r="H177" s="402"/>
      <c r="I177" s="395"/>
      <c r="J177" s="394"/>
    </row>
    <row r="178" spans="1:10" ht="15.75">
      <c r="A178" s="397" t="s">
        <v>1573</v>
      </c>
      <c r="B178" s="397"/>
      <c r="C178" s="398" t="s">
        <v>1568</v>
      </c>
      <c r="D178" s="448"/>
      <c r="E178" s="400"/>
      <c r="F178" s="400">
        <f>F179</f>
        <v>0</v>
      </c>
      <c r="G178" s="400"/>
      <c r="H178" s="400"/>
      <c r="I178" s="400"/>
      <c r="J178" s="416"/>
    </row>
    <row r="179" spans="1:10" ht="15.75">
      <c r="A179" s="391" t="s">
        <v>1575</v>
      </c>
      <c r="B179" s="391"/>
      <c r="C179" s="392"/>
      <c r="D179" s="448"/>
      <c r="E179" s="758"/>
      <c r="F179" s="395"/>
      <c r="G179" s="395"/>
      <c r="H179" s="395"/>
      <c r="I179" s="395"/>
      <c r="J179" s="394"/>
    </row>
    <row r="180" spans="1:10" ht="18.75">
      <c r="A180" s="1245" t="s">
        <v>1537</v>
      </c>
      <c r="B180" s="1245"/>
      <c r="C180" s="1245"/>
      <c r="D180" s="1245"/>
      <c r="E180" s="1245"/>
      <c r="F180" s="512">
        <f>F150+F143+F132+F127+F120+F115+F110+F22+F15+F10+F5</f>
        <v>63046.764555999995</v>
      </c>
      <c r="G180" s="213"/>
      <c r="H180" s="213"/>
      <c r="I180" s="213"/>
      <c r="J180" s="213"/>
    </row>
    <row r="181" spans="1:10" ht="7.5" customHeight="1">
      <c r="G181" s="291"/>
    </row>
    <row r="182" spans="1:10">
      <c r="A182" s="1244" t="s">
        <v>305</v>
      </c>
      <c r="B182" s="1244"/>
      <c r="C182" s="1244"/>
      <c r="D182" s="1244"/>
      <c r="E182" s="1244"/>
      <c r="F182" s="1244"/>
      <c r="G182" s="1244"/>
      <c r="H182" s="1244"/>
      <c r="I182" s="1244"/>
      <c r="J182" s="1244"/>
    </row>
    <row r="183" spans="1:10">
      <c r="A183" s="1205" t="s">
        <v>306</v>
      </c>
      <c r="B183" s="1205"/>
      <c r="C183" s="1205"/>
      <c r="D183" s="1205"/>
      <c r="E183" s="1205"/>
      <c r="F183" s="1205"/>
      <c r="G183" s="1205"/>
      <c r="H183" s="1205"/>
      <c r="I183" s="1205"/>
      <c r="J183" s="1205"/>
    </row>
  </sheetData>
  <mergeCells count="13">
    <mergeCell ref="A183:J183"/>
    <mergeCell ref="A182:J182"/>
    <mergeCell ref="A180:E180"/>
    <mergeCell ref="D2:D3"/>
    <mergeCell ref="H2:H3"/>
    <mergeCell ref="A1:J1"/>
    <mergeCell ref="E2:F2"/>
    <mergeCell ref="B2:B3"/>
    <mergeCell ref="I2:I3"/>
    <mergeCell ref="G2:G3"/>
    <mergeCell ref="J2:J3"/>
    <mergeCell ref="A2:A3"/>
    <mergeCell ref="C2:C3"/>
  </mergeCells>
  <phoneticPr fontId="3" type="noConversion"/>
  <pageMargins left="1.0629921259842521" right="0.35433070866141736" top="0.43307086614173229" bottom="0.43307086614173229" header="0.27559055118110237" footer="0.35433070866141736"/>
  <pageSetup paperSize="9" scale="48" orientation="landscape" r:id="rId1"/>
  <headerFooter alignWithMargins="0"/>
  <rowBreaks count="3" manualBreakCount="3">
    <brk id="48" max="16383" man="1"/>
    <brk id="91" max="16383" man="1"/>
    <brk id="135" max="16383" man="1"/>
  </rowBreaks>
  <ignoredErrors>
    <ignoredError sqref="A178:A179 A11:A13 A151 A176:A177" twoDigitTextYear="1"/>
    <ignoredError sqref="A150 A5:A10 A25:A26 A110:A123 A20:A24 A137:A139 A143:A148 A127:A134 A14:A16" twoDigitTextYear="1" numberStoredAsText="1"/>
  </ignoredErrors>
</worksheet>
</file>

<file path=xl/worksheets/sheet24.xml><?xml version="1.0" encoding="utf-8"?>
<worksheet xmlns="http://schemas.openxmlformats.org/spreadsheetml/2006/main" xmlns:r="http://schemas.openxmlformats.org/officeDocument/2006/relationships">
  <sheetPr codeName="Лист24">
    <tabColor rgb="FFFFFF00"/>
  </sheetPr>
  <dimension ref="A1:O21"/>
  <sheetViews>
    <sheetView view="pageBreakPreview" zoomScale="70" zoomScaleNormal="100" zoomScaleSheetLayoutView="70" workbookViewId="0">
      <selection activeCell="D19" sqref="D19"/>
    </sheetView>
  </sheetViews>
  <sheetFormatPr defaultRowHeight="15"/>
  <cols>
    <col min="1" max="1" width="5.7109375" style="68" customWidth="1"/>
    <col min="2" max="2" width="16.42578125" style="68" customWidth="1"/>
    <col min="3" max="3" width="20.140625" style="68" customWidth="1"/>
    <col min="4" max="4" width="13.28515625" style="68" customWidth="1"/>
    <col min="5" max="5" width="10.5703125" style="68" customWidth="1"/>
    <col min="6" max="6" width="12.42578125" style="68" customWidth="1"/>
    <col min="7" max="7" width="10.42578125" style="68" customWidth="1"/>
    <col min="8" max="8" width="12.5703125" style="68" customWidth="1"/>
    <col min="9" max="9" width="9" style="68" customWidth="1"/>
    <col min="10" max="10" width="11.42578125" style="68" customWidth="1"/>
    <col min="11" max="11" width="11.5703125" style="68" customWidth="1"/>
    <col min="12" max="12" width="11.28515625" style="68" customWidth="1"/>
    <col min="13" max="13" width="11.7109375" style="68" customWidth="1"/>
    <col min="14" max="16384" width="9.140625" style="68"/>
  </cols>
  <sheetData>
    <row r="1" spans="1:15" s="78" customFormat="1" ht="18" customHeight="1">
      <c r="A1" s="81"/>
      <c r="B1" s="81"/>
      <c r="C1" s="81"/>
      <c r="D1" s="81"/>
      <c r="E1" s="81"/>
      <c r="F1" s="120"/>
      <c r="G1" s="81"/>
      <c r="H1" s="81"/>
      <c r="I1" s="81"/>
      <c r="J1" s="81"/>
      <c r="K1" s="81"/>
      <c r="L1" s="81"/>
      <c r="M1" s="81"/>
    </row>
    <row r="2" spans="1:15" s="71" customFormat="1" ht="27.75" customHeight="1">
      <c r="A2" s="1148" t="s">
        <v>274</v>
      </c>
      <c r="B2" s="1148"/>
      <c r="C2" s="1148"/>
      <c r="D2" s="1148"/>
      <c r="E2" s="1148"/>
      <c r="F2" s="1148"/>
      <c r="G2" s="1148"/>
      <c r="H2" s="1148"/>
      <c r="I2" s="1148"/>
      <c r="J2" s="1148"/>
      <c r="K2" s="1148"/>
      <c r="L2" s="1148"/>
      <c r="M2" s="1148"/>
    </row>
    <row r="3" spans="1:15" s="71" customFormat="1" ht="18" customHeight="1">
      <c r="A3" s="1152" t="s">
        <v>1295</v>
      </c>
      <c r="B3" s="1219" t="s">
        <v>1302</v>
      </c>
      <c r="C3" s="1220"/>
      <c r="D3" s="1225" t="s">
        <v>1139</v>
      </c>
      <c r="E3" s="1226"/>
      <c r="F3" s="1156" t="s">
        <v>1297</v>
      </c>
      <c r="G3" s="1156"/>
      <c r="H3" s="1156"/>
      <c r="I3" s="1156"/>
      <c r="J3" s="1156"/>
      <c r="K3" s="1156"/>
      <c r="L3" s="1156"/>
      <c r="M3" s="1156"/>
    </row>
    <row r="4" spans="1:15" s="106" customFormat="1" ht="24" customHeight="1">
      <c r="A4" s="1152"/>
      <c r="B4" s="1221"/>
      <c r="C4" s="1222"/>
      <c r="D4" s="1227"/>
      <c r="E4" s="1228"/>
      <c r="F4" s="1250">
        <v>2017</v>
      </c>
      <c r="G4" s="1251"/>
      <c r="H4" s="1251"/>
      <c r="I4" s="1252"/>
      <c r="J4" s="424">
        <v>2018</v>
      </c>
      <c r="K4" s="424">
        <v>2019</v>
      </c>
      <c r="L4" s="424">
        <v>2020</v>
      </c>
      <c r="M4" s="424">
        <v>2021</v>
      </c>
    </row>
    <row r="5" spans="1:15" s="106" customFormat="1" ht="33" customHeight="1">
      <c r="A5" s="1152"/>
      <c r="B5" s="1221"/>
      <c r="C5" s="1222"/>
      <c r="D5" s="1152" t="s">
        <v>1593</v>
      </c>
      <c r="E5" s="1152" t="s">
        <v>1298</v>
      </c>
      <c r="F5" s="1152" t="s">
        <v>284</v>
      </c>
      <c r="G5" s="1152"/>
      <c r="H5" s="1152" t="s">
        <v>307</v>
      </c>
      <c r="I5" s="1152"/>
      <c r="J5" s="1152" t="s">
        <v>1593</v>
      </c>
      <c r="K5" s="1152" t="s">
        <v>1593</v>
      </c>
      <c r="L5" s="1152" t="s">
        <v>1593</v>
      </c>
      <c r="M5" s="1152" t="s">
        <v>1593</v>
      </c>
    </row>
    <row r="6" spans="1:15" s="71" customFormat="1" ht="17.25" customHeight="1">
      <c r="A6" s="1152"/>
      <c r="B6" s="1223"/>
      <c r="C6" s="1224"/>
      <c r="D6" s="1152"/>
      <c r="E6" s="1152"/>
      <c r="F6" s="36" t="s">
        <v>277</v>
      </c>
      <c r="G6" s="36" t="s">
        <v>1298</v>
      </c>
      <c r="H6" s="36" t="s">
        <v>283</v>
      </c>
      <c r="I6" s="36" t="s">
        <v>1298</v>
      </c>
      <c r="J6" s="1152"/>
      <c r="K6" s="1152"/>
      <c r="L6" s="1152"/>
      <c r="M6" s="1152"/>
    </row>
    <row r="7" spans="1:15" s="71" customFormat="1">
      <c r="A7" s="222">
        <v>1</v>
      </c>
      <c r="B7" s="1166">
        <v>2</v>
      </c>
      <c r="C7" s="1167"/>
      <c r="D7" s="222">
        <v>3</v>
      </c>
      <c r="E7" s="222">
        <v>4</v>
      </c>
      <c r="F7" s="222">
        <v>5</v>
      </c>
      <c r="G7" s="222">
        <v>6</v>
      </c>
      <c r="H7" s="222">
        <v>7</v>
      </c>
      <c r="I7" s="222">
        <v>8</v>
      </c>
      <c r="J7" s="222">
        <v>9</v>
      </c>
      <c r="K7" s="222">
        <v>10</v>
      </c>
      <c r="L7" s="222">
        <v>11</v>
      </c>
      <c r="M7" s="222">
        <v>12</v>
      </c>
    </row>
    <row r="8" spans="1:15" customFormat="1" ht="37.5" customHeight="1">
      <c r="A8" s="185">
        <v>1</v>
      </c>
      <c r="B8" s="1249" t="s">
        <v>763</v>
      </c>
      <c r="C8" s="1249"/>
      <c r="D8" s="186">
        <f t="shared" ref="D8:D16" si="0">F8+J8+K8+L8+M8</f>
        <v>107933.87250981334</v>
      </c>
      <c r="E8" s="187">
        <f>D8/D19</f>
        <v>1</v>
      </c>
      <c r="F8" s="186">
        <f>F13</f>
        <v>18474.256724675</v>
      </c>
      <c r="G8" s="187">
        <f>F8/F19</f>
        <v>1</v>
      </c>
      <c r="H8" s="186">
        <f>H13</f>
        <v>0</v>
      </c>
      <c r="I8" s="189">
        <v>0</v>
      </c>
      <c r="J8" s="186">
        <f>J13</f>
        <v>17044.962397142503</v>
      </c>
      <c r="K8" s="186">
        <f>K13</f>
        <v>20512.788636856749</v>
      </c>
      <c r="L8" s="186">
        <f>L13</f>
        <v>24327.397500542429</v>
      </c>
      <c r="M8" s="186">
        <f>M13</f>
        <v>27574.467250596677</v>
      </c>
      <c r="O8" s="188"/>
    </row>
    <row r="9" spans="1:15" customFormat="1" ht="31.5" customHeight="1">
      <c r="A9" s="121" t="s">
        <v>1456</v>
      </c>
      <c r="B9" s="1152" t="s">
        <v>218</v>
      </c>
      <c r="C9" s="1152"/>
      <c r="D9" s="70">
        <f t="shared" si="0"/>
        <v>0</v>
      </c>
      <c r="E9" s="189">
        <v>0</v>
      </c>
      <c r="F9" s="70">
        <v>0</v>
      </c>
      <c r="G9" s="189">
        <v>0</v>
      </c>
      <c r="H9" s="70">
        <v>0</v>
      </c>
      <c r="I9" s="189">
        <v>0</v>
      </c>
      <c r="J9" s="70">
        <v>0</v>
      </c>
      <c r="K9" s="70">
        <v>0</v>
      </c>
      <c r="L9" s="70">
        <v>0</v>
      </c>
      <c r="M9" s="70">
        <v>0</v>
      </c>
    </row>
    <row r="10" spans="1:15" customFormat="1" ht="48.75" customHeight="1">
      <c r="A10" s="121" t="s">
        <v>1457</v>
      </c>
      <c r="B10" s="1152" t="s">
        <v>219</v>
      </c>
      <c r="C10" s="1152"/>
      <c r="D10" s="70">
        <f t="shared" si="0"/>
        <v>0</v>
      </c>
      <c r="E10" s="189">
        <v>0</v>
      </c>
      <c r="F10" s="70">
        <v>0</v>
      </c>
      <c r="G10" s="189">
        <v>0</v>
      </c>
      <c r="H10" s="70">
        <v>0</v>
      </c>
      <c r="I10" s="189">
        <v>0</v>
      </c>
      <c r="J10" s="70">
        <v>0</v>
      </c>
      <c r="K10" s="70">
        <v>0</v>
      </c>
      <c r="L10" s="70">
        <v>0</v>
      </c>
      <c r="M10" s="70">
        <v>0</v>
      </c>
    </row>
    <row r="11" spans="1:15" customFormat="1" ht="27.75" customHeight="1">
      <c r="A11" s="1231" t="s">
        <v>1519</v>
      </c>
      <c r="B11" s="1152" t="s">
        <v>319</v>
      </c>
      <c r="C11" s="36" t="s">
        <v>1303</v>
      </c>
      <c r="D11" s="70">
        <f t="shared" si="0"/>
        <v>0</v>
      </c>
      <c r="E11" s="189">
        <v>0</v>
      </c>
      <c r="F11" s="70">
        <v>0</v>
      </c>
      <c r="G11" s="189">
        <v>0</v>
      </c>
      <c r="H11" s="70">
        <v>0</v>
      </c>
      <c r="I11" s="189">
        <v>0</v>
      </c>
      <c r="J11" s="70">
        <v>0</v>
      </c>
      <c r="K11" s="70">
        <v>0</v>
      </c>
      <c r="L11" s="70">
        <v>0</v>
      </c>
      <c r="M11" s="70">
        <v>0</v>
      </c>
    </row>
    <row r="12" spans="1:15" customFormat="1" ht="27.75" customHeight="1">
      <c r="A12" s="1231"/>
      <c r="B12" s="1152"/>
      <c r="C12" s="36" t="s">
        <v>1304</v>
      </c>
      <c r="D12" s="70">
        <f t="shared" si="0"/>
        <v>0</v>
      </c>
      <c r="E12" s="189">
        <v>0</v>
      </c>
      <c r="F12" s="70">
        <v>0</v>
      </c>
      <c r="G12" s="189">
        <v>0</v>
      </c>
      <c r="H12" s="70">
        <v>0</v>
      </c>
      <c r="I12" s="189">
        <v>0</v>
      </c>
      <c r="J12" s="70">
        <v>0</v>
      </c>
      <c r="K12" s="70">
        <v>0</v>
      </c>
      <c r="L12" s="70">
        <v>0</v>
      </c>
      <c r="M12" s="70">
        <v>0</v>
      </c>
    </row>
    <row r="13" spans="1:15" customFormat="1" ht="42" customHeight="1">
      <c r="A13" s="1232" t="s">
        <v>1520</v>
      </c>
      <c r="B13" s="1249" t="s">
        <v>308</v>
      </c>
      <c r="C13" s="1249"/>
      <c r="D13" s="186">
        <f t="shared" si="0"/>
        <v>107933.87250981334</v>
      </c>
      <c r="E13" s="187">
        <f>D13/D8</f>
        <v>1</v>
      </c>
      <c r="F13" s="186">
        <f>F16+F17</f>
        <v>18474.256724675</v>
      </c>
      <c r="G13" s="187">
        <f>F13/F8</f>
        <v>1</v>
      </c>
      <c r="H13" s="186">
        <f>H16</f>
        <v>0</v>
      </c>
      <c r="I13" s="189">
        <v>0</v>
      </c>
      <c r="J13" s="186">
        <f>J16+J17</f>
        <v>17044.962397142503</v>
      </c>
      <c r="K13" s="186">
        <f>K16+K17</f>
        <v>20512.788636856749</v>
      </c>
      <c r="L13" s="186">
        <f>L16+L17</f>
        <v>24327.397500542429</v>
      </c>
      <c r="M13" s="186">
        <f>M16+M17</f>
        <v>27574.467250596677</v>
      </c>
    </row>
    <row r="14" spans="1:15" customFormat="1" ht="27.75" customHeight="1">
      <c r="A14" s="1232"/>
      <c r="B14" s="1164" t="s">
        <v>1305</v>
      </c>
      <c r="C14" s="1230"/>
      <c r="D14" s="70">
        <f t="shared" si="0"/>
        <v>59321.414629813342</v>
      </c>
      <c r="E14" s="46">
        <f>D14/D13</f>
        <v>0.54960887856979135</v>
      </c>
      <c r="F14" s="98">
        <f>F13-F15</f>
        <v>9905.0167246750007</v>
      </c>
      <c r="G14" s="46">
        <f>F14/F13</f>
        <v>0.5361523807041958</v>
      </c>
      <c r="H14" s="98">
        <v>0</v>
      </c>
      <c r="I14" s="189">
        <v>0</v>
      </c>
      <c r="J14" s="98">
        <f>J13-J15</f>
        <v>8592.2823971425023</v>
      </c>
      <c r="K14" s="98">
        <f>K13-K15</f>
        <v>11214.840636856748</v>
      </c>
      <c r="L14" s="98">
        <f>L13-L15</f>
        <v>14099.654700542427</v>
      </c>
      <c r="M14" s="98">
        <f t="shared" ref="K14:M17" si="1">L14*1.1</f>
        <v>15509.620170596671</v>
      </c>
    </row>
    <row r="15" spans="1:15" customFormat="1" ht="27.75" customHeight="1">
      <c r="A15" s="1232"/>
      <c r="B15" s="1164" t="s">
        <v>1306</v>
      </c>
      <c r="C15" s="1230"/>
      <c r="D15" s="70">
        <f t="shared" si="0"/>
        <v>47798.127880000007</v>
      </c>
      <c r="E15" s="46">
        <f>D15/D13</f>
        <v>0.44284640927392099</v>
      </c>
      <c r="F15" s="98">
        <v>8569.24</v>
      </c>
      <c r="G15" s="46">
        <f>F15/F13</f>
        <v>0.46384761929580415</v>
      </c>
      <c r="H15" s="98">
        <v>0</v>
      </c>
      <c r="I15" s="189">
        <v>0</v>
      </c>
      <c r="J15" s="98">
        <v>8452.68</v>
      </c>
      <c r="K15" s="98">
        <f t="shared" si="1"/>
        <v>9297.9480000000003</v>
      </c>
      <c r="L15" s="98">
        <f t="shared" si="1"/>
        <v>10227.742800000002</v>
      </c>
      <c r="M15" s="98">
        <f t="shared" si="1"/>
        <v>11250.517080000003</v>
      </c>
    </row>
    <row r="16" spans="1:15" s="805" customFormat="1" ht="45" customHeight="1">
      <c r="A16" s="121" t="s">
        <v>299</v>
      </c>
      <c r="B16" s="1246" t="s">
        <v>1808</v>
      </c>
      <c r="C16" s="1247"/>
      <c r="D16" s="70">
        <f t="shared" si="0"/>
        <v>96455.861886250015</v>
      </c>
      <c r="E16" s="46">
        <f>D16/D13</f>
        <v>0.89365701093954775</v>
      </c>
      <c r="F16" s="98">
        <f>'6. Проведення закупівлі'!F31</f>
        <v>16594.1875</v>
      </c>
      <c r="G16" s="46">
        <f>F16/F13</f>
        <v>0.89823302486838885</v>
      </c>
      <c r="H16" s="98">
        <v>0</v>
      </c>
      <c r="I16" s="189">
        <v>0</v>
      </c>
      <c r="J16" s="98">
        <f>(F16*1.1)-3276.72</f>
        <v>14976.886250000001</v>
      </c>
      <c r="K16" s="98">
        <f>(J16*1.1)+1763.33</f>
        <v>18237.904875</v>
      </c>
      <c r="L16" s="98">
        <f>(K16*1.1)+1763.33</f>
        <v>21825.025362500004</v>
      </c>
      <c r="M16" s="98">
        <f>(L16*1.1)+814.33</f>
        <v>24821.857898750008</v>
      </c>
    </row>
    <row r="17" spans="1:13" customFormat="1">
      <c r="A17" s="937" t="s">
        <v>300</v>
      </c>
      <c r="B17" s="1246" t="s">
        <v>197</v>
      </c>
      <c r="C17" s="1247"/>
      <c r="D17" s="70">
        <f>F17+J17+K17+L17+M17</f>
        <v>11478.010623563347</v>
      </c>
      <c r="E17" s="46">
        <f>D17/D13</f>
        <v>0.10634298906045242</v>
      </c>
      <c r="F17" s="70">
        <f>'6. Проведення закупівлі'!F35</f>
        <v>1880.069224675</v>
      </c>
      <c r="G17" s="46">
        <f>F17/F13</f>
        <v>0.10176697513161111</v>
      </c>
      <c r="H17" s="98">
        <v>0</v>
      </c>
      <c r="I17" s="189">
        <v>0</v>
      </c>
      <c r="J17" s="98">
        <f>F17*1.1</f>
        <v>2068.0761471425003</v>
      </c>
      <c r="K17" s="98">
        <f t="shared" si="1"/>
        <v>2274.8837618567504</v>
      </c>
      <c r="L17" s="98">
        <f t="shared" si="1"/>
        <v>2502.3721380424258</v>
      </c>
      <c r="M17" s="98">
        <f t="shared" si="1"/>
        <v>2752.6093518466687</v>
      </c>
    </row>
    <row r="18" spans="1:13" customFormat="1" ht="27.75" customHeight="1">
      <c r="A18" s="190" t="s">
        <v>1501</v>
      </c>
      <c r="B18" s="1249" t="s">
        <v>1300</v>
      </c>
      <c r="C18" s="1249"/>
      <c r="D18" s="186">
        <f>F18+J18+K18+L18+M18</f>
        <v>0</v>
      </c>
      <c r="E18" s="46">
        <f>D18/D13</f>
        <v>0</v>
      </c>
      <c r="F18" s="186">
        <v>0</v>
      </c>
      <c r="G18" s="46">
        <f>F18/F13</f>
        <v>0</v>
      </c>
      <c r="H18" s="98">
        <v>0</v>
      </c>
      <c r="I18" s="189">
        <v>0</v>
      </c>
      <c r="J18" s="186">
        <v>0</v>
      </c>
      <c r="K18" s="186">
        <v>0</v>
      </c>
      <c r="L18" s="186">
        <v>0</v>
      </c>
      <c r="M18" s="186">
        <v>0</v>
      </c>
    </row>
    <row r="19" spans="1:13" customFormat="1" ht="27.75" customHeight="1">
      <c r="A19" s="1248" t="s">
        <v>1537</v>
      </c>
      <c r="B19" s="1248"/>
      <c r="C19" s="1248"/>
      <c r="D19" s="245">
        <f>D8+D18</f>
        <v>107933.87250981334</v>
      </c>
      <c r="E19" s="246"/>
      <c r="F19" s="245">
        <f>F8+F18</f>
        <v>18474.256724675</v>
      </c>
      <c r="G19" s="246"/>
      <c r="H19" s="245">
        <f>H8+H18</f>
        <v>0</v>
      </c>
      <c r="I19" s="260"/>
      <c r="J19" s="245">
        <f>J8+J18</f>
        <v>17044.962397142503</v>
      </c>
      <c r="K19" s="245">
        <f>K8+K18</f>
        <v>20512.788636856749</v>
      </c>
      <c r="L19" s="245">
        <f>L8+L18</f>
        <v>24327.397500542429</v>
      </c>
      <c r="M19" s="245">
        <f>M8+M18</f>
        <v>27574.467250596677</v>
      </c>
    </row>
    <row r="21" spans="1:13">
      <c r="J21" s="373"/>
      <c r="K21" s="373"/>
      <c r="L21" s="373"/>
      <c r="M21" s="373"/>
    </row>
  </sheetData>
  <mergeCells count="28">
    <mergeCell ref="F4:I4"/>
    <mergeCell ref="A2:M2"/>
    <mergeCell ref="A3:A6"/>
    <mergeCell ref="B3:C6"/>
    <mergeCell ref="D3:E4"/>
    <mergeCell ref="F3:M3"/>
    <mergeCell ref="E5:E6"/>
    <mergeCell ref="D5:D6"/>
    <mergeCell ref="J5:J6"/>
    <mergeCell ref="M5:M6"/>
    <mergeCell ref="B8:C8"/>
    <mergeCell ref="L5:L6"/>
    <mergeCell ref="K5:K6"/>
    <mergeCell ref="F5:G5"/>
    <mergeCell ref="H5:I5"/>
    <mergeCell ref="B7:C7"/>
    <mergeCell ref="B17:C17"/>
    <mergeCell ref="A19:C19"/>
    <mergeCell ref="B18:C18"/>
    <mergeCell ref="B16:C16"/>
    <mergeCell ref="B9:C9"/>
    <mergeCell ref="B10:C10"/>
    <mergeCell ref="A11:A12"/>
    <mergeCell ref="B14:C14"/>
    <mergeCell ref="B15:C15"/>
    <mergeCell ref="A13:A15"/>
    <mergeCell ref="B11:B12"/>
    <mergeCell ref="B13:C13"/>
  </mergeCells>
  <phoneticPr fontId="3" type="noConversion"/>
  <pageMargins left="0.70866141732283472" right="0.39370078740157483" top="0.86614173228346458" bottom="0.98425196850393704" header="0.51181102362204722" footer="0.51181102362204722"/>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sheetPr>
    <tabColor rgb="FFFFFF00"/>
  </sheetPr>
  <dimension ref="A1:N32"/>
  <sheetViews>
    <sheetView view="pageBreakPreview" zoomScale="70" zoomScaleNormal="85" zoomScaleSheetLayoutView="70" workbookViewId="0">
      <pane ySplit="5" topLeftCell="A6" activePane="bottomLeft" state="frozen"/>
      <selection activeCell="B1" sqref="B1"/>
      <selection pane="bottomLeft" activeCell="E32" sqref="E32:J32"/>
    </sheetView>
  </sheetViews>
  <sheetFormatPr defaultRowHeight="15"/>
  <cols>
    <col min="1" max="1" width="7" style="806" customWidth="1"/>
    <col min="2" max="2" width="47.5703125" style="806" customWidth="1"/>
    <col min="3" max="3" width="13.7109375" style="806" customWidth="1"/>
    <col min="4" max="4" width="11" style="806" customWidth="1"/>
    <col min="5" max="5" width="18.28515625" style="806" customWidth="1"/>
    <col min="6" max="6" width="11.5703125" style="806" customWidth="1"/>
    <col min="7" max="7" width="16.5703125" style="806" customWidth="1"/>
    <col min="8" max="8" width="14.85546875" style="806" customWidth="1"/>
    <col min="9" max="9" width="14.5703125" style="806" customWidth="1"/>
    <col min="10" max="10" width="15.85546875" style="806" customWidth="1"/>
    <col min="11" max="16384" width="9.140625" style="806"/>
  </cols>
  <sheetData>
    <row r="1" spans="1:10" ht="22.5" customHeight="1">
      <c r="A1" s="1255" t="s">
        <v>488</v>
      </c>
      <c r="B1" s="1256"/>
      <c r="C1" s="1256"/>
      <c r="D1" s="1256"/>
      <c r="E1" s="1256"/>
      <c r="F1" s="1256"/>
      <c r="G1" s="1256"/>
      <c r="H1" s="1256"/>
      <c r="I1" s="1256"/>
      <c r="J1" s="1257"/>
    </row>
    <row r="2" spans="1:10" ht="21.75" customHeight="1">
      <c r="A2" s="1025" t="s">
        <v>1295</v>
      </c>
      <c r="B2" s="1025" t="s">
        <v>1302</v>
      </c>
      <c r="C2" s="1093" t="s">
        <v>1228</v>
      </c>
      <c r="D2" s="1093"/>
      <c r="E2" s="1258" t="s">
        <v>272</v>
      </c>
      <c r="F2" s="1258"/>
      <c r="G2" s="1258"/>
      <c r="H2" s="1258"/>
      <c r="I2" s="1258"/>
      <c r="J2" s="1258"/>
    </row>
    <row r="3" spans="1:10" ht="15.75">
      <c r="A3" s="1025"/>
      <c r="B3" s="1025"/>
      <c r="C3" s="1093"/>
      <c r="D3" s="1093"/>
      <c r="E3" s="1259">
        <v>2017</v>
      </c>
      <c r="F3" s="1260"/>
      <c r="G3" s="807">
        <v>2018</v>
      </c>
      <c r="H3" s="807">
        <v>2019</v>
      </c>
      <c r="I3" s="807">
        <v>2020</v>
      </c>
      <c r="J3" s="807">
        <v>2021</v>
      </c>
    </row>
    <row r="4" spans="1:10" ht="17.25" customHeight="1">
      <c r="A4" s="1025"/>
      <c r="B4" s="1025"/>
      <c r="C4" s="1025" t="s">
        <v>546</v>
      </c>
      <c r="D4" s="1025" t="s">
        <v>1298</v>
      </c>
      <c r="E4" s="1025" t="s">
        <v>284</v>
      </c>
      <c r="F4" s="1025"/>
      <c r="G4" s="1025" t="s">
        <v>546</v>
      </c>
      <c r="H4" s="1025" t="s">
        <v>546</v>
      </c>
      <c r="I4" s="1025" t="s">
        <v>546</v>
      </c>
      <c r="J4" s="1025" t="s">
        <v>546</v>
      </c>
    </row>
    <row r="5" spans="1:10" ht="30">
      <c r="A5" s="1025"/>
      <c r="B5" s="1025"/>
      <c r="C5" s="1025"/>
      <c r="D5" s="1025"/>
      <c r="E5" s="778" t="s">
        <v>770</v>
      </c>
      <c r="F5" s="778" t="s">
        <v>1298</v>
      </c>
      <c r="G5" s="1025"/>
      <c r="H5" s="1025"/>
      <c r="I5" s="1025"/>
      <c r="J5" s="1025"/>
    </row>
    <row r="6" spans="1:10" ht="15" customHeight="1">
      <c r="A6" s="776">
        <v>1</v>
      </c>
      <c r="B6" s="776">
        <v>2</v>
      </c>
      <c r="C6" s="776">
        <v>3</v>
      </c>
      <c r="D6" s="776">
        <v>4</v>
      </c>
      <c r="E6" s="776">
        <v>5</v>
      </c>
      <c r="F6" s="776">
        <v>6</v>
      </c>
      <c r="G6" s="776">
        <v>7</v>
      </c>
      <c r="H6" s="776">
        <v>8</v>
      </c>
      <c r="I6" s="776">
        <v>9</v>
      </c>
      <c r="J6" s="776">
        <v>10</v>
      </c>
    </row>
    <row r="7" spans="1:10" ht="57">
      <c r="A7" s="808" t="s">
        <v>1458</v>
      </c>
      <c r="B7" s="809" t="s">
        <v>498</v>
      </c>
      <c r="C7" s="810">
        <f>C8+C26+C28</f>
        <v>13198</v>
      </c>
      <c r="D7" s="811">
        <f>C7/C32</f>
        <v>0.92956754472460912</v>
      </c>
      <c r="E7" s="810">
        <f>E8+E26+E28</f>
        <v>400</v>
      </c>
      <c r="F7" s="811">
        <f>E7/E32</f>
        <v>1</v>
      </c>
      <c r="G7" s="810">
        <f>G8+G26+G28</f>
        <v>8738</v>
      </c>
      <c r="H7" s="810">
        <f>H8+H26+H28</f>
        <v>2000</v>
      </c>
      <c r="I7" s="810">
        <f>I8+I26+I28</f>
        <v>1830</v>
      </c>
      <c r="J7" s="810">
        <f>J8+J26+J28</f>
        <v>230</v>
      </c>
    </row>
    <row r="8" spans="1:10">
      <c r="A8" s="812" t="s">
        <v>1457</v>
      </c>
      <c r="B8" s="813" t="s">
        <v>320</v>
      </c>
      <c r="C8" s="810">
        <f>SUM(C9:C25)</f>
        <v>12578</v>
      </c>
      <c r="D8" s="811">
        <f>C8/C7</f>
        <v>0.95302318533111074</v>
      </c>
      <c r="E8" s="810">
        <f>SUM(E9:E25)</f>
        <v>400</v>
      </c>
      <c r="F8" s="811">
        <f>E8/E7</f>
        <v>1</v>
      </c>
      <c r="G8" s="810">
        <f>SUM(G9:G25)</f>
        <v>8178</v>
      </c>
      <c r="H8" s="810">
        <f t="shared" ref="H8:J8" si="0">SUM(H9:H25)</f>
        <v>2000</v>
      </c>
      <c r="I8" s="810">
        <f t="shared" si="0"/>
        <v>1800</v>
      </c>
      <c r="J8" s="810">
        <f t="shared" si="0"/>
        <v>200</v>
      </c>
    </row>
    <row r="9" spans="1:10">
      <c r="A9" s="814" t="s">
        <v>1460</v>
      </c>
      <c r="B9" s="815" t="s">
        <v>1229</v>
      </c>
      <c r="C9" s="816">
        <f>E9+G9+H9+I9+J9</f>
        <v>320</v>
      </c>
      <c r="D9" s="817">
        <f>C9/$C$8</f>
        <v>2.5441246621084435E-2</v>
      </c>
      <c r="E9" s="818">
        <v>0</v>
      </c>
      <c r="F9" s="819">
        <f>E9/$E$8</f>
        <v>0</v>
      </c>
      <c r="G9" s="818">
        <v>320</v>
      </c>
      <c r="H9" s="820">
        <v>0</v>
      </c>
      <c r="I9" s="820">
        <v>0</v>
      </c>
      <c r="J9" s="820">
        <v>0</v>
      </c>
    </row>
    <row r="10" spans="1:10">
      <c r="A10" s="814" t="s">
        <v>293</v>
      </c>
      <c r="B10" s="821" t="s">
        <v>1230</v>
      </c>
      <c r="C10" s="816">
        <f t="shared" ref="C10:C16" si="1">E10+G10+H10+I10+J10</f>
        <v>1623</v>
      </c>
      <c r="D10" s="817">
        <f t="shared" ref="D10:D16" si="2">C10/$C$8</f>
        <v>0.12903482270631261</v>
      </c>
      <c r="E10" s="818">
        <v>0</v>
      </c>
      <c r="F10" s="819">
        <f t="shared" ref="F10:F25" si="3">E10/$E$8</f>
        <v>0</v>
      </c>
      <c r="G10" s="818">
        <v>1623</v>
      </c>
      <c r="H10" s="820">
        <v>0</v>
      </c>
      <c r="I10" s="820">
        <v>0</v>
      </c>
      <c r="J10" s="820">
        <v>0</v>
      </c>
    </row>
    <row r="11" spans="1:10">
      <c r="A11" s="814" t="s">
        <v>294</v>
      </c>
      <c r="B11" s="821" t="s">
        <v>1231</v>
      </c>
      <c r="C11" s="816">
        <f t="shared" si="1"/>
        <v>492</v>
      </c>
      <c r="D11" s="817">
        <f t="shared" si="2"/>
        <v>3.9115916679917317E-2</v>
      </c>
      <c r="E11" s="818">
        <v>0</v>
      </c>
      <c r="F11" s="819">
        <f t="shared" si="3"/>
        <v>0</v>
      </c>
      <c r="G11" s="818">
        <v>492</v>
      </c>
      <c r="H11" s="820">
        <v>0</v>
      </c>
      <c r="I11" s="820">
        <v>0</v>
      </c>
      <c r="J11" s="820">
        <v>0</v>
      </c>
    </row>
    <row r="12" spans="1:10">
      <c r="A12" s="814" t="s">
        <v>295</v>
      </c>
      <c r="B12" s="821" t="s">
        <v>1232</v>
      </c>
      <c r="C12" s="816">
        <f t="shared" si="1"/>
        <v>1623</v>
      </c>
      <c r="D12" s="817">
        <f t="shared" si="2"/>
        <v>0.12903482270631261</v>
      </c>
      <c r="E12" s="818">
        <v>0</v>
      </c>
      <c r="F12" s="819">
        <f t="shared" si="3"/>
        <v>0</v>
      </c>
      <c r="G12" s="818">
        <v>1623</v>
      </c>
      <c r="H12" s="820">
        <v>0</v>
      </c>
      <c r="I12" s="820">
        <v>0</v>
      </c>
      <c r="J12" s="820">
        <v>0</v>
      </c>
    </row>
    <row r="13" spans="1:10">
      <c r="A13" s="814" t="s">
        <v>722</v>
      </c>
      <c r="B13" s="821" t="s">
        <v>1233</v>
      </c>
      <c r="C13" s="816">
        <f t="shared" si="1"/>
        <v>720</v>
      </c>
      <c r="D13" s="817">
        <f t="shared" si="2"/>
        <v>5.7242804897439978E-2</v>
      </c>
      <c r="E13" s="818">
        <v>0</v>
      </c>
      <c r="F13" s="819">
        <f t="shared" si="3"/>
        <v>0</v>
      </c>
      <c r="G13" s="818">
        <v>720</v>
      </c>
      <c r="H13" s="820">
        <v>0</v>
      </c>
      <c r="I13" s="820">
        <v>0</v>
      </c>
      <c r="J13" s="820">
        <v>0</v>
      </c>
    </row>
    <row r="14" spans="1:10">
      <c r="A14" s="814" t="s">
        <v>723</v>
      </c>
      <c r="B14" s="821" t="s">
        <v>1234</v>
      </c>
      <c r="C14" s="816">
        <f t="shared" si="1"/>
        <v>160</v>
      </c>
      <c r="D14" s="817">
        <f t="shared" si="2"/>
        <v>1.2720623310542217E-2</v>
      </c>
      <c r="E14" s="818">
        <v>0</v>
      </c>
      <c r="F14" s="819">
        <f t="shared" si="3"/>
        <v>0</v>
      </c>
      <c r="G14" s="818">
        <v>160</v>
      </c>
      <c r="H14" s="820">
        <v>0</v>
      </c>
      <c r="I14" s="820">
        <v>0</v>
      </c>
      <c r="J14" s="820">
        <v>0</v>
      </c>
    </row>
    <row r="15" spans="1:10">
      <c r="A15" s="814" t="s">
        <v>1235</v>
      </c>
      <c r="B15" s="821" t="s">
        <v>1236</v>
      </c>
      <c r="C15" s="816">
        <f t="shared" si="1"/>
        <v>240</v>
      </c>
      <c r="D15" s="817">
        <f t="shared" si="2"/>
        <v>1.9080934965813326E-2</v>
      </c>
      <c r="E15" s="818">
        <v>0</v>
      </c>
      <c r="F15" s="819">
        <f t="shared" si="3"/>
        <v>0</v>
      </c>
      <c r="G15" s="818">
        <v>240</v>
      </c>
      <c r="H15" s="820">
        <v>0</v>
      </c>
      <c r="I15" s="820">
        <v>0</v>
      </c>
      <c r="J15" s="820">
        <v>0</v>
      </c>
    </row>
    <row r="16" spans="1:10" ht="30">
      <c r="A16" s="814" t="s">
        <v>1237</v>
      </c>
      <c r="B16" s="822" t="s">
        <v>332</v>
      </c>
      <c r="C16" s="816">
        <f t="shared" si="1"/>
        <v>400</v>
      </c>
      <c r="D16" s="817">
        <f t="shared" si="2"/>
        <v>3.1801558276355543E-2</v>
      </c>
      <c r="E16" s="818">
        <v>400</v>
      </c>
      <c r="F16" s="819">
        <f t="shared" si="3"/>
        <v>1</v>
      </c>
      <c r="G16" s="820">
        <v>0</v>
      </c>
      <c r="H16" s="820">
        <v>0</v>
      </c>
      <c r="I16" s="820">
        <v>0</v>
      </c>
      <c r="J16" s="820">
        <v>0</v>
      </c>
    </row>
    <row r="17" spans="1:14" ht="30">
      <c r="A17" s="814" t="s">
        <v>1238</v>
      </c>
      <c r="B17" s="822" t="s">
        <v>1239</v>
      </c>
      <c r="C17" s="816">
        <f>E17+G17+H17+I17+J17</f>
        <v>1000</v>
      </c>
      <c r="D17" s="823">
        <f>C17/$C$8</f>
        <v>7.9503895690888851E-2</v>
      </c>
      <c r="E17" s="820">
        <v>0</v>
      </c>
      <c r="F17" s="824">
        <f t="shared" si="3"/>
        <v>0</v>
      </c>
      <c r="G17" s="820">
        <v>1000</v>
      </c>
      <c r="H17" s="820">
        <v>0</v>
      </c>
      <c r="I17" s="820">
        <v>0</v>
      </c>
      <c r="J17" s="820">
        <v>0</v>
      </c>
    </row>
    <row r="18" spans="1:14">
      <c r="A18" s="814" t="s">
        <v>1240</v>
      </c>
      <c r="B18" s="822" t="s">
        <v>1241</v>
      </c>
      <c r="C18" s="816">
        <f t="shared" ref="C18:C25" si="4">E18+G18+H18+I18+J18</f>
        <v>1000</v>
      </c>
      <c r="D18" s="823">
        <f t="shared" ref="D18:D23" si="5">C18/$C$8</f>
        <v>7.9503895690888851E-2</v>
      </c>
      <c r="E18" s="820">
        <v>0</v>
      </c>
      <c r="F18" s="824">
        <f t="shared" si="3"/>
        <v>0</v>
      </c>
      <c r="G18" s="820">
        <v>1000</v>
      </c>
      <c r="H18" s="820">
        <v>0</v>
      </c>
      <c r="I18" s="820">
        <v>0</v>
      </c>
      <c r="J18" s="820">
        <v>0</v>
      </c>
    </row>
    <row r="19" spans="1:14">
      <c r="A19" s="814" t="s">
        <v>1242</v>
      </c>
      <c r="B19" s="822" t="s">
        <v>1243</v>
      </c>
      <c r="C19" s="816">
        <f t="shared" si="4"/>
        <v>1600</v>
      </c>
      <c r="D19" s="823">
        <f t="shared" si="5"/>
        <v>0.12720623310542217</v>
      </c>
      <c r="E19" s="820">
        <v>0</v>
      </c>
      <c r="F19" s="824">
        <f t="shared" si="3"/>
        <v>0</v>
      </c>
      <c r="G19" s="820">
        <v>0</v>
      </c>
      <c r="H19" s="820">
        <v>1600</v>
      </c>
      <c r="I19" s="820">
        <v>0</v>
      </c>
      <c r="J19" s="820">
        <v>0</v>
      </c>
    </row>
    <row r="20" spans="1:14">
      <c r="A20" s="814" t="s">
        <v>1244</v>
      </c>
      <c r="B20" s="822" t="s">
        <v>1245</v>
      </c>
      <c r="C20" s="816">
        <f t="shared" si="4"/>
        <v>200</v>
      </c>
      <c r="D20" s="823">
        <f t="shared" si="5"/>
        <v>1.5900779138177772E-2</v>
      </c>
      <c r="E20" s="820">
        <v>0</v>
      </c>
      <c r="F20" s="824">
        <f t="shared" si="3"/>
        <v>0</v>
      </c>
      <c r="G20" s="820">
        <v>0</v>
      </c>
      <c r="H20" s="820">
        <v>200</v>
      </c>
      <c r="I20" s="820">
        <v>0</v>
      </c>
      <c r="J20" s="820">
        <v>0</v>
      </c>
    </row>
    <row r="21" spans="1:14">
      <c r="A21" s="814" t="s">
        <v>1246</v>
      </c>
      <c r="B21" s="822" t="s">
        <v>1247</v>
      </c>
      <c r="C21" s="816">
        <f t="shared" si="4"/>
        <v>900</v>
      </c>
      <c r="D21" s="823">
        <f t="shared" si="5"/>
        <v>7.1553506121799962E-2</v>
      </c>
      <c r="E21" s="820">
        <v>0</v>
      </c>
      <c r="F21" s="824">
        <f t="shared" si="3"/>
        <v>0</v>
      </c>
      <c r="G21" s="820">
        <v>100</v>
      </c>
      <c r="H21" s="820">
        <v>0</v>
      </c>
      <c r="I21" s="820">
        <v>800</v>
      </c>
      <c r="J21" s="820">
        <v>0</v>
      </c>
    </row>
    <row r="22" spans="1:14">
      <c r="A22" s="814" t="s">
        <v>1248</v>
      </c>
      <c r="B22" s="822" t="s">
        <v>1249</v>
      </c>
      <c r="C22" s="816">
        <f t="shared" si="4"/>
        <v>400</v>
      </c>
      <c r="D22" s="823">
        <f t="shared" si="5"/>
        <v>3.1801558276355543E-2</v>
      </c>
      <c r="E22" s="820">
        <v>0</v>
      </c>
      <c r="F22" s="824">
        <f t="shared" si="3"/>
        <v>0</v>
      </c>
      <c r="G22" s="820">
        <v>0</v>
      </c>
      <c r="H22" s="820">
        <v>0</v>
      </c>
      <c r="I22" s="820">
        <v>400</v>
      </c>
      <c r="J22" s="820">
        <v>0</v>
      </c>
    </row>
    <row r="23" spans="1:14">
      <c r="A23" s="814" t="s">
        <v>1250</v>
      </c>
      <c r="B23" s="822" t="s">
        <v>1251</v>
      </c>
      <c r="C23" s="816">
        <f t="shared" si="4"/>
        <v>400</v>
      </c>
      <c r="D23" s="823">
        <f t="shared" si="5"/>
        <v>3.1801558276355543E-2</v>
      </c>
      <c r="E23" s="820">
        <v>0</v>
      </c>
      <c r="F23" s="824">
        <f t="shared" si="3"/>
        <v>0</v>
      </c>
      <c r="G23" s="820">
        <v>0</v>
      </c>
      <c r="H23" s="820">
        <v>0</v>
      </c>
      <c r="I23" s="820">
        <v>400</v>
      </c>
      <c r="J23" s="820">
        <v>0</v>
      </c>
    </row>
    <row r="24" spans="1:14">
      <c r="A24" s="814" t="s">
        <v>1252</v>
      </c>
      <c r="B24" s="822" t="s">
        <v>721</v>
      </c>
      <c r="C24" s="816">
        <f t="shared" si="4"/>
        <v>700</v>
      </c>
      <c r="D24" s="823">
        <f>C24/$C$8</f>
        <v>5.5652726983622197E-2</v>
      </c>
      <c r="E24" s="825">
        <v>0</v>
      </c>
      <c r="F24" s="824">
        <f t="shared" si="3"/>
        <v>0</v>
      </c>
      <c r="G24" s="825">
        <v>700</v>
      </c>
      <c r="H24" s="825">
        <v>0</v>
      </c>
      <c r="I24" s="825">
        <v>0</v>
      </c>
      <c r="J24" s="825">
        <v>0</v>
      </c>
    </row>
    <row r="25" spans="1:14">
      <c r="A25" s="814" t="s">
        <v>1253</v>
      </c>
      <c r="B25" s="826" t="s">
        <v>724</v>
      </c>
      <c r="C25" s="816">
        <f t="shared" si="4"/>
        <v>800</v>
      </c>
      <c r="D25" s="823">
        <f>C25/$C$8</f>
        <v>6.3603116552711086E-2</v>
      </c>
      <c r="E25" s="825">
        <v>0</v>
      </c>
      <c r="F25" s="824">
        <f t="shared" si="3"/>
        <v>0</v>
      </c>
      <c r="G25" s="825">
        <v>200</v>
      </c>
      <c r="H25" s="825">
        <v>200</v>
      </c>
      <c r="I25" s="825">
        <v>200</v>
      </c>
      <c r="J25" s="825">
        <v>200</v>
      </c>
    </row>
    <row r="26" spans="1:14">
      <c r="A26" s="812" t="s">
        <v>1519</v>
      </c>
      <c r="B26" s="813" t="s">
        <v>1364</v>
      </c>
      <c r="C26" s="810">
        <f>C27</f>
        <v>120</v>
      </c>
      <c r="D26" s="811">
        <f>C26/C7</f>
        <v>9.0922867101075923E-3</v>
      </c>
      <c r="E26" s="827">
        <f>E27</f>
        <v>0</v>
      </c>
      <c r="F26" s="811">
        <f>E26/E7</f>
        <v>0</v>
      </c>
      <c r="G26" s="827">
        <f>G27</f>
        <v>60</v>
      </c>
      <c r="H26" s="827">
        <f>H27</f>
        <v>0</v>
      </c>
      <c r="I26" s="827">
        <f>I27</f>
        <v>30</v>
      </c>
      <c r="J26" s="827">
        <f>J27</f>
        <v>30</v>
      </c>
    </row>
    <row r="27" spans="1:14">
      <c r="A27" s="814" t="s">
        <v>296</v>
      </c>
      <c r="B27" s="826" t="s">
        <v>724</v>
      </c>
      <c r="C27" s="828">
        <f>E27+G27+I27+J27</f>
        <v>120</v>
      </c>
      <c r="D27" s="824">
        <f>C27/C26</f>
        <v>1</v>
      </c>
      <c r="E27" s="825">
        <v>0</v>
      </c>
      <c r="F27" s="811">
        <f>E27/E8</f>
        <v>0</v>
      </c>
      <c r="G27" s="825">
        <v>60</v>
      </c>
      <c r="H27" s="825">
        <v>0</v>
      </c>
      <c r="I27" s="825">
        <v>30</v>
      </c>
      <c r="J27" s="825">
        <v>30</v>
      </c>
    </row>
    <row r="28" spans="1:14">
      <c r="A28" s="812" t="s">
        <v>1520</v>
      </c>
      <c r="B28" s="813" t="s">
        <v>1365</v>
      </c>
      <c r="C28" s="810">
        <f>C29</f>
        <v>500</v>
      </c>
      <c r="D28" s="811">
        <f>C28/C7</f>
        <v>3.7884527958781632E-2</v>
      </c>
      <c r="E28" s="827">
        <f>E29</f>
        <v>0</v>
      </c>
      <c r="F28" s="811">
        <f>E28/E7</f>
        <v>0</v>
      </c>
      <c r="G28" s="827">
        <f>G29</f>
        <v>500</v>
      </c>
      <c r="H28" s="827">
        <f t="shared" ref="H28:J28" si="6">H29</f>
        <v>0</v>
      </c>
      <c r="I28" s="827">
        <f t="shared" si="6"/>
        <v>0</v>
      </c>
      <c r="J28" s="827">
        <f t="shared" si="6"/>
        <v>0</v>
      </c>
    </row>
    <row r="29" spans="1:14">
      <c r="A29" s="814" t="s">
        <v>299</v>
      </c>
      <c r="B29" s="822" t="s">
        <v>1009</v>
      </c>
      <c r="C29" s="828">
        <f>E29+G29+H29+I29+J29</f>
        <v>500</v>
      </c>
      <c r="D29" s="824">
        <f>C29/C28</f>
        <v>1</v>
      </c>
      <c r="E29" s="825">
        <v>0</v>
      </c>
      <c r="F29" s="824">
        <v>0</v>
      </c>
      <c r="G29" s="825">
        <v>500</v>
      </c>
      <c r="H29" s="825">
        <v>0</v>
      </c>
      <c r="I29" s="825">
        <v>0</v>
      </c>
      <c r="J29" s="825">
        <v>0</v>
      </c>
      <c r="N29" s="806" t="s">
        <v>762</v>
      </c>
    </row>
    <row r="30" spans="1:14">
      <c r="A30" s="808" t="s">
        <v>1501</v>
      </c>
      <c r="B30" s="809" t="s">
        <v>1300</v>
      </c>
      <c r="C30" s="810">
        <f>C31</f>
        <v>1000</v>
      </c>
      <c r="D30" s="811">
        <f>C30/C32</f>
        <v>7.0432455275390896E-2</v>
      </c>
      <c r="E30" s="827">
        <f>E31</f>
        <v>0</v>
      </c>
      <c r="F30" s="811">
        <f>E30/E32</f>
        <v>0</v>
      </c>
      <c r="G30" s="827">
        <f>G31</f>
        <v>0</v>
      </c>
      <c r="H30" s="827">
        <f>H31</f>
        <v>0</v>
      </c>
      <c r="I30" s="827">
        <f>I31</f>
        <v>500</v>
      </c>
      <c r="J30" s="827">
        <f>J31</f>
        <v>500</v>
      </c>
    </row>
    <row r="31" spans="1:14">
      <c r="A31" s="829" t="s">
        <v>1461</v>
      </c>
      <c r="B31" s="822" t="s">
        <v>725</v>
      </c>
      <c r="C31" s="828">
        <f>E31+G31+H31+I31+J31</f>
        <v>1000</v>
      </c>
      <c r="D31" s="824">
        <f>C31/C30</f>
        <v>1</v>
      </c>
      <c r="E31" s="825">
        <v>0</v>
      </c>
      <c r="F31" s="824">
        <v>0</v>
      </c>
      <c r="G31" s="825">
        <v>0</v>
      </c>
      <c r="H31" s="825">
        <v>0</v>
      </c>
      <c r="I31" s="825">
        <v>500</v>
      </c>
      <c r="J31" s="825">
        <v>500</v>
      </c>
    </row>
    <row r="32" spans="1:14" ht="15.75" customHeight="1">
      <c r="A32" s="1253" t="s">
        <v>1537</v>
      </c>
      <c r="B32" s="1254"/>
      <c r="C32" s="830">
        <f>C7+C30</f>
        <v>14198</v>
      </c>
      <c r="D32" s="831"/>
      <c r="E32" s="830">
        <f>E7+E30</f>
        <v>400</v>
      </c>
      <c r="F32" s="831"/>
      <c r="G32" s="830">
        <f>G7+G30</f>
        <v>8738</v>
      </c>
      <c r="H32" s="830">
        <f t="shared" ref="H32:J32" si="7">H7+H30</f>
        <v>2000</v>
      </c>
      <c r="I32" s="830">
        <f t="shared" si="7"/>
        <v>2330</v>
      </c>
      <c r="J32" s="830">
        <f t="shared" si="7"/>
        <v>730</v>
      </c>
    </row>
  </sheetData>
  <mergeCells count="14">
    <mergeCell ref="H4:H5"/>
    <mergeCell ref="I4:I5"/>
    <mergeCell ref="J4:J5"/>
    <mergeCell ref="A32:B32"/>
    <mergeCell ref="A1:J1"/>
    <mergeCell ref="A2:A5"/>
    <mergeCell ref="B2:B5"/>
    <mergeCell ref="C2:D3"/>
    <mergeCell ref="E2:J2"/>
    <mergeCell ref="E3:F3"/>
    <mergeCell ref="C4:C5"/>
    <mergeCell ref="D4:D5"/>
    <mergeCell ref="E4:F4"/>
    <mergeCell ref="G4:G5"/>
  </mergeCells>
  <phoneticPr fontId="3" type="noConversion"/>
  <pageMargins left="0.78740157480314965" right="0.39370078740157483" top="0.70866141732283472" bottom="0.98425196850393704" header="0.51181102362204722" footer="0.51181102362204722"/>
  <pageSetup paperSize="9" scale="75" orientation="landscape" r:id="rId1"/>
  <headerFooter alignWithMargins="0"/>
</worksheet>
</file>

<file path=xl/worksheets/sheet26.xml><?xml version="1.0" encoding="utf-8"?>
<worksheet xmlns="http://schemas.openxmlformats.org/spreadsheetml/2006/main" xmlns:r="http://schemas.openxmlformats.org/officeDocument/2006/relationships">
  <sheetPr>
    <tabColor rgb="FFFFFF00"/>
  </sheetPr>
  <dimension ref="A1:I29"/>
  <sheetViews>
    <sheetView view="pageBreakPreview" zoomScale="70" zoomScaleNormal="75" zoomScaleSheetLayoutView="70" workbookViewId="0">
      <selection activeCell="B28" sqref="B28"/>
    </sheetView>
  </sheetViews>
  <sheetFormatPr defaultRowHeight="15"/>
  <cols>
    <col min="1" max="1" width="4.5703125" style="849" customWidth="1"/>
    <col min="2" max="2" width="50.140625" style="832" customWidth="1"/>
    <col min="3" max="3" width="12.140625" style="832" customWidth="1"/>
    <col min="4" max="4" width="17.42578125" style="832" customWidth="1"/>
    <col min="5" max="5" width="15.42578125" style="832" customWidth="1"/>
    <col min="6" max="6" width="16.42578125" style="832" customWidth="1"/>
    <col min="7" max="7" width="16.85546875" style="832" customWidth="1"/>
    <col min="8" max="8" width="18.7109375" style="832" customWidth="1"/>
    <col min="9" max="9" width="10.5703125" style="832" customWidth="1"/>
    <col min="10" max="16384" width="9.140625" style="832"/>
  </cols>
  <sheetData>
    <row r="1" spans="1:9" ht="20.25" customHeight="1">
      <c r="A1" s="1261" t="s">
        <v>761</v>
      </c>
      <c r="B1" s="1262"/>
      <c r="C1" s="1262"/>
      <c r="D1" s="1262"/>
      <c r="E1" s="1262"/>
      <c r="F1" s="1262"/>
      <c r="G1" s="1262"/>
      <c r="H1" s="1262"/>
      <c r="I1" s="1263"/>
    </row>
    <row r="2" spans="1:9" ht="139.5" customHeight="1">
      <c r="A2" s="760" t="s">
        <v>1295</v>
      </c>
      <c r="B2" s="714" t="s">
        <v>321</v>
      </c>
      <c r="C2" s="714" t="s">
        <v>322</v>
      </c>
      <c r="D2" s="833" t="s">
        <v>549</v>
      </c>
      <c r="E2" s="833" t="s">
        <v>1254</v>
      </c>
      <c r="F2" s="714" t="s">
        <v>1255</v>
      </c>
      <c r="G2" s="714" t="s">
        <v>1256</v>
      </c>
      <c r="H2" s="714" t="s">
        <v>550</v>
      </c>
      <c r="I2" s="714" t="s">
        <v>1348</v>
      </c>
    </row>
    <row r="3" spans="1:9">
      <c r="A3" s="834">
        <v>1</v>
      </c>
      <c r="B3" s="726">
        <v>2</v>
      </c>
      <c r="C3" s="726">
        <v>3</v>
      </c>
      <c r="D3" s="835">
        <v>4</v>
      </c>
      <c r="E3" s="835">
        <v>5</v>
      </c>
      <c r="F3" s="726">
        <v>6</v>
      </c>
      <c r="G3" s="726">
        <v>7</v>
      </c>
      <c r="H3" s="726">
        <v>8</v>
      </c>
      <c r="I3" s="835">
        <v>9</v>
      </c>
    </row>
    <row r="4" spans="1:9">
      <c r="A4" s="898">
        <v>1</v>
      </c>
      <c r="B4" s="899" t="s">
        <v>1229</v>
      </c>
      <c r="C4" s="900">
        <v>2018</v>
      </c>
      <c r="D4" s="901">
        <v>320</v>
      </c>
      <c r="E4" s="902"/>
      <c r="F4" s="902"/>
      <c r="G4" s="903">
        <v>0</v>
      </c>
      <c r="H4" s="903">
        <v>320</v>
      </c>
      <c r="I4" s="904"/>
    </row>
    <row r="5" spans="1:9">
      <c r="A5" s="898">
        <v>2</v>
      </c>
      <c r="B5" s="905" t="s">
        <v>1230</v>
      </c>
      <c r="C5" s="900">
        <v>2018</v>
      </c>
      <c r="D5" s="901">
        <v>1623</v>
      </c>
      <c r="E5" s="902"/>
      <c r="F5" s="902"/>
      <c r="G5" s="903">
        <v>0</v>
      </c>
      <c r="H5" s="903">
        <v>1623</v>
      </c>
      <c r="I5" s="904"/>
    </row>
    <row r="6" spans="1:9">
      <c r="A6" s="898">
        <v>3</v>
      </c>
      <c r="B6" s="905" t="s">
        <v>1231</v>
      </c>
      <c r="C6" s="900">
        <v>2018</v>
      </c>
      <c r="D6" s="901">
        <v>492</v>
      </c>
      <c r="E6" s="902"/>
      <c r="F6" s="902"/>
      <c r="G6" s="903">
        <v>0</v>
      </c>
      <c r="H6" s="903">
        <v>492</v>
      </c>
      <c r="I6" s="904"/>
    </row>
    <row r="7" spans="1:9">
      <c r="A7" s="898">
        <v>4</v>
      </c>
      <c r="B7" s="905" t="s">
        <v>1232</v>
      </c>
      <c r="C7" s="900">
        <v>2018</v>
      </c>
      <c r="D7" s="901">
        <v>1623</v>
      </c>
      <c r="E7" s="902"/>
      <c r="F7" s="902"/>
      <c r="G7" s="903">
        <v>0</v>
      </c>
      <c r="H7" s="903">
        <v>1623</v>
      </c>
      <c r="I7" s="904"/>
    </row>
    <row r="8" spans="1:9">
      <c r="A8" s="898">
        <v>5</v>
      </c>
      <c r="B8" s="905" t="s">
        <v>1233</v>
      </c>
      <c r="C8" s="900">
        <v>2018</v>
      </c>
      <c r="D8" s="901">
        <v>720</v>
      </c>
      <c r="E8" s="902"/>
      <c r="F8" s="902"/>
      <c r="G8" s="903">
        <v>0</v>
      </c>
      <c r="H8" s="903">
        <v>720</v>
      </c>
      <c r="I8" s="904"/>
    </row>
    <row r="9" spans="1:9">
      <c r="A9" s="898">
        <v>6</v>
      </c>
      <c r="B9" s="905" t="s">
        <v>1234</v>
      </c>
      <c r="C9" s="900">
        <v>2018</v>
      </c>
      <c r="D9" s="901">
        <v>160</v>
      </c>
      <c r="E9" s="902"/>
      <c r="F9" s="902"/>
      <c r="G9" s="903">
        <v>0</v>
      </c>
      <c r="H9" s="903">
        <v>160</v>
      </c>
      <c r="I9" s="904"/>
    </row>
    <row r="10" spans="1:9">
      <c r="A10" s="898">
        <v>7</v>
      </c>
      <c r="B10" s="905" t="s">
        <v>1236</v>
      </c>
      <c r="C10" s="900">
        <v>2018</v>
      </c>
      <c r="D10" s="901">
        <v>240</v>
      </c>
      <c r="E10" s="902"/>
      <c r="F10" s="902"/>
      <c r="G10" s="903">
        <v>0</v>
      </c>
      <c r="H10" s="903">
        <v>240</v>
      </c>
      <c r="I10" s="904"/>
    </row>
    <row r="11" spans="1:9">
      <c r="A11" s="898">
        <v>8</v>
      </c>
      <c r="B11" s="906" t="s">
        <v>332</v>
      </c>
      <c r="C11" s="900">
        <v>2017</v>
      </c>
      <c r="D11" s="901">
        <v>400</v>
      </c>
      <c r="E11" s="902"/>
      <c r="F11" s="902"/>
      <c r="G11" s="903">
        <f>D11</f>
        <v>400</v>
      </c>
      <c r="H11" s="903">
        <v>0</v>
      </c>
      <c r="I11" s="904"/>
    </row>
    <row r="12" spans="1:9">
      <c r="A12" s="898">
        <v>9</v>
      </c>
      <c r="B12" s="906" t="s">
        <v>1239</v>
      </c>
      <c r="C12" s="900">
        <v>2018</v>
      </c>
      <c r="D12" s="901">
        <v>1000</v>
      </c>
      <c r="E12" s="902"/>
      <c r="F12" s="902"/>
      <c r="G12" s="903">
        <v>0</v>
      </c>
      <c r="H12" s="903">
        <v>1000</v>
      </c>
      <c r="I12" s="904"/>
    </row>
    <row r="13" spans="1:9">
      <c r="A13" s="898">
        <v>10</v>
      </c>
      <c r="B13" s="906" t="s">
        <v>1241</v>
      </c>
      <c r="C13" s="900">
        <v>2018</v>
      </c>
      <c r="D13" s="901">
        <v>1000</v>
      </c>
      <c r="E13" s="902"/>
      <c r="F13" s="902"/>
      <c r="G13" s="903">
        <v>0</v>
      </c>
      <c r="H13" s="903">
        <v>1000</v>
      </c>
      <c r="I13" s="904"/>
    </row>
    <row r="14" spans="1:9">
      <c r="A14" s="898">
        <v>11</v>
      </c>
      <c r="B14" s="906" t="s">
        <v>721</v>
      </c>
      <c r="C14" s="900">
        <v>2018</v>
      </c>
      <c r="D14" s="901">
        <v>700</v>
      </c>
      <c r="E14" s="902"/>
      <c r="F14" s="902"/>
      <c r="G14" s="903">
        <v>0</v>
      </c>
      <c r="H14" s="903">
        <v>700</v>
      </c>
      <c r="I14" s="904"/>
    </row>
    <row r="15" spans="1:9">
      <c r="A15" s="898">
        <v>12</v>
      </c>
      <c r="B15" s="906" t="s">
        <v>1243</v>
      </c>
      <c r="C15" s="900">
        <v>2019</v>
      </c>
      <c r="D15" s="901">
        <v>1600</v>
      </c>
      <c r="E15" s="902"/>
      <c r="F15" s="902"/>
      <c r="G15" s="903">
        <v>0</v>
      </c>
      <c r="H15" s="903">
        <v>1600</v>
      </c>
      <c r="I15" s="904"/>
    </row>
    <row r="16" spans="1:9">
      <c r="A16" s="898">
        <v>13</v>
      </c>
      <c r="B16" s="906" t="s">
        <v>1245</v>
      </c>
      <c r="C16" s="900">
        <v>2019</v>
      </c>
      <c r="D16" s="901">
        <v>200</v>
      </c>
      <c r="E16" s="902"/>
      <c r="F16" s="902"/>
      <c r="G16" s="903">
        <v>0</v>
      </c>
      <c r="H16" s="903">
        <v>200</v>
      </c>
      <c r="I16" s="904"/>
    </row>
    <row r="17" spans="1:9">
      <c r="A17" s="898">
        <v>14</v>
      </c>
      <c r="B17" s="906" t="s">
        <v>1247</v>
      </c>
      <c r="C17" s="900">
        <v>2020</v>
      </c>
      <c r="D17" s="901">
        <v>900</v>
      </c>
      <c r="E17" s="902"/>
      <c r="F17" s="902"/>
      <c r="G17" s="903">
        <v>0</v>
      </c>
      <c r="H17" s="903">
        <v>900</v>
      </c>
      <c r="I17" s="904"/>
    </row>
    <row r="18" spans="1:9">
      <c r="A18" s="898">
        <v>15</v>
      </c>
      <c r="B18" s="906" t="s">
        <v>1249</v>
      </c>
      <c r="C18" s="900">
        <v>2020</v>
      </c>
      <c r="D18" s="901">
        <v>400</v>
      </c>
      <c r="E18" s="902"/>
      <c r="F18" s="902"/>
      <c r="G18" s="903">
        <v>0</v>
      </c>
      <c r="H18" s="903">
        <v>400</v>
      </c>
      <c r="I18" s="904"/>
    </row>
    <row r="19" spans="1:9">
      <c r="A19" s="898">
        <v>16</v>
      </c>
      <c r="B19" s="906" t="s">
        <v>1251</v>
      </c>
      <c r="C19" s="900">
        <v>2020</v>
      </c>
      <c r="D19" s="901">
        <v>400</v>
      </c>
      <c r="E19" s="902"/>
      <c r="F19" s="902"/>
      <c r="G19" s="903">
        <v>0</v>
      </c>
      <c r="H19" s="903">
        <v>400</v>
      </c>
      <c r="I19" s="904"/>
    </row>
    <row r="20" spans="1:9">
      <c r="A20" s="898">
        <v>17</v>
      </c>
      <c r="B20" s="907" t="s">
        <v>724</v>
      </c>
      <c r="C20" s="900" t="s">
        <v>1257</v>
      </c>
      <c r="D20" s="901">
        <v>800</v>
      </c>
      <c r="E20" s="902"/>
      <c r="F20" s="902"/>
      <c r="G20" s="903">
        <f>IF(C20=2016,D20,0)</f>
        <v>0</v>
      </c>
      <c r="H20" s="903">
        <v>800</v>
      </c>
      <c r="I20" s="904"/>
    </row>
    <row r="21" spans="1:9">
      <c r="A21" s="898">
        <v>18</v>
      </c>
      <c r="B21" s="908" t="s">
        <v>1010</v>
      </c>
      <c r="C21" s="900" t="s">
        <v>1257</v>
      </c>
      <c r="D21" s="909">
        <v>120</v>
      </c>
      <c r="E21" s="902"/>
      <c r="F21" s="902"/>
      <c r="G21" s="903">
        <f>IF(C21=2016,D21,0)</f>
        <v>0</v>
      </c>
      <c r="H21" s="903">
        <v>120</v>
      </c>
      <c r="I21" s="904"/>
    </row>
    <row r="22" spans="1:9">
      <c r="A22" s="898">
        <v>19</v>
      </c>
      <c r="B22" s="906" t="s">
        <v>1009</v>
      </c>
      <c r="C22" s="900">
        <v>2018</v>
      </c>
      <c r="D22" s="909">
        <v>500</v>
      </c>
      <c r="E22" s="902"/>
      <c r="F22" s="902"/>
      <c r="G22" s="903">
        <f>IF(C22=2016,D22,0)</f>
        <v>0</v>
      </c>
      <c r="H22" s="903">
        <v>500</v>
      </c>
      <c r="I22" s="904"/>
    </row>
    <row r="23" spans="1:9" ht="15.75">
      <c r="A23" s="836">
        <v>20</v>
      </c>
      <c r="B23" s="822" t="s">
        <v>725</v>
      </c>
      <c r="C23" s="837" t="s">
        <v>1258</v>
      </c>
      <c r="D23" s="816">
        <v>1000</v>
      </c>
      <c r="E23" s="838"/>
      <c r="F23" s="838"/>
      <c r="G23" s="368">
        <f>IF(C23=2016,D23,0)</f>
        <v>0</v>
      </c>
      <c r="H23" s="368">
        <v>1000</v>
      </c>
      <c r="I23" s="839"/>
    </row>
    <row r="24" spans="1:9" ht="15.75">
      <c r="A24" s="1264" t="s">
        <v>1537</v>
      </c>
      <c r="B24" s="1264"/>
      <c r="C24" s="841"/>
      <c r="D24" s="842">
        <f>SUM(D4:D23)</f>
        <v>14198</v>
      </c>
      <c r="E24" s="843">
        <f>SUM(E4:E23)</f>
        <v>0</v>
      </c>
      <c r="F24" s="843">
        <f>SUM(F4:F23)</f>
        <v>0</v>
      </c>
      <c r="G24" s="844">
        <f>SUM(G4:G23)</f>
        <v>400</v>
      </c>
      <c r="H24" s="842">
        <f>SUM(H4:H23)</f>
        <v>13798</v>
      </c>
      <c r="I24" s="845"/>
    </row>
    <row r="25" spans="1:9" ht="33.75" customHeight="1">
      <c r="A25" s="832"/>
      <c r="B25" s="179" t="s">
        <v>205</v>
      </c>
      <c r="C25" s="847"/>
      <c r="D25" s="847"/>
      <c r="E25" s="847"/>
      <c r="F25" s="848"/>
      <c r="G25" s="1265" t="s">
        <v>726</v>
      </c>
      <c r="H25" s="1265"/>
      <c r="I25" s="1265"/>
    </row>
    <row r="26" spans="1:9" ht="11.25" customHeight="1">
      <c r="B26" s="180" t="s">
        <v>727</v>
      </c>
      <c r="C26" s="847"/>
      <c r="D26" s="847"/>
      <c r="E26" s="847"/>
      <c r="F26" s="847"/>
      <c r="G26" s="1266" t="s">
        <v>474</v>
      </c>
      <c r="H26" s="1266"/>
      <c r="I26" s="1266"/>
    </row>
    <row r="27" spans="1:9">
      <c r="B27" s="180"/>
      <c r="C27" s="847"/>
      <c r="D27" s="847"/>
      <c r="E27" s="847"/>
      <c r="F27" s="847"/>
      <c r="G27" s="847"/>
      <c r="H27" s="847"/>
      <c r="I27" s="847"/>
    </row>
    <row r="28" spans="1:9">
      <c r="B28" s="181" t="s">
        <v>1875</v>
      </c>
      <c r="C28" s="847"/>
      <c r="D28" s="847"/>
      <c r="E28" s="847"/>
      <c r="F28" s="847"/>
      <c r="G28" s="847"/>
      <c r="H28" s="847"/>
      <c r="I28" s="847"/>
    </row>
    <row r="29" spans="1:9">
      <c r="B29" s="194" t="s">
        <v>1535</v>
      </c>
      <c r="C29" s="850"/>
      <c r="D29" s="850"/>
      <c r="E29" s="850"/>
      <c r="F29" s="850"/>
      <c r="G29" s="850"/>
      <c r="H29" s="850"/>
      <c r="I29" s="851"/>
    </row>
  </sheetData>
  <mergeCells count="4">
    <mergeCell ref="A1:I1"/>
    <mergeCell ref="A24:B24"/>
    <mergeCell ref="G25:I25"/>
    <mergeCell ref="G26:I26"/>
  </mergeCells>
  <phoneticPr fontId="3" type="noConversion"/>
  <pageMargins left="0.45" right="0.32" top="0.81" bottom="0.56999999999999995" header="0.5" footer="0.39"/>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sheetPr>
    <tabColor rgb="FFFFFF00"/>
  </sheetPr>
  <dimension ref="A1:J35"/>
  <sheetViews>
    <sheetView view="pageBreakPreview" zoomScale="85" zoomScaleNormal="100" zoomScaleSheetLayoutView="85" workbookViewId="0">
      <selection activeCell="H29" sqref="H29"/>
    </sheetView>
  </sheetViews>
  <sheetFormatPr defaultRowHeight="15"/>
  <cols>
    <col min="1" max="1" width="7.42578125" style="806" customWidth="1"/>
    <col min="2" max="2" width="60.42578125" style="806" customWidth="1"/>
    <col min="3" max="3" width="14.7109375" style="806" customWidth="1"/>
    <col min="4" max="4" width="9.42578125" style="806" customWidth="1"/>
    <col min="5" max="5" width="13.85546875" style="806" customWidth="1"/>
    <col min="6" max="6" width="9.42578125" style="806" customWidth="1"/>
    <col min="7" max="7" width="11.28515625" style="806" customWidth="1"/>
    <col min="8" max="8" width="12" style="806" customWidth="1"/>
    <col min="9" max="9" width="11.42578125" style="806" customWidth="1"/>
    <col min="10" max="10" width="11.28515625" style="806" customWidth="1"/>
    <col min="11" max="16384" width="9.140625" style="806"/>
  </cols>
  <sheetData>
    <row r="1" spans="1:10" ht="25.5" customHeight="1">
      <c r="A1" s="1089" t="s">
        <v>326</v>
      </c>
      <c r="B1" s="1089"/>
      <c r="C1" s="1089"/>
      <c r="D1" s="1089"/>
      <c r="E1" s="1089"/>
      <c r="F1" s="1089"/>
      <c r="G1" s="1089"/>
      <c r="H1" s="1089"/>
      <c r="I1" s="1089"/>
      <c r="J1" s="1089"/>
    </row>
    <row r="2" spans="1:10" ht="15.75" customHeight="1">
      <c r="A2" s="1025" t="s">
        <v>1295</v>
      </c>
      <c r="B2" s="1025" t="s">
        <v>1302</v>
      </c>
      <c r="C2" s="1268" t="s">
        <v>1259</v>
      </c>
      <c r="D2" s="1268"/>
      <c r="E2" s="1025" t="s">
        <v>272</v>
      </c>
      <c r="F2" s="1025"/>
      <c r="G2" s="1025"/>
      <c r="H2" s="1025"/>
      <c r="I2" s="1025"/>
      <c r="J2" s="1025"/>
    </row>
    <row r="3" spans="1:10" ht="30" customHeight="1">
      <c r="A3" s="1025"/>
      <c r="B3" s="1025"/>
      <c r="C3" s="1268"/>
      <c r="D3" s="1268"/>
      <c r="E3" s="1268">
        <v>2017</v>
      </c>
      <c r="F3" s="1268"/>
      <c r="G3" s="807">
        <v>2018</v>
      </c>
      <c r="H3" s="807">
        <v>2019</v>
      </c>
      <c r="I3" s="807">
        <v>2020</v>
      </c>
      <c r="J3" s="807">
        <v>2021</v>
      </c>
    </row>
    <row r="4" spans="1:10" ht="18.75" customHeight="1">
      <c r="A4" s="1025"/>
      <c r="B4" s="1025"/>
      <c r="C4" s="1025" t="s">
        <v>546</v>
      </c>
      <c r="D4" s="1025" t="s">
        <v>1298</v>
      </c>
      <c r="E4" s="1025" t="s">
        <v>284</v>
      </c>
      <c r="F4" s="1025"/>
      <c r="G4" s="1025" t="s">
        <v>546</v>
      </c>
      <c r="H4" s="1025" t="s">
        <v>546</v>
      </c>
      <c r="I4" s="1025" t="s">
        <v>546</v>
      </c>
      <c r="J4" s="1025" t="s">
        <v>546</v>
      </c>
    </row>
    <row r="5" spans="1:10" ht="30">
      <c r="A5" s="1025"/>
      <c r="B5" s="1025"/>
      <c r="C5" s="1025"/>
      <c r="D5" s="1025"/>
      <c r="E5" s="778" t="s">
        <v>546</v>
      </c>
      <c r="F5" s="778" t="s">
        <v>1298</v>
      </c>
      <c r="G5" s="1025"/>
      <c r="H5" s="1025"/>
      <c r="I5" s="1025"/>
      <c r="J5" s="1025"/>
    </row>
    <row r="6" spans="1:10">
      <c r="A6" s="776">
        <v>1</v>
      </c>
      <c r="B6" s="776">
        <v>2</v>
      </c>
      <c r="C6" s="776">
        <v>3</v>
      </c>
      <c r="D6" s="776">
        <v>4</v>
      </c>
      <c r="E6" s="776">
        <v>5</v>
      </c>
      <c r="F6" s="776">
        <v>6</v>
      </c>
      <c r="G6" s="776">
        <v>7</v>
      </c>
      <c r="H6" s="776">
        <v>8</v>
      </c>
      <c r="I6" s="776">
        <v>9</v>
      </c>
      <c r="J6" s="776">
        <v>10</v>
      </c>
    </row>
    <row r="7" spans="1:10" ht="30">
      <c r="A7" s="813">
        <v>1</v>
      </c>
      <c r="B7" s="813" t="s">
        <v>503</v>
      </c>
      <c r="C7" s="810">
        <f>C8+C15+C18+C20+C21</f>
        <v>20211.505000000001</v>
      </c>
      <c r="D7" s="811">
        <f>C7/C35</f>
        <v>0.86701845290555024</v>
      </c>
      <c r="E7" s="810">
        <f>E8+E15+E18+E20+E21</f>
        <v>2063.0050000000001</v>
      </c>
      <c r="F7" s="811">
        <f>E7/E35</f>
        <v>0.77469062206041672</v>
      </c>
      <c r="G7" s="810">
        <f>G8+G15+G18+G20+G21</f>
        <v>5774</v>
      </c>
      <c r="H7" s="810">
        <f>H8+H15+H18+H20+H21</f>
        <v>4285</v>
      </c>
      <c r="I7" s="810">
        <f>I8+I15+I18+I20+I21</f>
        <v>4350</v>
      </c>
      <c r="J7" s="810">
        <f>J8+J15+J18+J20+J21</f>
        <v>3739.5</v>
      </c>
    </row>
    <row r="8" spans="1:10">
      <c r="A8" s="808" t="s">
        <v>1456</v>
      </c>
      <c r="B8" s="852" t="s">
        <v>504</v>
      </c>
      <c r="C8" s="853">
        <f>SUM(C9:C14)</f>
        <v>9412.505000000001</v>
      </c>
      <c r="D8" s="854">
        <v>0.35714437425926787</v>
      </c>
      <c r="E8" s="853">
        <f>SUM(E9:E14)</f>
        <v>1314.0050000000001</v>
      </c>
      <c r="F8" s="854">
        <f>E8/E7</f>
        <v>0.63693738018085266</v>
      </c>
      <c r="G8" s="853">
        <f>SUM(G9:G14)</f>
        <v>1774</v>
      </c>
      <c r="H8" s="853">
        <f>SUM(H9:H14)</f>
        <v>2135</v>
      </c>
      <c r="I8" s="853">
        <f>SUM(I9:I14)</f>
        <v>2200</v>
      </c>
      <c r="J8" s="853">
        <f>SUM(J9:J14)</f>
        <v>1989.5</v>
      </c>
    </row>
    <row r="9" spans="1:10">
      <c r="A9" s="855" t="s">
        <v>1459</v>
      </c>
      <c r="B9" s="840" t="s">
        <v>760</v>
      </c>
      <c r="C9" s="818">
        <f t="shared" ref="C9:C19" si="0">E9+G9+H9+I9+J9</f>
        <v>5294</v>
      </c>
      <c r="D9" s="819">
        <f t="shared" ref="D9:D14" si="1">C9/$C$8</f>
        <v>0.56244326032230518</v>
      </c>
      <c r="E9" s="818">
        <v>690</v>
      </c>
      <c r="F9" s="819">
        <f t="shared" ref="F9:F14" si="2">E9/$E$8</f>
        <v>0.52511215710746906</v>
      </c>
      <c r="G9" s="820">
        <v>1000</v>
      </c>
      <c r="H9" s="820">
        <v>1120</v>
      </c>
      <c r="I9" s="820">
        <v>1250</v>
      </c>
      <c r="J9" s="820">
        <v>1234</v>
      </c>
    </row>
    <row r="10" spans="1:10">
      <c r="A10" s="855" t="s">
        <v>1578</v>
      </c>
      <c r="B10" s="840" t="s">
        <v>1007</v>
      </c>
      <c r="C10" s="818">
        <f t="shared" si="0"/>
        <v>1477.5050000000001</v>
      </c>
      <c r="D10" s="819">
        <f t="shared" si="1"/>
        <v>0.15697255937712648</v>
      </c>
      <c r="E10" s="818">
        <v>152.005</v>
      </c>
      <c r="F10" s="819">
        <f t="shared" si="2"/>
        <v>0.11568068614655194</v>
      </c>
      <c r="G10" s="820">
        <v>254</v>
      </c>
      <c r="H10" s="820">
        <v>350</v>
      </c>
      <c r="I10" s="820">
        <v>400</v>
      </c>
      <c r="J10" s="820">
        <v>321.5</v>
      </c>
    </row>
    <row r="11" spans="1:10">
      <c r="A11" s="855" t="s">
        <v>1579</v>
      </c>
      <c r="B11" s="840" t="s">
        <v>1260</v>
      </c>
      <c r="C11" s="818">
        <f t="shared" si="0"/>
        <v>1490</v>
      </c>
      <c r="D11" s="819">
        <f t="shared" si="1"/>
        <v>0.15830004871179348</v>
      </c>
      <c r="E11" s="818">
        <v>290</v>
      </c>
      <c r="F11" s="819">
        <f t="shared" si="2"/>
        <v>0.22069931240748702</v>
      </c>
      <c r="G11" s="820">
        <v>300</v>
      </c>
      <c r="H11" s="820">
        <v>300</v>
      </c>
      <c r="I11" s="820">
        <v>300</v>
      </c>
      <c r="J11" s="820">
        <v>300</v>
      </c>
    </row>
    <row r="12" spans="1:10">
      <c r="A12" s="855" t="s">
        <v>1580</v>
      </c>
      <c r="B12" s="856" t="s">
        <v>1261</v>
      </c>
      <c r="C12" s="818">
        <f t="shared" si="0"/>
        <v>611</v>
      </c>
      <c r="D12" s="819">
        <f t="shared" si="1"/>
        <v>6.4913644136178408E-2</v>
      </c>
      <c r="E12" s="818">
        <v>122</v>
      </c>
      <c r="F12" s="819">
        <f t="shared" si="2"/>
        <v>9.2845917633494535E-2</v>
      </c>
      <c r="G12" s="820">
        <v>100</v>
      </c>
      <c r="H12" s="820">
        <v>125</v>
      </c>
      <c r="I12" s="820">
        <v>130</v>
      </c>
      <c r="J12" s="820">
        <v>134</v>
      </c>
    </row>
    <row r="13" spans="1:10">
      <c r="A13" s="855" t="s">
        <v>1262</v>
      </c>
      <c r="B13" s="856" t="s">
        <v>1008</v>
      </c>
      <c r="C13" s="818">
        <f t="shared" si="0"/>
        <v>140</v>
      </c>
      <c r="D13" s="819">
        <f t="shared" si="1"/>
        <v>1.4873830080302745E-2</v>
      </c>
      <c r="E13" s="818">
        <v>0</v>
      </c>
      <c r="F13" s="819">
        <f t="shared" si="2"/>
        <v>0</v>
      </c>
      <c r="G13" s="820">
        <v>0</v>
      </c>
      <c r="H13" s="820">
        <v>140</v>
      </c>
      <c r="I13" s="820">
        <v>0</v>
      </c>
      <c r="J13" s="820">
        <v>0</v>
      </c>
    </row>
    <row r="14" spans="1:10">
      <c r="A14" s="855" t="s">
        <v>1263</v>
      </c>
      <c r="B14" s="856" t="s">
        <v>1011</v>
      </c>
      <c r="C14" s="818">
        <f t="shared" si="0"/>
        <v>400</v>
      </c>
      <c r="D14" s="819">
        <f t="shared" si="1"/>
        <v>4.2496657372293557E-2</v>
      </c>
      <c r="E14" s="818">
        <v>60</v>
      </c>
      <c r="F14" s="819">
        <f t="shared" si="2"/>
        <v>4.5661926704997316E-2</v>
      </c>
      <c r="G14" s="820">
        <v>120</v>
      </c>
      <c r="H14" s="820">
        <v>100</v>
      </c>
      <c r="I14" s="820">
        <v>120</v>
      </c>
      <c r="J14" s="820">
        <v>0</v>
      </c>
    </row>
    <row r="15" spans="1:10">
      <c r="A15" s="808" t="s">
        <v>1457</v>
      </c>
      <c r="B15" s="852" t="s">
        <v>505</v>
      </c>
      <c r="C15" s="857">
        <f>E15+G15+H15+I15+J15</f>
        <v>8599</v>
      </c>
      <c r="D15" s="854">
        <v>0.17841288990650314</v>
      </c>
      <c r="E15" s="857">
        <f>E16+E17</f>
        <v>749</v>
      </c>
      <c r="F15" s="854">
        <f>E15/E7</f>
        <v>0.36306261981914728</v>
      </c>
      <c r="G15" s="857">
        <f>G16+G17</f>
        <v>2550</v>
      </c>
      <c r="H15" s="857">
        <f>H16+H17</f>
        <v>1900</v>
      </c>
      <c r="I15" s="857">
        <f>I16+I17</f>
        <v>1900</v>
      </c>
      <c r="J15" s="857">
        <f>J16+J17</f>
        <v>1500</v>
      </c>
    </row>
    <row r="16" spans="1:10">
      <c r="A16" s="855" t="s">
        <v>1460</v>
      </c>
      <c r="B16" s="856" t="s">
        <v>974</v>
      </c>
      <c r="C16" s="818">
        <f t="shared" si="0"/>
        <v>4199</v>
      </c>
      <c r="D16" s="819">
        <v>1</v>
      </c>
      <c r="E16" s="820">
        <v>749</v>
      </c>
      <c r="F16" s="819">
        <f>E16/E15</f>
        <v>1</v>
      </c>
      <c r="G16" s="820">
        <v>850</v>
      </c>
      <c r="H16" s="820">
        <v>1300</v>
      </c>
      <c r="I16" s="820">
        <v>1300</v>
      </c>
      <c r="J16" s="820">
        <v>0</v>
      </c>
    </row>
    <row r="17" spans="1:10">
      <c r="A17" s="855" t="s">
        <v>293</v>
      </c>
      <c r="B17" s="771" t="s">
        <v>223</v>
      </c>
      <c r="C17" s="818">
        <f t="shared" si="0"/>
        <v>4400</v>
      </c>
      <c r="D17" s="819">
        <f>C17/C15</f>
        <v>0.51168740551226888</v>
      </c>
      <c r="E17" s="820">
        <v>0</v>
      </c>
      <c r="F17" s="819">
        <f>E17/E15</f>
        <v>0</v>
      </c>
      <c r="G17" s="820">
        <v>1700</v>
      </c>
      <c r="H17" s="820">
        <v>600</v>
      </c>
      <c r="I17" s="820">
        <v>600</v>
      </c>
      <c r="J17" s="820">
        <v>1500</v>
      </c>
    </row>
    <row r="18" spans="1:10" ht="28.5">
      <c r="A18" s="808" t="s">
        <v>1519</v>
      </c>
      <c r="B18" s="852" t="s">
        <v>506</v>
      </c>
      <c r="C18" s="857">
        <f>C19</f>
        <v>1000</v>
      </c>
      <c r="D18" s="854">
        <v>0</v>
      </c>
      <c r="E18" s="857">
        <f>E19</f>
        <v>0</v>
      </c>
      <c r="F18" s="854">
        <f>E18/E7</f>
        <v>0</v>
      </c>
      <c r="G18" s="857">
        <f>G19</f>
        <v>250</v>
      </c>
      <c r="H18" s="857">
        <f>H19</f>
        <v>250</v>
      </c>
      <c r="I18" s="857">
        <f>I19</f>
        <v>250</v>
      </c>
      <c r="J18" s="857">
        <f>J19</f>
        <v>250</v>
      </c>
    </row>
    <row r="19" spans="1:10">
      <c r="A19" s="808" t="s">
        <v>296</v>
      </c>
      <c r="B19" s="856" t="s">
        <v>1012</v>
      </c>
      <c r="C19" s="818">
        <f t="shared" si="0"/>
        <v>1000</v>
      </c>
      <c r="D19" s="819">
        <f>C19/C17</f>
        <v>0.22727272727272727</v>
      </c>
      <c r="E19" s="820">
        <v>0</v>
      </c>
      <c r="F19" s="819">
        <v>0</v>
      </c>
      <c r="G19" s="820">
        <v>250</v>
      </c>
      <c r="H19" s="820">
        <v>250</v>
      </c>
      <c r="I19" s="820">
        <v>250</v>
      </c>
      <c r="J19" s="820">
        <v>250</v>
      </c>
    </row>
    <row r="20" spans="1:10" ht="18.75" customHeight="1">
      <c r="A20" s="808" t="s">
        <v>1520</v>
      </c>
      <c r="B20" s="852" t="s">
        <v>507</v>
      </c>
      <c r="C20" s="853">
        <v>0</v>
      </c>
      <c r="D20" s="854">
        <v>0</v>
      </c>
      <c r="E20" s="857">
        <v>0</v>
      </c>
      <c r="F20" s="854">
        <v>0</v>
      </c>
      <c r="G20" s="857">
        <v>0</v>
      </c>
      <c r="H20" s="857">
        <v>0</v>
      </c>
      <c r="I20" s="857">
        <v>0</v>
      </c>
      <c r="J20" s="857">
        <v>0</v>
      </c>
    </row>
    <row r="21" spans="1:10" ht="15.75" customHeight="1">
      <c r="A21" s="808" t="s">
        <v>1521</v>
      </c>
      <c r="B21" s="852" t="s">
        <v>327</v>
      </c>
      <c r="C21" s="853">
        <f>C22</f>
        <v>1200</v>
      </c>
      <c r="D21" s="854">
        <v>0.30215497283451354</v>
      </c>
      <c r="E21" s="853">
        <f>E22</f>
        <v>0</v>
      </c>
      <c r="F21" s="854">
        <f>E21/E7</f>
        <v>0</v>
      </c>
      <c r="G21" s="853">
        <f>G22</f>
        <v>1200</v>
      </c>
      <c r="H21" s="853">
        <f>H22</f>
        <v>0</v>
      </c>
      <c r="I21" s="853">
        <f>I22</f>
        <v>0</v>
      </c>
      <c r="J21" s="853">
        <f>J22</f>
        <v>0</v>
      </c>
    </row>
    <row r="22" spans="1:10" ht="15.75" customHeight="1">
      <c r="A22" s="855" t="s">
        <v>302</v>
      </c>
      <c r="B22" s="840" t="s">
        <v>1013</v>
      </c>
      <c r="C22" s="818">
        <f>E22+G22+H22+I22+J22</f>
        <v>1200</v>
      </c>
      <c r="D22" s="819">
        <f>C22/C21</f>
        <v>1</v>
      </c>
      <c r="E22" s="818">
        <v>0</v>
      </c>
      <c r="F22" s="819">
        <v>0</v>
      </c>
      <c r="G22" s="820">
        <v>1200</v>
      </c>
      <c r="H22" s="818">
        <v>0</v>
      </c>
      <c r="I22" s="818">
        <v>0</v>
      </c>
      <c r="J22" s="818">
        <v>0</v>
      </c>
    </row>
    <row r="23" spans="1:10">
      <c r="A23" s="808" t="s">
        <v>1501</v>
      </c>
      <c r="B23" s="809" t="s">
        <v>508</v>
      </c>
      <c r="C23" s="853">
        <v>0</v>
      </c>
      <c r="D23" s="854">
        <f>C23/C35</f>
        <v>0</v>
      </c>
      <c r="E23" s="853">
        <v>0</v>
      </c>
      <c r="F23" s="854">
        <v>0</v>
      </c>
      <c r="G23" s="853">
        <v>0</v>
      </c>
      <c r="H23" s="853">
        <v>0</v>
      </c>
      <c r="I23" s="853">
        <v>0</v>
      </c>
      <c r="J23" s="853">
        <v>0</v>
      </c>
    </row>
    <row r="24" spans="1:10">
      <c r="A24" s="855" t="s">
        <v>1461</v>
      </c>
      <c r="B24" s="942" t="s">
        <v>323</v>
      </c>
      <c r="C24" s="818">
        <v>0</v>
      </c>
      <c r="D24" s="819">
        <v>0</v>
      </c>
      <c r="E24" s="818">
        <v>0</v>
      </c>
      <c r="F24" s="819">
        <v>0</v>
      </c>
      <c r="G24" s="818">
        <v>0</v>
      </c>
      <c r="H24" s="818">
        <v>0</v>
      </c>
      <c r="I24" s="818">
        <v>0</v>
      </c>
      <c r="J24" s="818">
        <v>0</v>
      </c>
    </row>
    <row r="25" spans="1:10" ht="28.5">
      <c r="A25" s="808" t="s">
        <v>1502</v>
      </c>
      <c r="B25" s="809" t="s">
        <v>509</v>
      </c>
      <c r="C25" s="853">
        <f>SUM(C28:C34)+C26</f>
        <v>3100</v>
      </c>
      <c r="D25" s="854">
        <f>C25/C35</f>
        <v>0.1329815470944497</v>
      </c>
      <c r="E25" s="853">
        <f>SUM(E28:E34)+E26</f>
        <v>600</v>
      </c>
      <c r="F25" s="854">
        <f>E25/E35</f>
        <v>0.22530937793958328</v>
      </c>
      <c r="G25" s="853">
        <f>SUM(G28:G34)+G26</f>
        <v>600</v>
      </c>
      <c r="H25" s="853">
        <f>SUM(H28:H34)+H26</f>
        <v>700</v>
      </c>
      <c r="I25" s="853">
        <f>SUM(I28:I34)+I26</f>
        <v>700</v>
      </c>
      <c r="J25" s="853">
        <f>SUM(J28:J34)+J26</f>
        <v>500</v>
      </c>
    </row>
    <row r="26" spans="1:10">
      <c r="A26" s="808" t="s">
        <v>1465</v>
      </c>
      <c r="B26" s="852" t="s">
        <v>510</v>
      </c>
      <c r="C26" s="853">
        <f>C27</f>
        <v>2700</v>
      </c>
      <c r="D26" s="854">
        <v>0.69827586206896552</v>
      </c>
      <c r="E26" s="853">
        <f>E27</f>
        <v>600</v>
      </c>
      <c r="F26" s="854">
        <f>E26/E25</f>
        <v>1</v>
      </c>
      <c r="G26" s="853">
        <f>G27</f>
        <v>600</v>
      </c>
      <c r="H26" s="853">
        <f>H27</f>
        <v>500</v>
      </c>
      <c r="I26" s="853">
        <f>I27</f>
        <v>500</v>
      </c>
      <c r="J26" s="853">
        <f>J27</f>
        <v>500</v>
      </c>
    </row>
    <row r="27" spans="1:10">
      <c r="A27" s="855" t="s">
        <v>1466</v>
      </c>
      <c r="B27" s="858" t="s">
        <v>202</v>
      </c>
      <c r="C27" s="818">
        <f>E27+G27+H27+I27+J27</f>
        <v>2700</v>
      </c>
      <c r="D27" s="824">
        <v>1</v>
      </c>
      <c r="E27" s="828">
        <v>600</v>
      </c>
      <c r="F27" s="819">
        <v>1</v>
      </c>
      <c r="G27" s="828">
        <v>600</v>
      </c>
      <c r="H27" s="828">
        <v>500</v>
      </c>
      <c r="I27" s="828">
        <v>500</v>
      </c>
      <c r="J27" s="828">
        <v>500</v>
      </c>
    </row>
    <row r="28" spans="1:10">
      <c r="A28" s="808" t="s">
        <v>1467</v>
      </c>
      <c r="B28" s="852" t="s">
        <v>511</v>
      </c>
      <c r="C28" s="853">
        <v>0</v>
      </c>
      <c r="D28" s="854">
        <v>0</v>
      </c>
      <c r="E28" s="853">
        <v>0</v>
      </c>
      <c r="F28" s="854">
        <v>0</v>
      </c>
      <c r="G28" s="853">
        <v>0</v>
      </c>
      <c r="H28" s="853">
        <v>0</v>
      </c>
      <c r="I28" s="853">
        <v>0</v>
      </c>
      <c r="J28" s="853">
        <v>0</v>
      </c>
    </row>
    <row r="29" spans="1:10">
      <c r="A29" s="808" t="s">
        <v>325</v>
      </c>
      <c r="B29" s="852" t="s">
        <v>512</v>
      </c>
      <c r="C29" s="853">
        <v>0</v>
      </c>
      <c r="D29" s="854">
        <v>0</v>
      </c>
      <c r="E29" s="853">
        <v>0</v>
      </c>
      <c r="F29" s="854"/>
      <c r="G29" s="853">
        <v>0</v>
      </c>
      <c r="H29" s="853">
        <v>0</v>
      </c>
      <c r="I29" s="853">
        <v>0</v>
      </c>
      <c r="J29" s="853">
        <v>0</v>
      </c>
    </row>
    <row r="30" spans="1:10">
      <c r="A30" s="808" t="s">
        <v>514</v>
      </c>
      <c r="B30" s="852" t="s">
        <v>513</v>
      </c>
      <c r="C30" s="853">
        <v>0</v>
      </c>
      <c r="D30" s="854">
        <v>0</v>
      </c>
      <c r="E30" s="853">
        <v>0</v>
      </c>
      <c r="F30" s="854"/>
      <c r="G30" s="853">
        <v>0</v>
      </c>
      <c r="H30" s="853">
        <v>0</v>
      </c>
      <c r="I30" s="853">
        <v>0</v>
      </c>
      <c r="J30" s="853">
        <v>0</v>
      </c>
    </row>
    <row r="31" spans="1:10">
      <c r="A31" s="808" t="s">
        <v>515</v>
      </c>
      <c r="B31" s="852" t="s">
        <v>1363</v>
      </c>
      <c r="C31" s="853">
        <v>0</v>
      </c>
      <c r="D31" s="854">
        <v>0</v>
      </c>
      <c r="E31" s="853">
        <v>0</v>
      </c>
      <c r="F31" s="854"/>
      <c r="G31" s="853">
        <v>0</v>
      </c>
      <c r="H31" s="853">
        <v>0</v>
      </c>
      <c r="I31" s="853">
        <v>0</v>
      </c>
      <c r="J31" s="853">
        <v>0</v>
      </c>
    </row>
    <row r="32" spans="1:10">
      <c r="A32" s="808" t="s">
        <v>516</v>
      </c>
      <c r="B32" s="852" t="s">
        <v>520</v>
      </c>
      <c r="C32" s="853">
        <v>0</v>
      </c>
      <c r="D32" s="854">
        <v>0.12931034482758622</v>
      </c>
      <c r="E32" s="857">
        <v>0</v>
      </c>
      <c r="F32" s="854">
        <f>E32/E25</f>
        <v>0</v>
      </c>
      <c r="G32" s="857">
        <v>0</v>
      </c>
      <c r="H32" s="857">
        <v>0</v>
      </c>
      <c r="I32" s="857">
        <v>0</v>
      </c>
      <c r="J32" s="857">
        <v>0</v>
      </c>
    </row>
    <row r="33" spans="1:10">
      <c r="A33" s="808" t="s">
        <v>517</v>
      </c>
      <c r="B33" s="852" t="s">
        <v>519</v>
      </c>
      <c r="C33" s="853">
        <v>0</v>
      </c>
      <c r="D33" s="854">
        <v>0</v>
      </c>
      <c r="E33" s="853">
        <v>0</v>
      </c>
      <c r="F33" s="854"/>
      <c r="G33" s="853">
        <v>0</v>
      </c>
      <c r="H33" s="853">
        <v>0</v>
      </c>
      <c r="I33" s="853">
        <v>0</v>
      </c>
      <c r="J33" s="853">
        <v>0</v>
      </c>
    </row>
    <row r="34" spans="1:10">
      <c r="A34" s="808" t="s">
        <v>518</v>
      </c>
      <c r="B34" s="852" t="s">
        <v>324</v>
      </c>
      <c r="C34" s="853">
        <v>400</v>
      </c>
      <c r="D34" s="854">
        <v>0.17241379310344829</v>
      </c>
      <c r="E34" s="853">
        <v>0</v>
      </c>
      <c r="F34" s="854"/>
      <c r="G34" s="853">
        <v>0</v>
      </c>
      <c r="H34" s="853">
        <v>200</v>
      </c>
      <c r="I34" s="853">
        <v>200</v>
      </c>
      <c r="J34" s="853">
        <v>0</v>
      </c>
    </row>
    <row r="35" spans="1:10">
      <c r="A35" s="1267" t="s">
        <v>1537</v>
      </c>
      <c r="B35" s="1267"/>
      <c r="C35" s="830">
        <f>C7+C23+C25</f>
        <v>23311.505000000001</v>
      </c>
      <c r="D35" s="831"/>
      <c r="E35" s="830">
        <f>E7+E23+E25</f>
        <v>2663.0050000000001</v>
      </c>
      <c r="F35" s="831"/>
      <c r="G35" s="830">
        <f>G7+G23+G25</f>
        <v>6374</v>
      </c>
      <c r="H35" s="830">
        <f>H7+H23+H25</f>
        <v>4985</v>
      </c>
      <c r="I35" s="830">
        <f>I7+I23+I25</f>
        <v>5050</v>
      </c>
      <c r="J35" s="830">
        <f>J7+J23+J25</f>
        <v>4239.5</v>
      </c>
    </row>
  </sheetData>
  <mergeCells count="14">
    <mergeCell ref="H4:H5"/>
    <mergeCell ref="I4:I5"/>
    <mergeCell ref="J4:J5"/>
    <mergeCell ref="A35:B35"/>
    <mergeCell ref="A1:J1"/>
    <mergeCell ref="A2:A5"/>
    <mergeCell ref="B2:B5"/>
    <mergeCell ref="C2:D3"/>
    <mergeCell ref="E2:J2"/>
    <mergeCell ref="E3:F3"/>
    <mergeCell ref="C4:C5"/>
    <mergeCell ref="D4:D5"/>
    <mergeCell ref="E4:F4"/>
    <mergeCell ref="G4:G5"/>
  </mergeCells>
  <phoneticPr fontId="3" type="noConversion"/>
  <pageMargins left="1.34" right="0.39370078740157483" top="0.56000000000000005" bottom="0.46" header="0.43" footer="0.32"/>
  <pageSetup paperSize="9" scale="79" orientation="landscape" r:id="rId1"/>
  <headerFooter alignWithMargins="0"/>
  <colBreaks count="1" manualBreakCount="1">
    <brk id="10" max="31" man="1"/>
  </colBreaks>
</worksheet>
</file>

<file path=xl/worksheets/sheet28.xml><?xml version="1.0" encoding="utf-8"?>
<worksheet xmlns="http://schemas.openxmlformats.org/spreadsheetml/2006/main" xmlns:r="http://schemas.openxmlformats.org/officeDocument/2006/relationships">
  <sheetPr>
    <tabColor rgb="FFFFFF00"/>
  </sheetPr>
  <dimension ref="A1:L23"/>
  <sheetViews>
    <sheetView view="pageBreakPreview" zoomScale="85" zoomScaleNormal="85" zoomScaleSheetLayoutView="85" workbookViewId="0">
      <selection activeCell="L23" sqref="I23:L23"/>
    </sheetView>
  </sheetViews>
  <sheetFormatPr defaultRowHeight="15"/>
  <cols>
    <col min="1" max="1" width="7.28515625" style="806" customWidth="1"/>
    <col min="2" max="2" width="8.5703125" style="806" customWidth="1"/>
    <col min="3" max="3" width="26" style="806" customWidth="1"/>
    <col min="4" max="4" width="14.140625" style="806" customWidth="1"/>
    <col min="5" max="5" width="9.42578125" style="806" customWidth="1"/>
    <col min="6" max="6" width="13" style="806" customWidth="1"/>
    <col min="7" max="7" width="9.7109375" style="806" customWidth="1"/>
    <col min="8" max="8" width="17.28515625" style="806" customWidth="1"/>
    <col min="9" max="9" width="11.5703125" style="806" customWidth="1"/>
    <col min="10" max="10" width="11.140625" style="806" customWidth="1"/>
    <col min="11" max="11" width="11.42578125" style="806" customWidth="1"/>
    <col min="12" max="12" width="12.140625" style="806" customWidth="1"/>
    <col min="13" max="16384" width="9.140625" style="806"/>
  </cols>
  <sheetData>
    <row r="1" spans="1:12" ht="21" customHeight="1">
      <c r="A1" s="1277" t="s">
        <v>499</v>
      </c>
      <c r="B1" s="1277"/>
      <c r="C1" s="1277"/>
      <c r="D1" s="1277"/>
      <c r="E1" s="1277"/>
      <c r="F1" s="1277"/>
      <c r="G1" s="1277"/>
      <c r="H1" s="1277"/>
      <c r="I1" s="1277"/>
      <c r="J1" s="1277"/>
      <c r="K1" s="1277"/>
      <c r="L1" s="1277"/>
    </row>
    <row r="2" spans="1:12" s="859" customFormat="1" ht="15.75">
      <c r="A2" s="1258" t="s">
        <v>1295</v>
      </c>
      <c r="B2" s="1258" t="s">
        <v>1302</v>
      </c>
      <c r="C2" s="1258"/>
      <c r="D2" s="1268" t="s">
        <v>1259</v>
      </c>
      <c r="E2" s="1268"/>
      <c r="F2" s="1258" t="s">
        <v>272</v>
      </c>
      <c r="G2" s="1258"/>
      <c r="H2" s="1258"/>
      <c r="I2" s="1258"/>
      <c r="J2" s="1258"/>
      <c r="K2" s="1258"/>
      <c r="L2" s="1258"/>
    </row>
    <row r="3" spans="1:12" s="860" customFormat="1" ht="15.75">
      <c r="A3" s="1258"/>
      <c r="B3" s="1258"/>
      <c r="C3" s="1258"/>
      <c r="D3" s="1268"/>
      <c r="E3" s="1268"/>
      <c r="F3" s="1278">
        <v>2017</v>
      </c>
      <c r="G3" s="1278"/>
      <c r="H3" s="1278"/>
      <c r="I3" s="807">
        <v>2018</v>
      </c>
      <c r="J3" s="807">
        <v>2019</v>
      </c>
      <c r="K3" s="807">
        <v>2020</v>
      </c>
      <c r="L3" s="807">
        <v>2021</v>
      </c>
    </row>
    <row r="4" spans="1:12" s="860" customFormat="1" ht="15.75">
      <c r="A4" s="1258"/>
      <c r="B4" s="1258"/>
      <c r="C4" s="1258"/>
      <c r="D4" s="1258" t="s">
        <v>546</v>
      </c>
      <c r="E4" s="1258" t="s">
        <v>1298</v>
      </c>
      <c r="F4" s="1258" t="s">
        <v>284</v>
      </c>
      <c r="G4" s="1258"/>
      <c r="H4" s="1258" t="s">
        <v>1270</v>
      </c>
      <c r="I4" s="1258" t="s">
        <v>546</v>
      </c>
      <c r="J4" s="1258" t="s">
        <v>546</v>
      </c>
      <c r="K4" s="1258" t="s">
        <v>546</v>
      </c>
      <c r="L4" s="1258" t="s">
        <v>546</v>
      </c>
    </row>
    <row r="5" spans="1:12" s="859" customFormat="1" ht="31.5">
      <c r="A5" s="1258"/>
      <c r="B5" s="1258"/>
      <c r="C5" s="1258"/>
      <c r="D5" s="1258"/>
      <c r="E5" s="1258"/>
      <c r="F5" s="861" t="s">
        <v>546</v>
      </c>
      <c r="G5" s="861" t="s">
        <v>1298</v>
      </c>
      <c r="H5" s="1258"/>
      <c r="I5" s="1258"/>
      <c r="J5" s="1258"/>
      <c r="K5" s="1258"/>
      <c r="L5" s="1258"/>
    </row>
    <row r="6" spans="1:12" s="859" customFormat="1" ht="15.75">
      <c r="A6" s="862">
        <v>1</v>
      </c>
      <c r="B6" s="1276">
        <v>2</v>
      </c>
      <c r="C6" s="1276"/>
      <c r="D6" s="862">
        <v>3</v>
      </c>
      <c r="E6" s="862">
        <v>4</v>
      </c>
      <c r="F6" s="862">
        <v>5</v>
      </c>
      <c r="G6" s="862">
        <v>6</v>
      </c>
      <c r="H6" s="862">
        <v>7</v>
      </c>
      <c r="I6" s="862">
        <v>8</v>
      </c>
      <c r="J6" s="862">
        <v>9</v>
      </c>
      <c r="K6" s="862">
        <v>10</v>
      </c>
      <c r="L6" s="862">
        <v>11</v>
      </c>
    </row>
    <row r="7" spans="1:12">
      <c r="A7" s="812" t="s">
        <v>1458</v>
      </c>
      <c r="B7" s="1269" t="s">
        <v>276</v>
      </c>
      <c r="C7" s="1270"/>
      <c r="D7" s="853">
        <f>D8+D12+D14+D18</f>
        <v>5475</v>
      </c>
      <c r="E7" s="854">
        <f>D7/D23</f>
        <v>1</v>
      </c>
      <c r="F7" s="853">
        <f>F8+F12+F14+F18</f>
        <v>0</v>
      </c>
      <c r="G7" s="854"/>
      <c r="H7" s="863"/>
      <c r="I7" s="853">
        <f>I12+I14+I8+I18</f>
        <v>4425</v>
      </c>
      <c r="J7" s="853">
        <f t="shared" ref="J7:L7" si="0">J12+J14+J8+J18</f>
        <v>750</v>
      </c>
      <c r="K7" s="853">
        <f t="shared" si="0"/>
        <v>300</v>
      </c>
      <c r="L7" s="853">
        <f t="shared" si="0"/>
        <v>0</v>
      </c>
    </row>
    <row r="8" spans="1:12" ht="29.25" customHeight="1">
      <c r="A8" s="808" t="s">
        <v>1456</v>
      </c>
      <c r="B8" s="1274" t="s">
        <v>539</v>
      </c>
      <c r="C8" s="1273"/>
      <c r="D8" s="853">
        <f t="shared" ref="D8:D20" si="1">F8+I8+J8+K8+L8</f>
        <v>4500</v>
      </c>
      <c r="E8" s="854">
        <f>D8/D7</f>
        <v>0.82191780821917804</v>
      </c>
      <c r="F8" s="857">
        <f>SUM(F9:F11)</f>
        <v>0</v>
      </c>
      <c r="G8" s="854"/>
      <c r="H8" s="863"/>
      <c r="I8" s="857">
        <f>SUM(I9:I11)</f>
        <v>3900</v>
      </c>
      <c r="J8" s="857">
        <f t="shared" ref="J8:L8" si="2">SUM(J9:J11)</f>
        <v>300</v>
      </c>
      <c r="K8" s="857">
        <f t="shared" si="2"/>
        <v>300</v>
      </c>
      <c r="L8" s="857">
        <f t="shared" si="2"/>
        <v>0</v>
      </c>
    </row>
    <row r="9" spans="1:12" ht="32.25" customHeight="1">
      <c r="A9" s="855" t="s">
        <v>1459</v>
      </c>
      <c r="B9" s="1272" t="s">
        <v>333</v>
      </c>
      <c r="C9" s="1273"/>
      <c r="D9" s="818">
        <f t="shared" si="1"/>
        <v>3900</v>
      </c>
      <c r="E9" s="819">
        <f>D9/$D$8</f>
        <v>0.8666666666666667</v>
      </c>
      <c r="F9" s="820">
        <v>0</v>
      </c>
      <c r="G9" s="771"/>
      <c r="H9" s="771"/>
      <c r="I9" s="820">
        <v>3900</v>
      </c>
      <c r="J9" s="820">
        <v>0</v>
      </c>
      <c r="K9" s="820">
        <v>0</v>
      </c>
      <c r="L9" s="820">
        <v>0</v>
      </c>
    </row>
    <row r="10" spans="1:12">
      <c r="A10" s="855" t="s">
        <v>1578</v>
      </c>
      <c r="B10" s="1272" t="s">
        <v>728</v>
      </c>
      <c r="C10" s="1273"/>
      <c r="D10" s="818">
        <f t="shared" si="1"/>
        <v>300</v>
      </c>
      <c r="E10" s="819">
        <f>D10/$D$8</f>
        <v>6.6666666666666666E-2</v>
      </c>
      <c r="F10" s="820">
        <v>0</v>
      </c>
      <c r="G10" s="819"/>
      <c r="H10" s="710"/>
      <c r="I10" s="820">
        <v>0</v>
      </c>
      <c r="J10" s="864">
        <v>0</v>
      </c>
      <c r="K10" s="864">
        <v>300</v>
      </c>
      <c r="L10" s="820">
        <v>0</v>
      </c>
    </row>
    <row r="11" spans="1:12" ht="35.25" customHeight="1">
      <c r="A11" s="855" t="s">
        <v>1579</v>
      </c>
      <c r="B11" s="1272" t="s">
        <v>729</v>
      </c>
      <c r="C11" s="1273"/>
      <c r="D11" s="818">
        <f t="shared" si="1"/>
        <v>300</v>
      </c>
      <c r="E11" s="819">
        <f>D11/D8</f>
        <v>6.6666666666666666E-2</v>
      </c>
      <c r="F11" s="820">
        <v>0</v>
      </c>
      <c r="G11" s="819"/>
      <c r="H11" s="710"/>
      <c r="I11" s="820">
        <v>0</v>
      </c>
      <c r="J11" s="864">
        <v>300</v>
      </c>
      <c r="K11" s="864">
        <v>0</v>
      </c>
      <c r="L11" s="820">
        <v>0</v>
      </c>
    </row>
    <row r="12" spans="1:12" ht="36" customHeight="1">
      <c r="A12" s="808" t="s">
        <v>1457</v>
      </c>
      <c r="B12" s="1274" t="s">
        <v>535</v>
      </c>
      <c r="C12" s="1275"/>
      <c r="D12" s="944">
        <f t="shared" si="1"/>
        <v>300</v>
      </c>
      <c r="E12" s="854">
        <f>D12/D7</f>
        <v>5.4794520547945202E-2</v>
      </c>
      <c r="F12" s="857">
        <f>F13</f>
        <v>0</v>
      </c>
      <c r="G12" s="854"/>
      <c r="H12" s="865"/>
      <c r="I12" s="857">
        <f>I13</f>
        <v>300</v>
      </c>
      <c r="J12" s="857">
        <f t="shared" ref="J12:L12" si="3">J13</f>
        <v>0</v>
      </c>
      <c r="K12" s="857">
        <f t="shared" si="3"/>
        <v>0</v>
      </c>
      <c r="L12" s="857">
        <f t="shared" si="3"/>
        <v>0</v>
      </c>
    </row>
    <row r="13" spans="1:12">
      <c r="A13" s="866" t="s">
        <v>1460</v>
      </c>
      <c r="B13" s="1272" t="s">
        <v>730</v>
      </c>
      <c r="C13" s="1273"/>
      <c r="D13" s="867">
        <f t="shared" si="1"/>
        <v>300</v>
      </c>
      <c r="E13" s="868">
        <f>D13/D12</f>
        <v>1</v>
      </c>
      <c r="F13" s="864">
        <v>0</v>
      </c>
      <c r="G13" s="868"/>
      <c r="H13" s="869"/>
      <c r="I13" s="864">
        <v>300</v>
      </c>
      <c r="J13" s="820">
        <v>0</v>
      </c>
      <c r="K13" s="820">
        <v>0</v>
      </c>
      <c r="L13" s="820">
        <v>0</v>
      </c>
    </row>
    <row r="14" spans="1:12" ht="47.25" customHeight="1">
      <c r="A14" s="808" t="s">
        <v>1519</v>
      </c>
      <c r="B14" s="1274" t="s">
        <v>1271</v>
      </c>
      <c r="C14" s="1275"/>
      <c r="D14" s="853">
        <f t="shared" si="1"/>
        <v>475</v>
      </c>
      <c r="E14" s="854">
        <f>D14/D7</f>
        <v>8.6757990867579904E-2</v>
      </c>
      <c r="F14" s="857">
        <f>F15+F16+F17</f>
        <v>0</v>
      </c>
      <c r="G14" s="854"/>
      <c r="H14" s="863"/>
      <c r="I14" s="857">
        <f>I15+I16+I17</f>
        <v>225</v>
      </c>
      <c r="J14" s="857">
        <f t="shared" ref="J14:L14" si="4">J15+J16+J17</f>
        <v>250</v>
      </c>
      <c r="K14" s="857">
        <f t="shared" si="4"/>
        <v>0</v>
      </c>
      <c r="L14" s="857">
        <f t="shared" si="4"/>
        <v>0</v>
      </c>
    </row>
    <row r="15" spans="1:12">
      <c r="A15" s="855" t="s">
        <v>296</v>
      </c>
      <c r="B15" s="1272" t="s">
        <v>731</v>
      </c>
      <c r="C15" s="1273"/>
      <c r="D15" s="818">
        <f t="shared" si="1"/>
        <v>75</v>
      </c>
      <c r="E15" s="819">
        <f>D15/D14</f>
        <v>0.15789473684210525</v>
      </c>
      <c r="F15" s="864">
        <v>0</v>
      </c>
      <c r="G15" s="868"/>
      <c r="H15" s="869"/>
      <c r="I15" s="864">
        <v>25</v>
      </c>
      <c r="J15" s="864">
        <v>50</v>
      </c>
      <c r="K15" s="820">
        <v>0</v>
      </c>
      <c r="L15" s="820">
        <v>0</v>
      </c>
    </row>
    <row r="16" spans="1:12">
      <c r="A16" s="855" t="s">
        <v>297</v>
      </c>
      <c r="B16" s="1272" t="s">
        <v>732</v>
      </c>
      <c r="C16" s="1273"/>
      <c r="D16" s="818">
        <f t="shared" si="1"/>
        <v>200</v>
      </c>
      <c r="E16" s="819">
        <f>D16/D14</f>
        <v>0.42105263157894735</v>
      </c>
      <c r="F16" s="864">
        <v>0</v>
      </c>
      <c r="G16" s="868"/>
      <c r="H16" s="869"/>
      <c r="I16" s="864">
        <v>200</v>
      </c>
      <c r="J16" s="864">
        <v>0</v>
      </c>
      <c r="K16" s="820">
        <v>0</v>
      </c>
      <c r="L16" s="820">
        <v>0</v>
      </c>
    </row>
    <row r="17" spans="1:12">
      <c r="A17" s="855" t="s">
        <v>298</v>
      </c>
      <c r="B17" s="1272" t="s">
        <v>733</v>
      </c>
      <c r="C17" s="1273"/>
      <c r="D17" s="818">
        <f t="shared" si="1"/>
        <v>200</v>
      </c>
      <c r="E17" s="819">
        <f>D17/D14</f>
        <v>0.42105263157894735</v>
      </c>
      <c r="F17" s="864">
        <v>0</v>
      </c>
      <c r="G17" s="868"/>
      <c r="H17" s="869"/>
      <c r="I17" s="864">
        <v>0</v>
      </c>
      <c r="J17" s="864">
        <v>200</v>
      </c>
      <c r="K17" s="820">
        <v>0</v>
      </c>
      <c r="L17" s="820">
        <v>0</v>
      </c>
    </row>
    <row r="18" spans="1:12" ht="35.25" customHeight="1">
      <c r="A18" s="808" t="s">
        <v>1520</v>
      </c>
      <c r="B18" s="1274" t="s">
        <v>275</v>
      </c>
      <c r="C18" s="1275"/>
      <c r="D18" s="857">
        <f t="shared" si="1"/>
        <v>200</v>
      </c>
      <c r="E18" s="854">
        <f>D18/D7</f>
        <v>3.6529680365296802E-2</v>
      </c>
      <c r="F18" s="857">
        <f>F19+F20</f>
        <v>0</v>
      </c>
      <c r="G18" s="854"/>
      <c r="H18" s="863"/>
      <c r="I18" s="857">
        <f>I19+I20</f>
        <v>0</v>
      </c>
      <c r="J18" s="857">
        <f t="shared" ref="J18:L18" si="5">J19+J20</f>
        <v>200</v>
      </c>
      <c r="K18" s="857">
        <f t="shared" si="5"/>
        <v>0</v>
      </c>
      <c r="L18" s="857">
        <f t="shared" si="5"/>
        <v>0</v>
      </c>
    </row>
    <row r="19" spans="1:12" ht="32.25" customHeight="1">
      <c r="A19" s="855" t="s">
        <v>299</v>
      </c>
      <c r="B19" s="1272" t="s">
        <v>734</v>
      </c>
      <c r="C19" s="1273"/>
      <c r="D19" s="818">
        <f t="shared" si="1"/>
        <v>100</v>
      </c>
      <c r="E19" s="819">
        <f>D19/D18</f>
        <v>0.5</v>
      </c>
      <c r="F19" s="864">
        <v>0</v>
      </c>
      <c r="G19" s="868"/>
      <c r="H19" s="869"/>
      <c r="I19" s="864">
        <v>0</v>
      </c>
      <c r="J19" s="864">
        <v>100</v>
      </c>
      <c r="K19" s="820">
        <v>0</v>
      </c>
      <c r="L19" s="820">
        <v>0</v>
      </c>
    </row>
    <row r="20" spans="1:12" ht="36.75" customHeight="1">
      <c r="A20" s="855" t="s">
        <v>300</v>
      </c>
      <c r="B20" s="1272" t="s">
        <v>735</v>
      </c>
      <c r="C20" s="1273"/>
      <c r="D20" s="818">
        <f t="shared" si="1"/>
        <v>100</v>
      </c>
      <c r="E20" s="819">
        <f>D20/D18</f>
        <v>0.5</v>
      </c>
      <c r="F20" s="864">
        <v>0</v>
      </c>
      <c r="G20" s="868"/>
      <c r="H20" s="869"/>
      <c r="I20" s="864">
        <v>0</v>
      </c>
      <c r="J20" s="864">
        <v>100</v>
      </c>
      <c r="K20" s="820">
        <v>0</v>
      </c>
      <c r="L20" s="820">
        <v>0</v>
      </c>
    </row>
    <row r="21" spans="1:12" ht="36" customHeight="1">
      <c r="A21" s="808" t="s">
        <v>1501</v>
      </c>
      <c r="B21" s="1269" t="s">
        <v>1308</v>
      </c>
      <c r="C21" s="1270"/>
      <c r="D21" s="857">
        <v>0</v>
      </c>
      <c r="E21" s="854">
        <f>D21/D23</f>
        <v>0</v>
      </c>
      <c r="F21" s="857">
        <v>0</v>
      </c>
      <c r="G21" s="854"/>
      <c r="H21" s="863"/>
      <c r="I21" s="857">
        <v>0</v>
      </c>
      <c r="J21" s="857">
        <v>0</v>
      </c>
      <c r="K21" s="857">
        <v>0</v>
      </c>
      <c r="L21" s="857">
        <v>0</v>
      </c>
    </row>
    <row r="22" spans="1:12">
      <c r="A22" s="808" t="s">
        <v>1502</v>
      </c>
      <c r="B22" s="1269" t="s">
        <v>1300</v>
      </c>
      <c r="C22" s="1270"/>
      <c r="D22" s="853">
        <v>0</v>
      </c>
      <c r="E22" s="854">
        <f>D22/D23</f>
        <v>0</v>
      </c>
      <c r="F22" s="853">
        <v>0</v>
      </c>
      <c r="G22" s="854"/>
      <c r="H22" s="943"/>
      <c r="I22" s="857">
        <v>0</v>
      </c>
      <c r="J22" s="857">
        <v>0</v>
      </c>
      <c r="K22" s="857">
        <v>0</v>
      </c>
      <c r="L22" s="857">
        <v>0</v>
      </c>
    </row>
    <row r="23" spans="1:12" ht="15.75">
      <c r="A23" s="1271" t="s">
        <v>1537</v>
      </c>
      <c r="B23" s="1271"/>
      <c r="C23" s="1271"/>
      <c r="D23" s="870">
        <f>D7+D21+D22</f>
        <v>5475</v>
      </c>
      <c r="E23" s="871"/>
      <c r="F23" s="870">
        <f>F7+F21+F22</f>
        <v>0</v>
      </c>
      <c r="G23" s="871"/>
      <c r="H23" s="872"/>
      <c r="I23" s="870">
        <f>I22+I21+I7</f>
        <v>4425</v>
      </c>
      <c r="J23" s="870">
        <f t="shared" ref="J23:L23" si="6">J22+J21+J7</f>
        <v>750</v>
      </c>
      <c r="K23" s="870">
        <f t="shared" si="6"/>
        <v>300</v>
      </c>
      <c r="L23" s="870">
        <f t="shared" si="6"/>
        <v>0</v>
      </c>
    </row>
  </sheetData>
  <mergeCells count="32">
    <mergeCell ref="A1:L1"/>
    <mergeCell ref="A2:A5"/>
    <mergeCell ref="B2:C5"/>
    <mergeCell ref="D2:E3"/>
    <mergeCell ref="F2:L2"/>
    <mergeCell ref="F3:H3"/>
    <mergeCell ref="I4:I5"/>
    <mergeCell ref="F4:G4"/>
    <mergeCell ref="H4:H5"/>
    <mergeCell ref="J4:J5"/>
    <mergeCell ref="K4:K5"/>
    <mergeCell ref="L4:L5"/>
    <mergeCell ref="B7:C7"/>
    <mergeCell ref="B8:C8"/>
    <mergeCell ref="D4:D5"/>
    <mergeCell ref="E4:E5"/>
    <mergeCell ref="B20:C20"/>
    <mergeCell ref="B19:C19"/>
    <mergeCell ref="B16:C16"/>
    <mergeCell ref="B17:C17"/>
    <mergeCell ref="B18:C18"/>
    <mergeCell ref="B13:C13"/>
    <mergeCell ref="B6:C6"/>
    <mergeCell ref="B21:C21"/>
    <mergeCell ref="B22:C22"/>
    <mergeCell ref="A23:C23"/>
    <mergeCell ref="B9:C9"/>
    <mergeCell ref="B10:C10"/>
    <mergeCell ref="B11:C11"/>
    <mergeCell ref="B12:C12"/>
    <mergeCell ref="B14:C14"/>
    <mergeCell ref="B15:C15"/>
  </mergeCells>
  <phoneticPr fontId="3" type="noConversion"/>
  <pageMargins left="0.71" right="0.28000000000000003" top="0.69" bottom="0.98425196850393704" header="0.51181102362204722" footer="0.51181102362204722"/>
  <pageSetup paperSize="9" scale="84" orientation="landscape" r:id="rId1"/>
  <headerFooter alignWithMargins="0"/>
</worksheet>
</file>

<file path=xl/worksheets/sheet29.xml><?xml version="1.0" encoding="utf-8"?>
<worksheet xmlns="http://schemas.openxmlformats.org/spreadsheetml/2006/main" xmlns:r="http://schemas.openxmlformats.org/officeDocument/2006/relationships">
  <sheetPr>
    <tabColor rgb="FFFFFF00"/>
  </sheetPr>
  <dimension ref="A1:M30"/>
  <sheetViews>
    <sheetView view="pageBreakPreview" topLeftCell="A16" zoomScale="70" zoomScaleNormal="75" zoomScaleSheetLayoutView="70" workbookViewId="0">
      <selection activeCell="B29" sqref="B29"/>
    </sheetView>
  </sheetViews>
  <sheetFormatPr defaultRowHeight="15"/>
  <cols>
    <col min="1" max="1" width="6.140625" style="849" customWidth="1"/>
    <col min="2" max="2" width="29.42578125" style="832" customWidth="1"/>
    <col min="3" max="3" width="12.140625" style="832" customWidth="1"/>
    <col min="4" max="4" width="21.5703125" style="832" customWidth="1"/>
    <col min="5" max="5" width="21.28515625" style="832" customWidth="1"/>
    <col min="6" max="6" width="21" style="832" customWidth="1"/>
    <col min="7" max="7" width="22.7109375" style="832" customWidth="1"/>
    <col min="8" max="8" width="22" style="832" customWidth="1"/>
    <col min="9" max="9" width="10.140625" style="832" customWidth="1"/>
    <col min="10" max="16384" width="9.140625" style="832"/>
  </cols>
  <sheetData>
    <row r="1" spans="1:9" s="525" customFormat="1" ht="15.75">
      <c r="A1" s="522"/>
      <c r="B1" s="522"/>
      <c r="C1" s="522"/>
      <c r="D1" s="522"/>
      <c r="E1" s="522"/>
      <c r="F1" s="522"/>
      <c r="G1" s="1280"/>
      <c r="H1" s="1280"/>
      <c r="I1" s="1280"/>
    </row>
    <row r="2" spans="1:9" ht="20.25" customHeight="1">
      <c r="A2" s="1281" t="s">
        <v>1272</v>
      </c>
      <c r="B2" s="1281"/>
      <c r="C2" s="1281"/>
      <c r="D2" s="1281"/>
      <c r="E2" s="1281"/>
      <c r="F2" s="1281"/>
      <c r="G2" s="1281"/>
      <c r="H2" s="1281"/>
      <c r="I2" s="1281"/>
    </row>
    <row r="3" spans="1:9" ht="120" customHeight="1">
      <c r="A3" s="760" t="s">
        <v>1295</v>
      </c>
      <c r="B3" s="714" t="s">
        <v>321</v>
      </c>
      <c r="C3" s="714" t="s">
        <v>322</v>
      </c>
      <c r="D3" s="714" t="s">
        <v>549</v>
      </c>
      <c r="E3" s="714" t="s">
        <v>1264</v>
      </c>
      <c r="F3" s="714" t="s">
        <v>1265</v>
      </c>
      <c r="G3" s="714" t="s">
        <v>1266</v>
      </c>
      <c r="H3" s="714" t="s">
        <v>550</v>
      </c>
      <c r="I3" s="714" t="s">
        <v>1348</v>
      </c>
    </row>
    <row r="4" spans="1:9" ht="13.5" customHeight="1">
      <c r="A4" s="873">
        <v>1</v>
      </c>
      <c r="B4" s="874">
        <v>2</v>
      </c>
      <c r="C4" s="874">
        <v>3</v>
      </c>
      <c r="D4" s="875">
        <v>4</v>
      </c>
      <c r="E4" s="875">
        <v>5</v>
      </c>
      <c r="F4" s="874">
        <v>6</v>
      </c>
      <c r="G4" s="874">
        <v>7</v>
      </c>
      <c r="H4" s="874">
        <v>8</v>
      </c>
      <c r="I4" s="875">
        <v>9</v>
      </c>
    </row>
    <row r="5" spans="1:9" ht="57" customHeight="1">
      <c r="A5" s="876">
        <v>1</v>
      </c>
      <c r="B5" s="877" t="s">
        <v>1273</v>
      </c>
      <c r="C5" s="877"/>
      <c r="D5" s="878">
        <f>D6+D7+D8+D9+D10+D11+D12+D13</f>
        <v>1275</v>
      </c>
      <c r="E5" s="878">
        <f>E6+E7+E8+E9+E10+E11+E12+E13</f>
        <v>0</v>
      </c>
      <c r="F5" s="878">
        <f>F6+F7+F8+F9+F10+F11+F12+F13</f>
        <v>0</v>
      </c>
      <c r="G5" s="878">
        <f>G6+G7+G8+G9+G10+G11+G12+G13</f>
        <v>0</v>
      </c>
      <c r="H5" s="878">
        <f>H6+H7+H8+H9+H10+H11+H12+H13</f>
        <v>1275</v>
      </c>
      <c r="I5" s="879"/>
    </row>
    <row r="6" spans="1:9" ht="22.5" customHeight="1">
      <c r="A6" s="880" t="s">
        <v>1456</v>
      </c>
      <c r="B6" s="197" t="s">
        <v>731</v>
      </c>
      <c r="C6" s="714">
        <v>2018</v>
      </c>
      <c r="D6" s="701">
        <v>25</v>
      </c>
      <c r="E6" s="881"/>
      <c r="F6" s="881"/>
      <c r="G6" s="882"/>
      <c r="H6" s="882">
        <v>25</v>
      </c>
      <c r="I6" s="883"/>
    </row>
    <row r="7" spans="1:9" ht="18.75" customHeight="1">
      <c r="A7" s="880">
        <v>1.2</v>
      </c>
      <c r="B7" s="884" t="s">
        <v>736</v>
      </c>
      <c r="C7" s="714">
        <v>2018</v>
      </c>
      <c r="D7" s="701">
        <v>200</v>
      </c>
      <c r="E7" s="885"/>
      <c r="F7" s="885"/>
      <c r="G7" s="886"/>
      <c r="H7" s="701">
        <v>200</v>
      </c>
      <c r="I7" s="883"/>
    </row>
    <row r="8" spans="1:9" ht="21.75" customHeight="1">
      <c r="A8" s="880">
        <v>1.3</v>
      </c>
      <c r="B8" s="884" t="s">
        <v>728</v>
      </c>
      <c r="C8" s="714">
        <v>2020</v>
      </c>
      <c r="D8" s="701">
        <v>300</v>
      </c>
      <c r="E8" s="885"/>
      <c r="F8" s="885"/>
      <c r="G8" s="886"/>
      <c r="H8" s="701">
        <f t="shared" ref="H8:H13" si="0">D8</f>
        <v>300</v>
      </c>
      <c r="I8" s="883"/>
    </row>
    <row r="9" spans="1:9" ht="19.5" customHeight="1">
      <c r="A9" s="880">
        <v>1.4</v>
      </c>
      <c r="B9" s="197" t="s">
        <v>731</v>
      </c>
      <c r="C9" s="714">
        <v>2019</v>
      </c>
      <c r="D9" s="701">
        <v>50</v>
      </c>
      <c r="E9" s="885"/>
      <c r="F9" s="885"/>
      <c r="G9" s="886"/>
      <c r="H9" s="701">
        <f t="shared" si="0"/>
        <v>50</v>
      </c>
      <c r="I9" s="883"/>
    </row>
    <row r="10" spans="1:9" ht="19.5" customHeight="1">
      <c r="A10" s="880">
        <v>1.5</v>
      </c>
      <c r="B10" s="197" t="s">
        <v>733</v>
      </c>
      <c r="C10" s="714">
        <v>2019</v>
      </c>
      <c r="D10" s="701">
        <v>200</v>
      </c>
      <c r="E10" s="885"/>
      <c r="F10" s="885"/>
      <c r="G10" s="886"/>
      <c r="H10" s="701">
        <f t="shared" si="0"/>
        <v>200</v>
      </c>
      <c r="I10" s="883"/>
    </row>
    <row r="11" spans="1:9" ht="36" customHeight="1">
      <c r="A11" s="880">
        <v>1.6</v>
      </c>
      <c r="B11" s="198" t="s">
        <v>734</v>
      </c>
      <c r="C11" s="714">
        <v>2019</v>
      </c>
      <c r="D11" s="701">
        <v>100</v>
      </c>
      <c r="E11" s="885"/>
      <c r="F11" s="885"/>
      <c r="G11" s="886"/>
      <c r="H11" s="701">
        <f t="shared" si="0"/>
        <v>100</v>
      </c>
      <c r="I11" s="883"/>
    </row>
    <row r="12" spans="1:9" ht="37.5" customHeight="1">
      <c r="A12" s="880">
        <v>1.7</v>
      </c>
      <c r="B12" s="198" t="s">
        <v>1017</v>
      </c>
      <c r="C12" s="714">
        <v>2019</v>
      </c>
      <c r="D12" s="701">
        <v>100</v>
      </c>
      <c r="E12" s="885"/>
      <c r="F12" s="885"/>
      <c r="G12" s="886"/>
      <c r="H12" s="701">
        <f t="shared" si="0"/>
        <v>100</v>
      </c>
      <c r="I12" s="883"/>
    </row>
    <row r="13" spans="1:9" ht="37.5" customHeight="1">
      <c r="A13" s="880">
        <v>1.8</v>
      </c>
      <c r="B13" s="884" t="s">
        <v>729</v>
      </c>
      <c r="C13" s="714">
        <v>2019</v>
      </c>
      <c r="D13" s="701">
        <v>300</v>
      </c>
      <c r="E13" s="885"/>
      <c r="F13" s="885"/>
      <c r="G13" s="886"/>
      <c r="H13" s="701">
        <f t="shared" si="0"/>
        <v>300</v>
      </c>
      <c r="I13" s="883"/>
    </row>
    <row r="14" spans="1:9" ht="53.25" customHeight="1">
      <c r="A14" s="876">
        <v>2</v>
      </c>
      <c r="B14" s="877" t="s">
        <v>1015</v>
      </c>
      <c r="C14" s="877">
        <v>2018</v>
      </c>
      <c r="D14" s="878">
        <v>3900</v>
      </c>
      <c r="E14" s="878">
        <v>0</v>
      </c>
      <c r="F14" s="878">
        <v>0</v>
      </c>
      <c r="G14" s="878">
        <v>0</v>
      </c>
      <c r="H14" s="878">
        <v>3900</v>
      </c>
      <c r="I14" s="879"/>
    </row>
    <row r="15" spans="1:9" ht="72" customHeight="1">
      <c r="A15" s="876">
        <v>3</v>
      </c>
      <c r="B15" s="877" t="s">
        <v>1274</v>
      </c>
      <c r="C15" s="877">
        <v>2018</v>
      </c>
      <c r="D15" s="878">
        <f>D16</f>
        <v>300</v>
      </c>
      <c r="E15" s="878">
        <f>E16</f>
        <v>0</v>
      </c>
      <c r="F15" s="878">
        <f>F16</f>
        <v>0</v>
      </c>
      <c r="G15" s="878">
        <f>G16</f>
        <v>0</v>
      </c>
      <c r="H15" s="878">
        <f>H16</f>
        <v>300</v>
      </c>
      <c r="I15" s="879"/>
    </row>
    <row r="16" spans="1:9" ht="21.75" customHeight="1">
      <c r="A16" s="887" t="s">
        <v>1014</v>
      </c>
      <c r="B16" s="445" t="s">
        <v>730</v>
      </c>
      <c r="C16" s="714">
        <v>2018</v>
      </c>
      <c r="D16" s="701">
        <v>300</v>
      </c>
      <c r="E16" s="714"/>
      <c r="F16" s="714"/>
      <c r="G16" s="701"/>
      <c r="H16" s="701">
        <v>300</v>
      </c>
      <c r="I16" s="883"/>
    </row>
    <row r="17" spans="1:13" ht="61.5" customHeight="1">
      <c r="A17" s="876">
        <v>4</v>
      </c>
      <c r="B17" s="877" t="s">
        <v>1016</v>
      </c>
      <c r="C17" s="888"/>
      <c r="D17" s="889"/>
      <c r="E17" s="889"/>
      <c r="F17" s="889"/>
      <c r="G17" s="889"/>
      <c r="H17" s="889"/>
      <c r="I17" s="879"/>
    </row>
    <row r="18" spans="1:13" ht="15" customHeight="1">
      <c r="A18" s="876"/>
      <c r="B18" s="890"/>
      <c r="C18" s="888">
        <v>2018</v>
      </c>
      <c r="D18" s="891">
        <v>0</v>
      </c>
      <c r="E18" s="891">
        <f>E6</f>
        <v>0</v>
      </c>
      <c r="F18" s="891">
        <f>F6</f>
        <v>0</v>
      </c>
      <c r="G18" s="891">
        <f>G6</f>
        <v>0</v>
      </c>
      <c r="H18" s="891">
        <f>H6</f>
        <v>25</v>
      </c>
      <c r="I18" s="879"/>
    </row>
    <row r="19" spans="1:13" ht="15" customHeight="1">
      <c r="A19" s="876"/>
      <c r="B19" s="890"/>
      <c r="C19" s="888">
        <v>2018</v>
      </c>
      <c r="D19" s="891">
        <f>D7+D16+D6+D14</f>
        <v>4425</v>
      </c>
      <c r="E19" s="891">
        <f>E7+E16</f>
        <v>0</v>
      </c>
      <c r="F19" s="891">
        <f>F7+F16</f>
        <v>0</v>
      </c>
      <c r="G19" s="891">
        <f>G7+G16</f>
        <v>0</v>
      </c>
      <c r="H19" s="891">
        <f>H7+H16+H14</f>
        <v>4400</v>
      </c>
      <c r="I19" s="879"/>
    </row>
    <row r="20" spans="1:13" ht="15" customHeight="1">
      <c r="A20" s="876"/>
      <c r="B20" s="890"/>
      <c r="C20" s="888">
        <v>2019</v>
      </c>
      <c r="D20" s="891">
        <f>D9+D10+D11+D12+D13</f>
        <v>750</v>
      </c>
      <c r="E20" s="891">
        <f>E8+E9+E10+E11+E12</f>
        <v>0</v>
      </c>
      <c r="F20" s="891">
        <f>F8+F9+F10+F11+F12</f>
        <v>0</v>
      </c>
      <c r="G20" s="891">
        <f>G8+G9+G10+G11+G12</f>
        <v>0</v>
      </c>
      <c r="H20" s="891">
        <f>H8+H9+H10+H11+H12</f>
        <v>750</v>
      </c>
      <c r="I20" s="879"/>
    </row>
    <row r="21" spans="1:13" ht="15" customHeight="1">
      <c r="A21" s="876"/>
      <c r="B21" s="890"/>
      <c r="C21" s="888">
        <v>2020</v>
      </c>
      <c r="D21" s="891">
        <f>D13</f>
        <v>300</v>
      </c>
      <c r="E21" s="891">
        <f>E13</f>
        <v>0</v>
      </c>
      <c r="F21" s="891">
        <f>F13</f>
        <v>0</v>
      </c>
      <c r="G21" s="891">
        <f>G13</f>
        <v>0</v>
      </c>
      <c r="H21" s="891">
        <f>H8</f>
        <v>300</v>
      </c>
      <c r="I21" s="879"/>
    </row>
    <row r="22" spans="1:13">
      <c r="A22" s="892"/>
      <c r="B22" s="893"/>
      <c r="C22" s="888">
        <v>2021</v>
      </c>
      <c r="D22" s="877">
        <v>0</v>
      </c>
      <c r="E22" s="877">
        <v>0</v>
      </c>
      <c r="F22" s="877">
        <v>0</v>
      </c>
      <c r="G22" s="877">
        <v>0</v>
      </c>
      <c r="H22" s="877">
        <v>0</v>
      </c>
      <c r="I22" s="883"/>
    </row>
    <row r="23" spans="1:13">
      <c r="A23" s="1282" t="s">
        <v>1537</v>
      </c>
      <c r="B23" s="1282"/>
      <c r="C23" s="894"/>
      <c r="D23" s="895">
        <f>D5+D14+D15+D17</f>
        <v>5475</v>
      </c>
      <c r="E23" s="895">
        <f>E5+E14+E15+E17</f>
        <v>0</v>
      </c>
      <c r="F23" s="895">
        <f>F5+F14+F15+F17</f>
        <v>0</v>
      </c>
      <c r="G23" s="895">
        <f>G5+G14+G15+G17</f>
        <v>0</v>
      </c>
      <c r="H23" s="895">
        <f>H5+H14+H15+H17</f>
        <v>5475</v>
      </c>
      <c r="I23" s="895"/>
    </row>
    <row r="24" spans="1:13">
      <c r="A24" s="896"/>
      <c r="B24" s="897"/>
      <c r="C24" s="897"/>
      <c r="D24" s="897"/>
    </row>
    <row r="25" spans="1:13" s="846" customFormat="1" ht="12.75">
      <c r="A25" s="89"/>
      <c r="B25" s="89"/>
      <c r="C25" s="522"/>
      <c r="D25" s="522"/>
      <c r="E25" s="522"/>
      <c r="F25" s="522"/>
      <c r="G25" s="522"/>
      <c r="H25" s="522"/>
      <c r="I25" s="522"/>
      <c r="J25" s="522"/>
      <c r="K25" s="522"/>
      <c r="L25" s="522"/>
      <c r="M25" s="522"/>
    </row>
    <row r="26" spans="1:13" ht="52.5" customHeight="1">
      <c r="B26" s="179" t="s">
        <v>205</v>
      </c>
      <c r="C26" s="192"/>
      <c r="D26" s="192"/>
      <c r="E26" s="192"/>
      <c r="F26" s="193"/>
      <c r="G26" s="1017" t="s">
        <v>726</v>
      </c>
      <c r="H26" s="1017"/>
      <c r="I26" s="1017"/>
    </row>
    <row r="27" spans="1:13">
      <c r="B27" s="180" t="s">
        <v>727</v>
      </c>
      <c r="C27" s="192"/>
      <c r="D27" s="192"/>
      <c r="E27" s="192"/>
      <c r="F27" s="192"/>
      <c r="G27" s="1279" t="s">
        <v>474</v>
      </c>
      <c r="H27" s="1279"/>
      <c r="I27" s="1279"/>
    </row>
    <row r="28" spans="1:13">
      <c r="B28" s="180"/>
      <c r="C28" s="192"/>
      <c r="D28" s="192"/>
      <c r="E28" s="192"/>
      <c r="F28" s="192"/>
      <c r="G28" s="192"/>
      <c r="H28" s="192"/>
      <c r="I28" s="192"/>
    </row>
    <row r="29" spans="1:13">
      <c r="B29" s="181" t="s">
        <v>1876</v>
      </c>
      <c r="C29" s="192"/>
      <c r="D29" s="192"/>
      <c r="E29" s="192"/>
      <c r="F29" s="192"/>
      <c r="G29" s="192"/>
      <c r="H29" s="192"/>
      <c r="I29" s="192"/>
    </row>
    <row r="30" spans="1:13">
      <c r="B30" s="194" t="s">
        <v>1535</v>
      </c>
      <c r="C30" s="195"/>
      <c r="D30" s="195"/>
      <c r="E30" s="195"/>
      <c r="F30" s="195"/>
      <c r="G30" s="195"/>
      <c r="H30" s="195"/>
      <c r="I30" s="196"/>
    </row>
  </sheetData>
  <mergeCells count="5">
    <mergeCell ref="G27:I27"/>
    <mergeCell ref="G1:I1"/>
    <mergeCell ref="A2:I2"/>
    <mergeCell ref="A23:B23"/>
    <mergeCell ref="G26:I26"/>
  </mergeCells>
  <phoneticPr fontId="3" type="noConversion"/>
  <pageMargins left="0.63" right="0.32" top="0.49" bottom="0.38" header="0.45" footer="0.3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Лист34">
    <tabColor rgb="FFFFFF00"/>
  </sheetPr>
  <dimension ref="A1:N26"/>
  <sheetViews>
    <sheetView view="pageBreakPreview" zoomScale="85" zoomScaleNormal="100" zoomScaleSheetLayoutView="85" workbookViewId="0">
      <selection activeCell="B24" sqref="B24"/>
    </sheetView>
  </sheetViews>
  <sheetFormatPr defaultRowHeight="12.75"/>
  <cols>
    <col min="1" max="1" width="7.28515625" style="6" customWidth="1"/>
    <col min="2" max="2" width="30.140625" style="6" customWidth="1"/>
    <col min="3" max="3" width="9.140625" style="6"/>
    <col min="4" max="4" width="10.140625" style="6" customWidth="1"/>
    <col min="5" max="5" width="9.140625" style="6"/>
    <col min="6" max="6" width="10" style="6" customWidth="1"/>
    <col min="7" max="7" width="9.140625" style="6"/>
    <col min="8" max="8" width="10.140625" style="6" customWidth="1"/>
    <col min="9" max="9" width="9.140625" style="6"/>
    <col min="10" max="10" width="11.140625" style="6" customWidth="1"/>
    <col min="11" max="11" width="9.140625" style="6"/>
    <col min="12" max="12" width="11" style="6" customWidth="1"/>
    <col min="13" max="16384" width="9.140625" style="6"/>
  </cols>
  <sheetData>
    <row r="1" spans="1:12" ht="22.5" customHeight="1">
      <c r="A1" s="1020" t="s">
        <v>1601</v>
      </c>
      <c r="B1" s="1021"/>
      <c r="C1" s="1021"/>
      <c r="D1" s="1021"/>
      <c r="E1" s="1021"/>
      <c r="F1" s="1021"/>
      <c r="G1" s="1021"/>
      <c r="H1" s="1021"/>
      <c r="I1" s="1021"/>
      <c r="J1" s="1021"/>
      <c r="K1" s="1021"/>
      <c r="L1" s="1022"/>
    </row>
    <row r="2" spans="1:12" ht="23.25" customHeight="1">
      <c r="A2" s="1023" t="s">
        <v>1368</v>
      </c>
      <c r="B2" s="1023" t="s">
        <v>1369</v>
      </c>
      <c r="C2" s="1023" t="s">
        <v>309</v>
      </c>
      <c r="D2" s="1023"/>
      <c r="E2" s="1023"/>
      <c r="F2" s="1023"/>
      <c r="G2" s="1023"/>
      <c r="H2" s="1023"/>
      <c r="I2" s="1023" t="s">
        <v>310</v>
      </c>
      <c r="J2" s="1023"/>
      <c r="K2" s="1023" t="s">
        <v>1537</v>
      </c>
      <c r="L2" s="1023"/>
    </row>
    <row r="3" spans="1:12" ht="21" customHeight="1">
      <c r="A3" s="1023"/>
      <c r="B3" s="1023"/>
      <c r="C3" s="1023" t="s">
        <v>1366</v>
      </c>
      <c r="D3" s="1023"/>
      <c r="E3" s="1023" t="s">
        <v>1367</v>
      </c>
      <c r="F3" s="1023"/>
      <c r="G3" s="1023" t="s">
        <v>1553</v>
      </c>
      <c r="H3" s="1023"/>
      <c r="I3" s="1023"/>
      <c r="J3" s="1023"/>
      <c r="K3" s="1023"/>
      <c r="L3" s="1023"/>
    </row>
    <row r="4" spans="1:12" ht="33" customHeight="1">
      <c r="A4" s="1023"/>
      <c r="B4" s="1023"/>
      <c r="C4" s="35">
        <v>2016</v>
      </c>
      <c r="D4" s="35">
        <v>2017</v>
      </c>
      <c r="E4" s="35">
        <v>2016</v>
      </c>
      <c r="F4" s="35">
        <v>2017</v>
      </c>
      <c r="G4" s="35">
        <v>2016</v>
      </c>
      <c r="H4" s="35">
        <v>2017</v>
      </c>
      <c r="I4" s="35">
        <v>2016</v>
      </c>
      <c r="J4" s="35">
        <v>2017</v>
      </c>
      <c r="K4" s="35">
        <v>2016</v>
      </c>
      <c r="L4" s="35">
        <v>2017</v>
      </c>
    </row>
    <row r="5" spans="1:12" ht="15">
      <c r="A5" s="215">
        <v>1</v>
      </c>
      <c r="B5" s="216" t="s">
        <v>1581</v>
      </c>
      <c r="C5" s="497">
        <v>14658.757236592261</v>
      </c>
      <c r="D5" s="497">
        <v>21803.197202413601</v>
      </c>
      <c r="E5" s="497">
        <v>41848.242763407739</v>
      </c>
      <c r="F5" s="497">
        <v>64935.802797586395</v>
      </c>
      <c r="G5" s="497">
        <v>56507</v>
      </c>
      <c r="H5" s="497">
        <v>86739</v>
      </c>
      <c r="I5" s="497">
        <v>45</v>
      </c>
      <c r="J5" s="497">
        <v>760</v>
      </c>
      <c r="K5" s="497">
        <v>56552</v>
      </c>
      <c r="L5" s="497">
        <v>87499</v>
      </c>
    </row>
    <row r="6" spans="1:12" ht="15">
      <c r="A6" s="217" t="s">
        <v>1456</v>
      </c>
      <c r="B6" s="218" t="s">
        <v>1536</v>
      </c>
      <c r="C6" s="498">
        <v>14658.757236592261</v>
      </c>
      <c r="D6" s="498">
        <v>21803.197202413601</v>
      </c>
      <c r="E6" s="498">
        <v>41848.242763407739</v>
      </c>
      <c r="F6" s="498">
        <v>64935.802797586395</v>
      </c>
      <c r="G6" s="498">
        <v>56507</v>
      </c>
      <c r="H6" s="498">
        <v>86739</v>
      </c>
      <c r="I6" s="498">
        <v>45</v>
      </c>
      <c r="J6" s="498">
        <v>760</v>
      </c>
      <c r="K6" s="498">
        <v>56552</v>
      </c>
      <c r="L6" s="498">
        <v>87499</v>
      </c>
    </row>
    <row r="7" spans="1:12" ht="15">
      <c r="A7" s="217" t="s">
        <v>1459</v>
      </c>
      <c r="B7" s="218" t="s">
        <v>1370</v>
      </c>
      <c r="C7" s="499">
        <v>8311.5072365922606</v>
      </c>
      <c r="D7" s="499">
        <v>9408.6972024136012</v>
      </c>
      <c r="E7" s="499">
        <v>22806.492763407739</v>
      </c>
      <c r="F7" s="499">
        <v>27752.302797586399</v>
      </c>
      <c r="G7" s="499">
        <v>31118</v>
      </c>
      <c r="H7" s="499">
        <v>37161</v>
      </c>
      <c r="I7" s="499">
        <v>45</v>
      </c>
      <c r="J7" s="499">
        <v>760</v>
      </c>
      <c r="K7" s="499">
        <v>31163</v>
      </c>
      <c r="L7" s="499">
        <v>37921</v>
      </c>
    </row>
    <row r="8" spans="1:12" ht="30">
      <c r="A8" s="217" t="s">
        <v>1578</v>
      </c>
      <c r="B8" s="218" t="s">
        <v>410</v>
      </c>
      <c r="C8" s="499">
        <v>0</v>
      </c>
      <c r="D8" s="499">
        <v>0</v>
      </c>
      <c r="E8" s="499">
        <v>0</v>
      </c>
      <c r="F8" s="499">
        <v>0</v>
      </c>
      <c r="G8" s="499">
        <v>0</v>
      </c>
      <c r="H8" s="499">
        <v>0</v>
      </c>
      <c r="I8" s="499">
        <v>0</v>
      </c>
      <c r="J8" s="499">
        <v>0</v>
      </c>
      <c r="K8" s="498">
        <v>0</v>
      </c>
      <c r="L8" s="498">
        <v>0</v>
      </c>
    </row>
    <row r="9" spans="1:12" ht="15">
      <c r="A9" s="217" t="s">
        <v>1579</v>
      </c>
      <c r="B9" s="218" t="s">
        <v>411</v>
      </c>
      <c r="C9" s="499">
        <v>0</v>
      </c>
      <c r="D9" s="499">
        <v>0</v>
      </c>
      <c r="E9" s="499">
        <v>0</v>
      </c>
      <c r="F9" s="499">
        <v>0</v>
      </c>
      <c r="G9" s="499">
        <v>0</v>
      </c>
      <c r="H9" s="499">
        <v>0</v>
      </c>
      <c r="I9" s="499">
        <v>0</v>
      </c>
      <c r="J9" s="499">
        <v>0</v>
      </c>
      <c r="K9" s="498">
        <v>0</v>
      </c>
      <c r="L9" s="498">
        <v>0</v>
      </c>
    </row>
    <row r="10" spans="1:12" ht="15">
      <c r="A10" s="217" t="s">
        <v>1580</v>
      </c>
      <c r="B10" s="218" t="s">
        <v>739</v>
      </c>
      <c r="C10" s="498">
        <v>6347.25</v>
      </c>
      <c r="D10" s="498">
        <v>12394.5</v>
      </c>
      <c r="E10" s="498">
        <v>19041.75</v>
      </c>
      <c r="F10" s="498">
        <v>37183.5</v>
      </c>
      <c r="G10" s="498">
        <v>25389</v>
      </c>
      <c r="H10" s="498">
        <v>49578</v>
      </c>
      <c r="I10" s="498">
        <v>0</v>
      </c>
      <c r="J10" s="498">
        <v>0</v>
      </c>
      <c r="K10" s="498">
        <v>25389</v>
      </c>
      <c r="L10" s="498">
        <v>49578</v>
      </c>
    </row>
    <row r="11" spans="1:12" ht="15">
      <c r="A11" s="217" t="s">
        <v>291</v>
      </c>
      <c r="B11" s="219" t="s">
        <v>740</v>
      </c>
      <c r="C11" s="499">
        <v>3337.5</v>
      </c>
      <c r="D11" s="499">
        <v>8737</v>
      </c>
      <c r="E11" s="499">
        <v>10012.5</v>
      </c>
      <c r="F11" s="499">
        <v>26211</v>
      </c>
      <c r="G11" s="499">
        <v>13350</v>
      </c>
      <c r="H11" s="499">
        <v>34948</v>
      </c>
      <c r="I11" s="499">
        <v>0</v>
      </c>
      <c r="J11" s="499">
        <v>0</v>
      </c>
      <c r="K11" s="498">
        <v>13350</v>
      </c>
      <c r="L11" s="498">
        <v>34948</v>
      </c>
    </row>
    <row r="12" spans="1:12" ht="15">
      <c r="A12" s="217" t="s">
        <v>741</v>
      </c>
      <c r="B12" s="219" t="s">
        <v>742</v>
      </c>
      <c r="C12" s="499">
        <v>3009.75</v>
      </c>
      <c r="D12" s="499">
        <v>3657.5</v>
      </c>
      <c r="E12" s="499">
        <v>9029.25</v>
      </c>
      <c r="F12" s="499">
        <v>10972.5</v>
      </c>
      <c r="G12" s="499">
        <v>12039</v>
      </c>
      <c r="H12" s="499">
        <v>14630</v>
      </c>
      <c r="I12" s="499">
        <v>0</v>
      </c>
      <c r="J12" s="499">
        <v>0</v>
      </c>
      <c r="K12" s="498">
        <v>12039</v>
      </c>
      <c r="L12" s="498">
        <v>14630</v>
      </c>
    </row>
    <row r="13" spans="1:12" ht="15">
      <c r="A13" s="217" t="s">
        <v>743</v>
      </c>
      <c r="B13" s="219" t="s">
        <v>744</v>
      </c>
      <c r="C13" s="499">
        <v>0</v>
      </c>
      <c r="D13" s="499">
        <v>0</v>
      </c>
      <c r="E13" s="499">
        <v>0</v>
      </c>
      <c r="F13" s="499">
        <v>0</v>
      </c>
      <c r="G13" s="499">
        <v>0</v>
      </c>
      <c r="H13" s="499">
        <v>0</v>
      </c>
      <c r="I13" s="499">
        <v>0</v>
      </c>
      <c r="J13" s="499">
        <v>0</v>
      </c>
      <c r="K13" s="498"/>
      <c r="L13" s="498">
        <v>0</v>
      </c>
    </row>
    <row r="14" spans="1:12" ht="15">
      <c r="A14" s="217" t="s">
        <v>1457</v>
      </c>
      <c r="B14" s="218" t="s">
        <v>1371</v>
      </c>
      <c r="C14" s="499">
        <v>0</v>
      </c>
      <c r="D14" s="499">
        <v>0</v>
      </c>
      <c r="E14" s="499">
        <v>0</v>
      </c>
      <c r="F14" s="499">
        <v>0</v>
      </c>
      <c r="G14" s="499">
        <v>0</v>
      </c>
      <c r="H14" s="499">
        <v>0</v>
      </c>
      <c r="I14" s="499">
        <v>0</v>
      </c>
      <c r="J14" s="499">
        <v>0</v>
      </c>
      <c r="K14" s="498"/>
      <c r="L14" s="498">
        <v>0</v>
      </c>
    </row>
    <row r="15" spans="1:12" ht="15">
      <c r="A15" s="217" t="s">
        <v>1519</v>
      </c>
      <c r="B15" s="218" t="s">
        <v>1372</v>
      </c>
      <c r="C15" s="499">
        <v>0</v>
      </c>
      <c r="D15" s="499">
        <v>0</v>
      </c>
      <c r="E15" s="499">
        <v>0</v>
      </c>
      <c r="F15" s="499">
        <v>0</v>
      </c>
      <c r="G15" s="499">
        <v>0</v>
      </c>
      <c r="H15" s="499">
        <v>0</v>
      </c>
      <c r="I15" s="499">
        <v>0</v>
      </c>
      <c r="J15" s="499">
        <v>0</v>
      </c>
      <c r="K15" s="498"/>
      <c r="L15" s="498">
        <v>0</v>
      </c>
    </row>
    <row r="16" spans="1:12" ht="15">
      <c r="A16" s="217" t="s">
        <v>1520</v>
      </c>
      <c r="B16" s="218" t="s">
        <v>1373</v>
      </c>
      <c r="C16" s="499">
        <v>0</v>
      </c>
      <c r="D16" s="499">
        <v>0</v>
      </c>
      <c r="E16" s="499">
        <v>0</v>
      </c>
      <c r="F16" s="499">
        <v>0</v>
      </c>
      <c r="G16" s="499">
        <v>0</v>
      </c>
      <c r="H16" s="499">
        <v>0</v>
      </c>
      <c r="I16" s="499">
        <v>0</v>
      </c>
      <c r="J16" s="499">
        <v>0</v>
      </c>
      <c r="K16" s="498"/>
      <c r="L16" s="498">
        <v>0</v>
      </c>
    </row>
    <row r="17" spans="1:14" ht="15">
      <c r="A17" s="217" t="s">
        <v>1521</v>
      </c>
      <c r="B17" s="218" t="s">
        <v>1374</v>
      </c>
      <c r="C17" s="499">
        <v>0</v>
      </c>
      <c r="D17" s="499">
        <v>0</v>
      </c>
      <c r="E17" s="499">
        <v>0</v>
      </c>
      <c r="F17" s="499">
        <v>0</v>
      </c>
      <c r="G17" s="499">
        <v>0</v>
      </c>
      <c r="H17" s="499">
        <v>0</v>
      </c>
      <c r="I17" s="499">
        <v>0</v>
      </c>
      <c r="J17" s="499">
        <v>0</v>
      </c>
      <c r="K17" s="498"/>
      <c r="L17" s="498">
        <v>0</v>
      </c>
    </row>
    <row r="18" spans="1:14" ht="15">
      <c r="A18" s="217" t="s">
        <v>1522</v>
      </c>
      <c r="B18" s="218" t="s">
        <v>1376</v>
      </c>
      <c r="C18" s="499">
        <v>0</v>
      </c>
      <c r="D18" s="499">
        <v>0</v>
      </c>
      <c r="E18" s="499">
        <v>0</v>
      </c>
      <c r="F18" s="499">
        <v>0</v>
      </c>
      <c r="G18" s="499">
        <v>0</v>
      </c>
      <c r="H18" s="499">
        <v>0</v>
      </c>
      <c r="I18" s="499">
        <v>0</v>
      </c>
      <c r="J18" s="499">
        <v>0</v>
      </c>
      <c r="K18" s="498">
        <v>0</v>
      </c>
      <c r="L18" s="498">
        <v>0</v>
      </c>
    </row>
    <row r="19" spans="1:14" ht="15" customHeight="1">
      <c r="A19" s="217" t="s">
        <v>745</v>
      </c>
      <c r="B19" s="220" t="s">
        <v>746</v>
      </c>
      <c r="C19" s="500">
        <v>0</v>
      </c>
      <c r="D19" s="500">
        <v>0</v>
      </c>
      <c r="E19" s="500">
        <v>0</v>
      </c>
      <c r="F19" s="500">
        <v>0</v>
      </c>
      <c r="G19" s="500">
        <v>0</v>
      </c>
      <c r="H19" s="500">
        <v>0</v>
      </c>
      <c r="I19" s="500">
        <v>0</v>
      </c>
      <c r="J19" s="500">
        <v>0</v>
      </c>
      <c r="K19" s="501"/>
      <c r="L19" s="501">
        <v>0</v>
      </c>
    </row>
    <row r="20" spans="1:14" ht="47.25" customHeight="1">
      <c r="A20" s="40"/>
      <c r="B20" s="40"/>
      <c r="C20" s="40"/>
      <c r="D20" s="40"/>
      <c r="E20" s="40"/>
      <c r="F20" s="40"/>
      <c r="G20" s="40"/>
      <c r="H20" s="40"/>
      <c r="I20" s="40"/>
      <c r="J20" s="40"/>
      <c r="K20" s="40"/>
      <c r="L20" s="40"/>
    </row>
    <row r="21" spans="1:14" ht="15.75">
      <c r="A21" s="82"/>
      <c r="B21" s="12" t="s">
        <v>475</v>
      </c>
      <c r="C21" s="41"/>
      <c r="D21" s="41"/>
      <c r="E21" s="41"/>
      <c r="F21" s="41"/>
      <c r="G21" s="41"/>
      <c r="H21" s="1019" t="s">
        <v>726</v>
      </c>
      <c r="I21" s="1019"/>
      <c r="J21" s="1019"/>
      <c r="K21" s="1019"/>
      <c r="L21" s="1019"/>
      <c r="M21" s="2"/>
    </row>
    <row r="22" spans="1:14" ht="15.75">
      <c r="A22" s="85"/>
      <c r="B22" s="14" t="s">
        <v>476</v>
      </c>
      <c r="C22" s="41"/>
      <c r="D22" s="41"/>
      <c r="E22" s="41"/>
      <c r="F22" s="41"/>
      <c r="G22" s="41"/>
      <c r="H22" s="41"/>
      <c r="I22" s="13"/>
      <c r="J22" s="13" t="s">
        <v>474</v>
      </c>
      <c r="K22" s="13"/>
      <c r="L22" s="41"/>
      <c r="M22" s="2"/>
    </row>
    <row r="23" spans="1:14" ht="15.75">
      <c r="A23" s="41"/>
      <c r="B23" s="14"/>
      <c r="C23" s="41"/>
      <c r="D23" s="41"/>
      <c r="E23" s="41"/>
      <c r="F23" s="41"/>
      <c r="G23" s="41"/>
      <c r="H23" s="41"/>
      <c r="I23" s="41"/>
      <c r="J23" s="41"/>
      <c r="K23" s="41"/>
      <c r="L23" s="41"/>
      <c r="M23" s="2"/>
      <c r="N23" s="2"/>
    </row>
    <row r="24" spans="1:14" ht="15.75">
      <c r="A24" s="41"/>
      <c r="B24" s="15" t="s">
        <v>1873</v>
      </c>
      <c r="C24" s="41"/>
      <c r="D24" s="1018" t="s">
        <v>477</v>
      </c>
      <c r="E24" s="1018"/>
      <c r="F24" s="1018"/>
      <c r="G24" s="41"/>
      <c r="H24" s="41"/>
      <c r="I24" s="41"/>
      <c r="J24" s="41"/>
      <c r="K24" s="41"/>
      <c r="L24" s="41"/>
      <c r="M24" s="2"/>
      <c r="N24" s="2"/>
    </row>
    <row r="25" spans="1:14">
      <c r="A25" s="41"/>
      <c r="C25" s="41"/>
      <c r="E25" s="41"/>
      <c r="F25" s="41"/>
      <c r="G25" s="41"/>
      <c r="H25" s="41"/>
      <c r="I25" s="41"/>
      <c r="J25" s="41"/>
      <c r="K25" s="41"/>
      <c r="L25" s="41"/>
      <c r="M25" s="2"/>
      <c r="N25" s="2"/>
    </row>
    <row r="26" spans="1:14">
      <c r="A26" s="7"/>
      <c r="B26" s="7"/>
      <c r="C26" s="7"/>
      <c r="D26" s="7"/>
      <c r="E26" s="7"/>
      <c r="F26" s="7"/>
      <c r="G26" s="7"/>
      <c r="H26" s="7"/>
      <c r="I26" s="7"/>
      <c r="J26" s="7"/>
      <c r="K26" s="7"/>
      <c r="L26" s="7"/>
    </row>
  </sheetData>
  <mergeCells count="11">
    <mergeCell ref="D24:F24"/>
    <mergeCell ref="H21:L21"/>
    <mergeCell ref="A1:L1"/>
    <mergeCell ref="A2:A4"/>
    <mergeCell ref="B2:B4"/>
    <mergeCell ref="C2:H2"/>
    <mergeCell ref="I2:J3"/>
    <mergeCell ref="K2:L3"/>
    <mergeCell ref="C3:D3"/>
    <mergeCell ref="E3:F3"/>
    <mergeCell ref="G3:H3"/>
  </mergeCells>
  <phoneticPr fontId="3" type="noConversion"/>
  <pageMargins left="0.64" right="0.57999999999999996" top="0.76" bottom="1" header="0.44"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sheetPr>
    <tabColor rgb="FFFFFF00"/>
  </sheetPr>
  <dimension ref="A1:O218"/>
  <sheetViews>
    <sheetView view="pageBreakPreview" zoomScaleNormal="100" zoomScaleSheetLayoutView="100" workbookViewId="0">
      <pane ySplit="8" topLeftCell="A9" activePane="bottomLeft" state="frozenSplit"/>
      <selection activeCell="F14" sqref="F14"/>
      <selection pane="bottomLeft" activeCell="G14" sqref="G14"/>
    </sheetView>
  </sheetViews>
  <sheetFormatPr defaultRowHeight="12.75"/>
  <cols>
    <col min="1" max="1" width="4.5703125" style="160" customWidth="1"/>
    <col min="2" max="2" width="40.85546875" style="160" customWidth="1"/>
    <col min="3" max="3" width="16.7109375" style="160" customWidth="1"/>
    <col min="4" max="4" width="12.42578125" style="160" customWidth="1"/>
    <col min="5" max="5" width="12.85546875" style="160" customWidth="1"/>
    <col min="6" max="6" width="8.85546875" style="160" customWidth="1"/>
    <col min="7" max="7" width="14.5703125" style="160" customWidth="1"/>
    <col min="8" max="8" width="11.140625" style="160" customWidth="1"/>
    <col min="9" max="9" width="11.7109375" style="160" customWidth="1"/>
    <col min="10" max="10" width="11.28515625" style="160" customWidth="1"/>
    <col min="11" max="11" width="11.140625" style="160" customWidth="1"/>
    <col min="12" max="16384" width="9.140625" style="160"/>
  </cols>
  <sheetData>
    <row r="1" spans="1:12" ht="37.5" customHeight="1"/>
    <row r="2" spans="1:12" s="153" customFormat="1" ht="25.5" customHeight="1">
      <c r="A2" s="1283" t="s">
        <v>1275</v>
      </c>
      <c r="B2" s="1284"/>
      <c r="C2" s="1284"/>
      <c r="D2" s="1284"/>
      <c r="E2" s="1284"/>
      <c r="F2" s="1284"/>
      <c r="G2" s="1284"/>
      <c r="H2" s="1284"/>
      <c r="I2" s="1284"/>
      <c r="J2" s="1284"/>
      <c r="K2" s="1285"/>
      <c r="L2" s="152"/>
    </row>
    <row r="3" spans="1:12" s="154" customFormat="1" ht="20.25" customHeight="1">
      <c r="A3" s="1286" t="s">
        <v>1295</v>
      </c>
      <c r="B3" s="1287" t="s">
        <v>1302</v>
      </c>
      <c r="C3" s="1290" t="s">
        <v>1227</v>
      </c>
      <c r="D3" s="1290"/>
      <c r="E3" s="1291" t="s">
        <v>1297</v>
      </c>
      <c r="F3" s="1291"/>
      <c r="G3" s="1291"/>
      <c r="H3" s="1291"/>
      <c r="I3" s="1291"/>
      <c r="J3" s="1291"/>
      <c r="K3" s="1291"/>
      <c r="L3" s="152"/>
    </row>
    <row r="4" spans="1:12" s="154" customFormat="1" ht="35.25" customHeight="1">
      <c r="A4" s="1286"/>
      <c r="B4" s="1288"/>
      <c r="C4" s="1290"/>
      <c r="D4" s="1290"/>
      <c r="E4" s="1292">
        <v>2017</v>
      </c>
      <c r="F4" s="1290"/>
      <c r="G4" s="1290"/>
      <c r="H4" s="492">
        <v>2018</v>
      </c>
      <c r="I4" s="492">
        <v>2019</v>
      </c>
      <c r="J4" s="492">
        <v>2020</v>
      </c>
      <c r="K4" s="492">
        <v>2021</v>
      </c>
      <c r="L4" s="152"/>
    </row>
    <row r="5" spans="1:12" s="154" customFormat="1" ht="31.5" customHeight="1">
      <c r="A5" s="1286"/>
      <c r="B5" s="1288"/>
      <c r="C5" s="1291" t="s">
        <v>764</v>
      </c>
      <c r="D5" s="1291" t="s">
        <v>1298</v>
      </c>
      <c r="E5" s="1291" t="s">
        <v>284</v>
      </c>
      <c r="F5" s="1291"/>
      <c r="G5" s="1291" t="s">
        <v>188</v>
      </c>
      <c r="H5" s="1291" t="s">
        <v>765</v>
      </c>
      <c r="I5" s="1291" t="s">
        <v>765</v>
      </c>
      <c r="J5" s="1291" t="s">
        <v>765</v>
      </c>
      <c r="K5" s="1291" t="s">
        <v>765</v>
      </c>
      <c r="L5" s="152"/>
    </row>
    <row r="6" spans="1:12" s="154" customFormat="1" ht="15.75" hidden="1" customHeight="1">
      <c r="A6" s="1286"/>
      <c r="B6" s="1288"/>
      <c r="C6" s="1291"/>
      <c r="D6" s="1291"/>
      <c r="E6" s="1291"/>
      <c r="F6" s="1291"/>
      <c r="G6" s="1291"/>
      <c r="H6" s="1291"/>
      <c r="I6" s="1291"/>
      <c r="J6" s="1291"/>
      <c r="K6" s="1291"/>
      <c r="L6" s="152"/>
    </row>
    <row r="7" spans="1:12" s="154" customFormat="1" ht="69" customHeight="1">
      <c r="A7" s="1286"/>
      <c r="B7" s="1289"/>
      <c r="C7" s="1291"/>
      <c r="D7" s="1291"/>
      <c r="E7" s="493" t="s">
        <v>765</v>
      </c>
      <c r="F7" s="493" t="s">
        <v>1298</v>
      </c>
      <c r="G7" s="1291"/>
      <c r="H7" s="1291"/>
      <c r="I7" s="1291"/>
      <c r="J7" s="1291"/>
      <c r="K7" s="1291"/>
      <c r="L7" s="152"/>
    </row>
    <row r="8" spans="1:12" s="154" customFormat="1" ht="15.75" customHeight="1">
      <c r="A8" s="494">
        <v>1</v>
      </c>
      <c r="B8" s="495">
        <v>2</v>
      </c>
      <c r="C8" s="494">
        <v>3</v>
      </c>
      <c r="D8" s="494">
        <v>4</v>
      </c>
      <c r="E8" s="494">
        <v>5</v>
      </c>
      <c r="F8" s="494">
        <v>6</v>
      </c>
      <c r="G8" s="494">
        <v>7</v>
      </c>
      <c r="H8" s="494">
        <v>8</v>
      </c>
      <c r="I8" s="494">
        <v>9</v>
      </c>
      <c r="J8" s="494">
        <v>10</v>
      </c>
      <c r="K8" s="494">
        <v>11</v>
      </c>
      <c r="L8" s="152"/>
    </row>
    <row r="9" spans="1:12" s="153" customFormat="1" ht="16.5" customHeight="1">
      <c r="A9" s="155">
        <v>2</v>
      </c>
      <c r="B9" s="804" t="s">
        <v>334</v>
      </c>
      <c r="C9" s="150">
        <f>E9+H9+I9+J9+K9</f>
        <v>12922.457596600005</v>
      </c>
      <c r="D9" s="158">
        <f>C9/C10</f>
        <v>1</v>
      </c>
      <c r="E9" s="426">
        <v>2116.6660000000002</v>
      </c>
      <c r="F9" s="156">
        <f>E9/E10</f>
        <v>1</v>
      </c>
      <c r="G9" s="157">
        <v>7.99</v>
      </c>
      <c r="H9" s="157">
        <f>E9*1.1</f>
        <v>2328.3326000000002</v>
      </c>
      <c r="I9" s="157">
        <f>H9*1.1</f>
        <v>2561.1658600000005</v>
      </c>
      <c r="J9" s="157">
        <f>I9*1.1</f>
        <v>2817.2824460000006</v>
      </c>
      <c r="K9" s="157">
        <f>J9*1.1</f>
        <v>3099.010690600001</v>
      </c>
      <c r="L9" s="152"/>
    </row>
    <row r="10" spans="1:12" ht="14.25">
      <c r="A10" s="261"/>
      <c r="B10" s="262" t="s">
        <v>590</v>
      </c>
      <c r="C10" s="263">
        <f>SUM(C9:C9)</f>
        <v>12922.457596600005</v>
      </c>
      <c r="D10" s="264">
        <f>C10/C10</f>
        <v>1</v>
      </c>
      <c r="E10" s="265">
        <f>SUM(E9:E9)</f>
        <v>2116.6660000000002</v>
      </c>
      <c r="F10" s="266">
        <f>E10/E10</f>
        <v>1</v>
      </c>
      <c r="G10" s="261"/>
      <c r="H10" s="265">
        <f>SUM(H9:H9)</f>
        <v>2328.3326000000002</v>
      </c>
      <c r="I10" s="265">
        <f>SUM(I9:I9)</f>
        <v>2561.1658600000005</v>
      </c>
      <c r="J10" s="265">
        <f>SUM(J9:J9)</f>
        <v>2817.2824460000006</v>
      </c>
      <c r="K10" s="265">
        <f>SUM(K9:K9)</f>
        <v>3099.010690600001</v>
      </c>
      <c r="L10" s="159"/>
    </row>
    <row r="11" spans="1:12" ht="14.25">
      <c r="A11" s="161"/>
      <c r="B11" s="161"/>
      <c r="C11" s="161"/>
      <c r="D11" s="161"/>
      <c r="E11" s="161"/>
      <c r="F11" s="161"/>
      <c r="G11" s="161"/>
      <c r="H11" s="161"/>
      <c r="I11" s="161"/>
      <c r="J11" s="161"/>
      <c r="K11" s="161"/>
    </row>
    <row r="15" spans="1:12">
      <c r="D15" s="162"/>
    </row>
    <row r="25" spans="5:5" ht="15">
      <c r="E25" s="151">
        <v>180000</v>
      </c>
    </row>
    <row r="217" spans="4:15">
      <c r="O217" s="163"/>
    </row>
    <row r="218" spans="4:15">
      <c r="D218" s="164"/>
    </row>
  </sheetData>
  <mergeCells count="14">
    <mergeCell ref="A2:K2"/>
    <mergeCell ref="A3:A7"/>
    <mergeCell ref="B3:B7"/>
    <mergeCell ref="C3:D4"/>
    <mergeCell ref="E3:K3"/>
    <mergeCell ref="E4:G4"/>
    <mergeCell ref="C5:C7"/>
    <mergeCell ref="D5:D7"/>
    <mergeCell ref="J5:J7"/>
    <mergeCell ref="K5:K7"/>
    <mergeCell ref="E5:F6"/>
    <mergeCell ref="G5:G7"/>
    <mergeCell ref="H5:H7"/>
    <mergeCell ref="I5:I7"/>
  </mergeCells>
  <phoneticPr fontId="3" type="noConversion"/>
  <pageMargins left="1.4566929133858268" right="0.39370078740157483" top="0.98425196850393704" bottom="0.98425196850393704" header="0.51181102362204722" footer="0.51181102362204722"/>
  <pageSetup paperSize="9" scale="80"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Лист31">
    <tabColor rgb="FFFFFF00"/>
  </sheetPr>
  <dimension ref="A1:K20"/>
  <sheetViews>
    <sheetView view="pageBreakPreview" zoomScale="85" zoomScaleNormal="85" zoomScaleSheetLayoutView="85" workbookViewId="0">
      <pane ySplit="6" topLeftCell="A7" activePane="bottomLeft" state="frozen"/>
      <selection activeCell="I37" sqref="I37"/>
      <selection pane="bottomLeft" activeCell="E19" sqref="E19"/>
    </sheetView>
  </sheetViews>
  <sheetFormatPr defaultRowHeight="15"/>
  <cols>
    <col min="1" max="1" width="4.85546875" style="74" customWidth="1"/>
    <col min="2" max="2" width="37" style="74" customWidth="1"/>
    <col min="3" max="3" width="14.42578125" style="74" customWidth="1"/>
    <col min="4" max="4" width="10" style="74" customWidth="1"/>
    <col min="5" max="5" width="11.7109375" style="74" customWidth="1"/>
    <col min="6" max="6" width="10.42578125" style="74" bestFit="1" customWidth="1"/>
    <col min="7" max="7" width="15.7109375" style="74" customWidth="1"/>
    <col min="8" max="8" width="11.140625" style="74" customWidth="1"/>
    <col min="9" max="9" width="10.85546875" style="74" customWidth="1"/>
    <col min="10" max="10" width="11.42578125" style="74" customWidth="1"/>
    <col min="11" max="11" width="12.28515625" style="74" customWidth="1"/>
    <col min="12" max="16384" width="9.140625" style="74"/>
  </cols>
  <sheetData>
    <row r="1" spans="1:11" ht="20.25">
      <c r="A1" s="1293" t="s">
        <v>1276</v>
      </c>
      <c r="B1" s="1293"/>
      <c r="C1" s="1293"/>
      <c r="D1" s="1293"/>
      <c r="E1" s="1293"/>
      <c r="F1" s="1293"/>
      <c r="G1" s="1293"/>
      <c r="H1" s="1293"/>
      <c r="I1" s="1293"/>
      <c r="J1" s="1293"/>
      <c r="K1" s="1293"/>
    </row>
    <row r="2" spans="1:11" s="107" customFormat="1" ht="15.75">
      <c r="A2" s="1156" t="s">
        <v>1295</v>
      </c>
      <c r="B2" s="1156" t="s">
        <v>1302</v>
      </c>
      <c r="C2" s="1157" t="s">
        <v>1226</v>
      </c>
      <c r="D2" s="1157"/>
      <c r="E2" s="1156" t="s">
        <v>272</v>
      </c>
      <c r="F2" s="1156"/>
      <c r="G2" s="1156"/>
      <c r="H2" s="1156"/>
      <c r="I2" s="1156"/>
      <c r="J2" s="1156"/>
      <c r="K2" s="1156"/>
    </row>
    <row r="3" spans="1:11" s="107" customFormat="1" ht="15.75">
      <c r="A3" s="1156"/>
      <c r="B3" s="1156"/>
      <c r="C3" s="1157"/>
      <c r="D3" s="1157"/>
      <c r="E3" s="1294">
        <v>2017</v>
      </c>
      <c r="F3" s="1295"/>
      <c r="G3" s="1296"/>
      <c r="H3" s="424">
        <v>2018</v>
      </c>
      <c r="I3" s="424">
        <v>2019</v>
      </c>
      <c r="J3" s="424">
        <v>2020</v>
      </c>
      <c r="K3" s="424">
        <v>2021</v>
      </c>
    </row>
    <row r="4" spans="1:11" s="107" customFormat="1" ht="15.75">
      <c r="A4" s="1156"/>
      <c r="B4" s="1156"/>
      <c r="C4" s="1156" t="s">
        <v>766</v>
      </c>
      <c r="D4" s="1156" t="s">
        <v>1298</v>
      </c>
      <c r="E4" s="1156" t="s">
        <v>284</v>
      </c>
      <c r="F4" s="1156"/>
      <c r="G4" s="1156" t="s">
        <v>1270</v>
      </c>
      <c r="H4" s="1156" t="s">
        <v>766</v>
      </c>
      <c r="I4" s="1156" t="s">
        <v>766</v>
      </c>
      <c r="J4" s="1156" t="s">
        <v>766</v>
      </c>
      <c r="K4" s="1156" t="s">
        <v>766</v>
      </c>
    </row>
    <row r="5" spans="1:11" s="107" customFormat="1" ht="58.5" customHeight="1">
      <c r="A5" s="1156"/>
      <c r="B5" s="1156"/>
      <c r="C5" s="1156"/>
      <c r="D5" s="1156"/>
      <c r="E5" s="381" t="s">
        <v>767</v>
      </c>
      <c r="F5" s="381" t="s">
        <v>1298</v>
      </c>
      <c r="G5" s="1156"/>
      <c r="H5" s="1156"/>
      <c r="I5" s="1156"/>
      <c r="J5" s="1156"/>
      <c r="K5" s="1156"/>
    </row>
    <row r="6" spans="1:11" s="107" customFormat="1" ht="15.75">
      <c r="A6" s="434">
        <v>1</v>
      </c>
      <c r="B6" s="434">
        <v>2</v>
      </c>
      <c r="C6" s="434">
        <v>3</v>
      </c>
      <c r="D6" s="434">
        <v>4</v>
      </c>
      <c r="E6" s="434">
        <v>5</v>
      </c>
      <c r="F6" s="434">
        <v>6</v>
      </c>
      <c r="G6" s="434">
        <v>7</v>
      </c>
      <c r="H6" s="434">
        <v>8</v>
      </c>
      <c r="I6" s="434">
        <v>9</v>
      </c>
      <c r="J6" s="434">
        <v>10</v>
      </c>
      <c r="K6" s="434">
        <v>11</v>
      </c>
    </row>
    <row r="7" spans="1:11" s="183" customFormat="1" ht="15.75">
      <c r="A7" s="435">
        <v>1</v>
      </c>
      <c r="B7" s="296" t="s">
        <v>1594</v>
      </c>
      <c r="C7" s="436">
        <f t="shared" ref="C7:C20" si="0">E7+H7+I7+J7+K7</f>
        <v>824.92111200000011</v>
      </c>
      <c r="D7" s="437">
        <f>C7/C20</f>
        <v>0.1692587227054338</v>
      </c>
      <c r="E7" s="425">
        <v>135.12</v>
      </c>
      <c r="F7" s="437">
        <f>E7/E20</f>
        <v>0.16925872270543385</v>
      </c>
      <c r="G7" s="435">
        <v>3.7</v>
      </c>
      <c r="H7" s="436">
        <f>E7*1.1</f>
        <v>148.63200000000001</v>
      </c>
      <c r="I7" s="436">
        <f t="shared" ref="I7:K8" si="1">H7*1.1</f>
        <v>163.49520000000001</v>
      </c>
      <c r="J7" s="436">
        <f t="shared" si="1"/>
        <v>179.84472000000002</v>
      </c>
      <c r="K7" s="436">
        <f t="shared" si="1"/>
        <v>197.82919200000003</v>
      </c>
    </row>
    <row r="8" spans="1:11" s="183" customFormat="1" ht="15.75">
      <c r="A8" s="435">
        <v>2</v>
      </c>
      <c r="B8" s="299" t="s">
        <v>335</v>
      </c>
      <c r="C8" s="436">
        <f t="shared" si="0"/>
        <v>676.48578066666664</v>
      </c>
      <c r="D8" s="437">
        <f>C8/C20</f>
        <v>0.1388025078985107</v>
      </c>
      <c r="E8" s="425">
        <v>110.80666666666666</v>
      </c>
      <c r="F8" s="437">
        <f>E8/E20</f>
        <v>0.13880250789851073</v>
      </c>
      <c r="G8" s="435">
        <v>4.2</v>
      </c>
      <c r="H8" s="436">
        <f>E8*1.1</f>
        <v>121.88733333333333</v>
      </c>
      <c r="I8" s="436">
        <f t="shared" si="1"/>
        <v>134.07606666666666</v>
      </c>
      <c r="J8" s="436">
        <f t="shared" si="1"/>
        <v>147.48367333333334</v>
      </c>
      <c r="K8" s="436">
        <f t="shared" si="1"/>
        <v>162.23204066666668</v>
      </c>
    </row>
    <row r="9" spans="1:11" s="183" customFormat="1" ht="15.75">
      <c r="A9" s="435">
        <v>3</v>
      </c>
      <c r="B9" s="300" t="s">
        <v>1005</v>
      </c>
      <c r="C9" s="436">
        <f t="shared" si="0"/>
        <v>1773.6078637500004</v>
      </c>
      <c r="D9" s="437">
        <f>C9/C20</f>
        <v>0.36391189076348684</v>
      </c>
      <c r="E9" s="425">
        <v>290.51249999999999</v>
      </c>
      <c r="F9" s="437">
        <f>E9/E20</f>
        <v>0.36391189076348684</v>
      </c>
      <c r="G9" s="435">
        <v>4.8</v>
      </c>
      <c r="H9" s="436">
        <f>E9*1.1</f>
        <v>319.56375000000003</v>
      </c>
      <c r="I9" s="436">
        <f>H9*1.1</f>
        <v>351.52012500000006</v>
      </c>
      <c r="J9" s="436">
        <f>I9*1.1</f>
        <v>386.67213750000008</v>
      </c>
      <c r="K9" s="436">
        <f>J9*1.1</f>
        <v>425.33935125000011</v>
      </c>
    </row>
    <row r="10" spans="1:11" s="183" customFormat="1" ht="15.75">
      <c r="A10" s="435">
        <v>4</v>
      </c>
      <c r="B10" s="296" t="s">
        <v>336</v>
      </c>
      <c r="C10" s="436">
        <f t="shared" si="0"/>
        <v>103.63916008333335</v>
      </c>
      <c r="D10" s="437">
        <f>C10/C20</f>
        <v>2.1264859879072874E-2</v>
      </c>
      <c r="E10" s="425">
        <v>16.975833333333334</v>
      </c>
      <c r="F10" s="437">
        <f>E10/E20</f>
        <v>2.1264859879072878E-2</v>
      </c>
      <c r="G10" s="435">
        <v>4.0999999999999996</v>
      </c>
      <c r="H10" s="436">
        <f t="shared" ref="H10:H19" si="2">E10*1.1</f>
        <v>18.673416666666668</v>
      </c>
      <c r="I10" s="436">
        <f t="shared" ref="I10:K19" si="3">H10*1.1</f>
        <v>20.540758333333336</v>
      </c>
      <c r="J10" s="436">
        <f t="shared" si="3"/>
        <v>22.594834166666672</v>
      </c>
      <c r="K10" s="436">
        <f t="shared" si="3"/>
        <v>24.854317583333341</v>
      </c>
    </row>
    <row r="11" spans="1:11" s="183" customFormat="1" ht="15.75">
      <c r="A11" s="435">
        <v>5</v>
      </c>
      <c r="B11" s="300" t="s">
        <v>337</v>
      </c>
      <c r="C11" s="436">
        <f t="shared" si="0"/>
        <v>115.46270375000003</v>
      </c>
      <c r="D11" s="437">
        <f>C11/C20</f>
        <v>2.3690834762925675E-2</v>
      </c>
      <c r="E11" s="425">
        <v>18.912500000000001</v>
      </c>
      <c r="F11" s="437">
        <f>E11/E20</f>
        <v>2.3690834762925678E-2</v>
      </c>
      <c r="G11" s="435">
        <v>3.5</v>
      </c>
      <c r="H11" s="436">
        <f t="shared" si="2"/>
        <v>20.803750000000004</v>
      </c>
      <c r="I11" s="436">
        <f t="shared" si="3"/>
        <v>22.884125000000008</v>
      </c>
      <c r="J11" s="436">
        <f t="shared" si="3"/>
        <v>25.172537500000011</v>
      </c>
      <c r="K11" s="436">
        <f t="shared" si="3"/>
        <v>27.689791250000013</v>
      </c>
    </row>
    <row r="12" spans="1:11" s="183" customFormat="1" ht="31.5">
      <c r="A12" s="435">
        <v>6</v>
      </c>
      <c r="B12" s="300" t="s">
        <v>338</v>
      </c>
      <c r="C12" s="436">
        <f t="shared" si="0"/>
        <v>313.78382470000008</v>
      </c>
      <c r="D12" s="437">
        <f>C12/C20</f>
        <v>6.4382701087116509E-2</v>
      </c>
      <c r="E12" s="425">
        <v>51.396999999999998</v>
      </c>
      <c r="F12" s="437">
        <f>E12/E20</f>
        <v>6.4382701087116509E-2</v>
      </c>
      <c r="G12" s="435">
        <v>3.4</v>
      </c>
      <c r="H12" s="436">
        <f t="shared" si="2"/>
        <v>56.536700000000003</v>
      </c>
      <c r="I12" s="436">
        <f t="shared" si="3"/>
        <v>62.190370000000009</v>
      </c>
      <c r="J12" s="436">
        <f t="shared" si="3"/>
        <v>68.409407000000016</v>
      </c>
      <c r="K12" s="436">
        <f t="shared" si="3"/>
        <v>75.25034770000002</v>
      </c>
    </row>
    <row r="13" spans="1:11" s="183" customFormat="1" ht="31.5">
      <c r="A13" s="435">
        <v>7</v>
      </c>
      <c r="B13" s="300" t="s">
        <v>339</v>
      </c>
      <c r="C13" s="436">
        <f t="shared" si="0"/>
        <v>67.156100000000009</v>
      </c>
      <c r="D13" s="437">
        <f>C13/C20</f>
        <v>1.3779203298991799E-2</v>
      </c>
      <c r="E13" s="425">
        <v>11</v>
      </c>
      <c r="F13" s="437">
        <f>E13/E20</f>
        <v>1.3779203298991802E-2</v>
      </c>
      <c r="G13" s="435">
        <v>1.35</v>
      </c>
      <c r="H13" s="436">
        <f t="shared" si="2"/>
        <v>12.100000000000001</v>
      </c>
      <c r="I13" s="436">
        <f t="shared" si="3"/>
        <v>13.310000000000002</v>
      </c>
      <c r="J13" s="436">
        <f t="shared" si="3"/>
        <v>14.641000000000004</v>
      </c>
      <c r="K13" s="436">
        <f t="shared" si="3"/>
        <v>16.105100000000004</v>
      </c>
    </row>
    <row r="14" spans="1:11" s="183" customFormat="1" ht="31.5">
      <c r="A14" s="435">
        <v>8</v>
      </c>
      <c r="B14" s="300" t="s">
        <v>340</v>
      </c>
      <c r="C14" s="436">
        <f t="shared" si="0"/>
        <v>107.14450500000002</v>
      </c>
      <c r="D14" s="437">
        <f>C14/C20</f>
        <v>2.1984092536118736E-2</v>
      </c>
      <c r="E14" s="425">
        <v>17.55</v>
      </c>
      <c r="F14" s="437">
        <f>E14/E20</f>
        <v>2.198409253611874E-2</v>
      </c>
      <c r="G14" s="435">
        <v>1.28</v>
      </c>
      <c r="H14" s="436">
        <f t="shared" si="2"/>
        <v>19.305000000000003</v>
      </c>
      <c r="I14" s="436">
        <f t="shared" si="3"/>
        <v>21.235500000000005</v>
      </c>
      <c r="J14" s="436">
        <f t="shared" si="3"/>
        <v>23.359050000000007</v>
      </c>
      <c r="K14" s="436">
        <f t="shared" si="3"/>
        <v>25.694955000000011</v>
      </c>
    </row>
    <row r="15" spans="1:11" s="183" customFormat="1" ht="15.75">
      <c r="A15" s="435">
        <v>9</v>
      </c>
      <c r="B15" s="300" t="s">
        <v>341</v>
      </c>
      <c r="C15" s="436">
        <f t="shared" si="0"/>
        <v>129.73337500000002</v>
      </c>
      <c r="D15" s="437">
        <f>C15/C20</f>
        <v>2.6618915463961432E-2</v>
      </c>
      <c r="E15" s="425">
        <v>21.25</v>
      </c>
      <c r="F15" s="437">
        <f>E15/E20</f>
        <v>2.6618915463961435E-2</v>
      </c>
      <c r="G15" s="435">
        <v>10.1</v>
      </c>
      <c r="H15" s="436">
        <f t="shared" si="2"/>
        <v>23.375000000000004</v>
      </c>
      <c r="I15" s="436">
        <f t="shared" si="3"/>
        <v>25.712500000000006</v>
      </c>
      <c r="J15" s="436">
        <f t="shared" si="3"/>
        <v>28.283750000000008</v>
      </c>
      <c r="K15" s="436">
        <f t="shared" si="3"/>
        <v>31.112125000000013</v>
      </c>
    </row>
    <row r="16" spans="1:11" s="183" customFormat="1" ht="31.5">
      <c r="A16" s="435">
        <v>10</v>
      </c>
      <c r="B16" s="300" t="s">
        <v>342</v>
      </c>
      <c r="C16" s="436">
        <f t="shared" si="0"/>
        <v>90.660735000000031</v>
      </c>
      <c r="D16" s="437">
        <f>C16/C20</f>
        <v>1.8601924453638931E-2</v>
      </c>
      <c r="E16" s="425">
        <v>14.85</v>
      </c>
      <c r="F16" s="437">
        <f>E16/E20</f>
        <v>1.8601924453638931E-2</v>
      </c>
      <c r="G16" s="435">
        <v>4.2</v>
      </c>
      <c r="H16" s="436">
        <f t="shared" si="2"/>
        <v>16.335000000000001</v>
      </c>
      <c r="I16" s="436">
        <f t="shared" si="3"/>
        <v>17.968500000000002</v>
      </c>
      <c r="J16" s="436">
        <f t="shared" si="3"/>
        <v>19.765350000000005</v>
      </c>
      <c r="K16" s="436">
        <f t="shared" si="3"/>
        <v>21.741885000000007</v>
      </c>
    </row>
    <row r="17" spans="1:11" s="183" customFormat="1" ht="15.75">
      <c r="A17" s="435">
        <v>11</v>
      </c>
      <c r="B17" s="300" t="s">
        <v>343</v>
      </c>
      <c r="C17" s="436">
        <f t="shared" si="0"/>
        <v>60.440490000000004</v>
      </c>
      <c r="D17" s="437">
        <f>C17/C20</f>
        <v>1.2401282969092618E-2</v>
      </c>
      <c r="E17" s="425">
        <v>9.9</v>
      </c>
      <c r="F17" s="437">
        <f>E17/E20</f>
        <v>1.2401282969092622E-2</v>
      </c>
      <c r="G17" s="435">
        <v>4.9000000000000004</v>
      </c>
      <c r="H17" s="436">
        <f t="shared" si="2"/>
        <v>10.89</v>
      </c>
      <c r="I17" s="436">
        <f t="shared" si="3"/>
        <v>11.979000000000001</v>
      </c>
      <c r="J17" s="436">
        <f t="shared" si="3"/>
        <v>13.176900000000002</v>
      </c>
      <c r="K17" s="436">
        <f t="shared" si="3"/>
        <v>14.494590000000002</v>
      </c>
    </row>
    <row r="18" spans="1:11" s="183" customFormat="1" ht="31.5">
      <c r="A18" s="435">
        <v>12</v>
      </c>
      <c r="B18" s="300" t="s">
        <v>344</v>
      </c>
      <c r="C18" s="436">
        <f t="shared" si="0"/>
        <v>237.42733900000007</v>
      </c>
      <c r="D18" s="437">
        <f>C18/C20</f>
        <v>4.8715746936162832E-2</v>
      </c>
      <c r="E18" s="425">
        <v>38.89</v>
      </c>
      <c r="F18" s="437">
        <f>E18/E20</f>
        <v>4.8715746936162832E-2</v>
      </c>
      <c r="G18" s="435">
        <v>13.27</v>
      </c>
      <c r="H18" s="436">
        <f t="shared" si="2"/>
        <v>42.779000000000003</v>
      </c>
      <c r="I18" s="436">
        <f t="shared" si="3"/>
        <v>47.056900000000006</v>
      </c>
      <c r="J18" s="436">
        <f t="shared" si="3"/>
        <v>51.76259000000001</v>
      </c>
      <c r="K18" s="436">
        <f t="shared" si="3"/>
        <v>56.938849000000019</v>
      </c>
    </row>
    <row r="19" spans="1:11" s="183" customFormat="1" ht="15.75">
      <c r="A19" s="435">
        <v>13</v>
      </c>
      <c r="B19" s="300" t="s">
        <v>1809</v>
      </c>
      <c r="C19" s="436">
        <f t="shared" si="0"/>
        <v>373.26581400000003</v>
      </c>
      <c r="D19" s="437">
        <f>C19/C20</f>
        <v>7.6587317245487133E-2</v>
      </c>
      <c r="E19" s="425">
        <v>61.14</v>
      </c>
      <c r="F19" s="437">
        <f>E19/E20</f>
        <v>7.658731724548716E-2</v>
      </c>
      <c r="G19" s="435">
        <v>4.78</v>
      </c>
      <c r="H19" s="436">
        <f t="shared" si="2"/>
        <v>67.254000000000005</v>
      </c>
      <c r="I19" s="436">
        <f t="shared" si="3"/>
        <v>73.979400000000012</v>
      </c>
      <c r="J19" s="436">
        <f t="shared" si="3"/>
        <v>81.377340000000018</v>
      </c>
      <c r="K19" s="436">
        <f t="shared" si="3"/>
        <v>89.515074000000027</v>
      </c>
    </row>
    <row r="20" spans="1:11" s="184" customFormat="1" ht="15.75">
      <c r="A20" s="1297" t="s">
        <v>1537</v>
      </c>
      <c r="B20" s="1298"/>
      <c r="C20" s="438">
        <f t="shared" si="0"/>
        <v>4873.7288029500014</v>
      </c>
      <c r="D20" s="439">
        <f>SUM(D7:D19)</f>
        <v>1</v>
      </c>
      <c r="E20" s="440">
        <f>SUM(E7:E19)</f>
        <v>798.30449999999996</v>
      </c>
      <c r="F20" s="439">
        <f>SUM(F7:F19)</f>
        <v>1</v>
      </c>
      <c r="G20" s="441"/>
      <c r="H20" s="438">
        <f>SUM(H7:H19)</f>
        <v>878.13495000000012</v>
      </c>
      <c r="I20" s="438">
        <f t="shared" ref="I20:K20" si="4">SUM(I7:I19)</f>
        <v>965.94844500000022</v>
      </c>
      <c r="J20" s="438">
        <f t="shared" si="4"/>
        <v>1062.5432895000004</v>
      </c>
      <c r="K20" s="438">
        <f t="shared" si="4"/>
        <v>1168.7976184500003</v>
      </c>
    </row>
  </sheetData>
  <sheetProtection insertRows="0" deleteRows="0"/>
  <mergeCells count="15">
    <mergeCell ref="A20:B20"/>
    <mergeCell ref="K4:K5"/>
    <mergeCell ref="C4:C5"/>
    <mergeCell ref="B2:B5"/>
    <mergeCell ref="I4:I5"/>
    <mergeCell ref="J4:J5"/>
    <mergeCell ref="A1:K1"/>
    <mergeCell ref="H4:H5"/>
    <mergeCell ref="D4:D5"/>
    <mergeCell ref="E4:F4"/>
    <mergeCell ref="G4:G5"/>
    <mergeCell ref="A2:A5"/>
    <mergeCell ref="C2:D3"/>
    <mergeCell ref="E2:K2"/>
    <mergeCell ref="E3:G3"/>
  </mergeCells>
  <phoneticPr fontId="3" type="noConversion"/>
  <pageMargins left="0.53" right="0.39370078740157483" top="0.61" bottom="0.98425196850393704"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rgb="FFFFFF00"/>
  </sheetPr>
  <dimension ref="A1:AC107"/>
  <sheetViews>
    <sheetView tabSelected="1" view="pageBreakPreview" topLeftCell="A7" zoomScale="70" zoomScaleNormal="55" zoomScaleSheetLayoutView="70" workbookViewId="0">
      <selection activeCell="F20" sqref="F20"/>
    </sheetView>
  </sheetViews>
  <sheetFormatPr defaultRowHeight="12.75"/>
  <cols>
    <col min="1" max="1" width="5.85546875" style="167" customWidth="1"/>
    <col min="2" max="2" width="52.7109375" style="167" customWidth="1"/>
    <col min="3" max="3" width="7.85546875" style="167" customWidth="1"/>
    <col min="4" max="4" width="14" style="167" customWidth="1"/>
    <col min="5" max="5" width="10.140625" style="167" customWidth="1"/>
    <col min="6" max="6" width="29.5703125" style="167" customWidth="1"/>
    <col min="7" max="7" width="8.5703125" style="167" customWidth="1"/>
    <col min="8" max="8" width="15.85546875" style="167" customWidth="1"/>
    <col min="9" max="9" width="7.7109375" style="167" customWidth="1"/>
    <col min="10" max="10" width="9.85546875" style="167" customWidth="1"/>
    <col min="11" max="11" width="8.28515625" style="182" customWidth="1"/>
    <col min="12" max="12" width="14.28515625" style="182" customWidth="1"/>
    <col min="13" max="13" width="8.85546875" style="167" customWidth="1"/>
    <col min="14" max="14" width="14.85546875" style="167" customWidth="1"/>
    <col min="15" max="15" width="9.42578125" style="167" customWidth="1"/>
    <col min="16" max="16" width="14.28515625" style="167" customWidth="1"/>
    <col min="17" max="17" width="8.28515625" style="167" customWidth="1"/>
    <col min="18" max="18" width="14.28515625" style="167" customWidth="1"/>
    <col min="19" max="19" width="20.140625" style="167" customWidth="1"/>
    <col min="20" max="20" width="9.28515625" style="167" customWidth="1"/>
    <col min="21" max="21" width="14" style="167" customWidth="1"/>
    <col min="22" max="22" width="10.85546875" style="167" customWidth="1"/>
    <col min="23" max="23" width="4.85546875" style="167" customWidth="1"/>
    <col min="24" max="16384" width="9.140625" style="167"/>
  </cols>
  <sheetData>
    <row r="1" spans="1:29" s="165" customFormat="1" ht="21" customHeight="1">
      <c r="A1" s="1326" t="s">
        <v>345</v>
      </c>
      <c r="B1" s="1327"/>
      <c r="C1" s="1327"/>
      <c r="D1" s="1327"/>
      <c r="E1" s="1327"/>
      <c r="F1" s="1327"/>
      <c r="G1" s="1327"/>
      <c r="H1" s="1327"/>
      <c r="I1" s="1327"/>
      <c r="J1" s="1327"/>
      <c r="K1" s="1327"/>
      <c r="L1" s="1327"/>
      <c r="M1" s="1327"/>
      <c r="N1" s="1328"/>
      <c r="O1" s="1328"/>
      <c r="P1" s="1328"/>
      <c r="Q1" s="1328"/>
      <c r="R1" s="1328"/>
      <c r="S1" s="1328"/>
      <c r="T1" s="1328"/>
      <c r="U1" s="1328"/>
      <c r="V1" s="1328"/>
      <c r="W1" s="1328"/>
    </row>
    <row r="2" spans="1:29" s="165" customFormat="1" ht="18.75" customHeight="1">
      <c r="A2" s="1302" t="s">
        <v>1295</v>
      </c>
      <c r="B2" s="1302" t="s">
        <v>1293</v>
      </c>
      <c r="C2" s="1302" t="s">
        <v>1314</v>
      </c>
      <c r="D2" s="1331" t="s">
        <v>189</v>
      </c>
      <c r="E2" s="1337" t="s">
        <v>1537</v>
      </c>
      <c r="F2" s="1337"/>
      <c r="G2" s="1332" t="s">
        <v>1589</v>
      </c>
      <c r="H2" s="1333"/>
      <c r="I2" s="1333"/>
      <c r="J2" s="1334"/>
      <c r="K2" s="1303" t="s">
        <v>1277</v>
      </c>
      <c r="L2" s="1303"/>
      <c r="M2" s="1303"/>
      <c r="N2" s="1303"/>
      <c r="O2" s="1303"/>
      <c r="P2" s="1303"/>
      <c r="Q2" s="1303"/>
      <c r="R2" s="1303"/>
      <c r="S2" s="1303" t="s">
        <v>1315</v>
      </c>
      <c r="T2" s="1313" t="s">
        <v>1583</v>
      </c>
      <c r="U2" s="1313" t="s">
        <v>1449</v>
      </c>
      <c r="V2" s="1313" t="s">
        <v>1278</v>
      </c>
      <c r="W2" s="1303" t="s">
        <v>1348</v>
      </c>
    </row>
    <row r="3" spans="1:29" s="165" customFormat="1" ht="33.75" customHeight="1">
      <c r="A3" s="1302"/>
      <c r="B3" s="1302"/>
      <c r="C3" s="1302"/>
      <c r="D3" s="1331"/>
      <c r="E3" s="1302" t="s">
        <v>462</v>
      </c>
      <c r="F3" s="1302" t="s">
        <v>190</v>
      </c>
      <c r="G3" s="1335" t="s">
        <v>1590</v>
      </c>
      <c r="H3" s="1336"/>
      <c r="I3" s="1335" t="s">
        <v>1591</v>
      </c>
      <c r="J3" s="1336"/>
      <c r="K3" s="1303" t="s">
        <v>1310</v>
      </c>
      <c r="L3" s="1303"/>
      <c r="M3" s="1303" t="s">
        <v>1311</v>
      </c>
      <c r="N3" s="1303"/>
      <c r="O3" s="1303" t="s">
        <v>1312</v>
      </c>
      <c r="P3" s="1303"/>
      <c r="Q3" s="1303" t="s">
        <v>1582</v>
      </c>
      <c r="R3" s="1303"/>
      <c r="S3" s="1303"/>
      <c r="T3" s="1314"/>
      <c r="U3" s="1314"/>
      <c r="V3" s="1314"/>
      <c r="W3" s="1303"/>
    </row>
    <row r="4" spans="1:29" s="165" customFormat="1" ht="63.75" customHeight="1">
      <c r="A4" s="1302"/>
      <c r="B4" s="1302"/>
      <c r="C4" s="1302"/>
      <c r="D4" s="1331"/>
      <c r="E4" s="1302"/>
      <c r="F4" s="1302"/>
      <c r="G4" s="910" t="s">
        <v>1309</v>
      </c>
      <c r="H4" s="910" t="s">
        <v>1592</v>
      </c>
      <c r="I4" s="910" t="s">
        <v>1309</v>
      </c>
      <c r="J4" s="910" t="s">
        <v>1592</v>
      </c>
      <c r="K4" s="911" t="s">
        <v>1309</v>
      </c>
      <c r="L4" s="911" t="s">
        <v>551</v>
      </c>
      <c r="M4" s="911" t="s">
        <v>1309</v>
      </c>
      <c r="N4" s="911" t="s">
        <v>551</v>
      </c>
      <c r="O4" s="911" t="s">
        <v>1309</v>
      </c>
      <c r="P4" s="911" t="s">
        <v>551</v>
      </c>
      <c r="Q4" s="911" t="s">
        <v>1309</v>
      </c>
      <c r="R4" s="911" t="s">
        <v>551</v>
      </c>
      <c r="S4" s="1303"/>
      <c r="T4" s="1315"/>
      <c r="U4" s="1315"/>
      <c r="V4" s="1315"/>
      <c r="W4" s="1303"/>
    </row>
    <row r="5" spans="1:29" s="166" customFormat="1" ht="17.25" customHeight="1">
      <c r="A5" s="442">
        <v>1</v>
      </c>
      <c r="B5" s="442">
        <v>2</v>
      </c>
      <c r="C5" s="442">
        <v>3</v>
      </c>
      <c r="D5" s="442">
        <v>4</v>
      </c>
      <c r="E5" s="442">
        <v>5</v>
      </c>
      <c r="F5" s="442">
        <v>6</v>
      </c>
      <c r="G5" s="442">
        <v>7</v>
      </c>
      <c r="H5" s="442">
        <v>8</v>
      </c>
      <c r="I5" s="442">
        <v>9</v>
      </c>
      <c r="J5" s="442">
        <v>10</v>
      </c>
      <c r="K5" s="442">
        <v>11</v>
      </c>
      <c r="L5" s="442">
        <v>12</v>
      </c>
      <c r="M5" s="442">
        <v>13</v>
      </c>
      <c r="N5" s="442">
        <v>14</v>
      </c>
      <c r="O5" s="442">
        <v>15</v>
      </c>
      <c r="P5" s="442">
        <v>16</v>
      </c>
      <c r="Q5" s="442">
        <v>17</v>
      </c>
      <c r="R5" s="442">
        <v>18</v>
      </c>
      <c r="S5" s="442">
        <v>19</v>
      </c>
      <c r="T5" s="442">
        <v>20</v>
      </c>
      <c r="U5" s="442">
        <v>21</v>
      </c>
      <c r="V5" s="442">
        <v>22</v>
      </c>
      <c r="W5" s="442">
        <v>23</v>
      </c>
    </row>
    <row r="6" spans="1:29" ht="18.75">
      <c r="A6" s="1307" t="s">
        <v>191</v>
      </c>
      <c r="B6" s="1323"/>
      <c r="C6" s="1323"/>
      <c r="D6" s="1323"/>
      <c r="E6" s="1323"/>
      <c r="F6" s="1323"/>
      <c r="G6" s="1323"/>
      <c r="H6" s="1323"/>
      <c r="I6" s="1323"/>
      <c r="J6" s="1323"/>
      <c r="K6" s="1323"/>
      <c r="L6" s="1323"/>
      <c r="M6" s="1323"/>
      <c r="N6" s="1323"/>
      <c r="O6" s="1323"/>
      <c r="P6" s="1323"/>
      <c r="Q6" s="1323"/>
      <c r="R6" s="1323"/>
      <c r="S6" s="1323"/>
      <c r="T6" s="1323"/>
      <c r="U6" s="1324"/>
      <c r="V6" s="1324"/>
      <c r="W6" s="1325"/>
    </row>
    <row r="7" spans="1:29" s="169" customFormat="1" ht="31.5">
      <c r="A7" s="325">
        <v>1.1000000000000001</v>
      </c>
      <c r="B7" s="326" t="s">
        <v>192</v>
      </c>
      <c r="C7" s="327" t="s">
        <v>1317</v>
      </c>
      <c r="D7" s="927">
        <f>F7/E7</f>
        <v>389.31954344281377</v>
      </c>
      <c r="E7" s="927">
        <f>'5.1.1. Обсяги робіт'!E26</f>
        <v>85.860000000000014</v>
      </c>
      <c r="F7" s="328">
        <f>'5.1.1. Обсяги робіт'!F26</f>
        <v>33426.975999999995</v>
      </c>
      <c r="G7" s="927">
        <f t="shared" ref="G7:H19" si="0">E7</f>
        <v>85.860000000000014</v>
      </c>
      <c r="H7" s="328">
        <f t="shared" si="0"/>
        <v>33426.975999999995</v>
      </c>
      <c r="I7" s="371"/>
      <c r="J7" s="371"/>
      <c r="K7" s="329">
        <v>22.213999999999999</v>
      </c>
      <c r="L7" s="329">
        <v>8178.1040000000012</v>
      </c>
      <c r="M7" s="330">
        <v>24.95</v>
      </c>
      <c r="N7" s="331">
        <f>12686.021-678.5-2400</f>
        <v>9607.5210000000006</v>
      </c>
      <c r="O7" s="331">
        <v>28.696000000000002</v>
      </c>
      <c r="P7" s="331">
        <f>12562.851+678.5-1600</f>
        <v>11641.351000000001</v>
      </c>
      <c r="Q7" s="331">
        <f>E7-O7-M7-K7</f>
        <v>10.000000000000014</v>
      </c>
      <c r="R7" s="331">
        <f>F7-P7-N7-L7</f>
        <v>3999.9999999999909</v>
      </c>
      <c r="S7" s="332" t="s">
        <v>1821</v>
      </c>
      <c r="T7" s="912"/>
      <c r="U7" s="752" t="s">
        <v>1878</v>
      </c>
      <c r="V7" s="913"/>
      <c r="W7" s="724"/>
      <c r="X7" s="968"/>
      <c r="Y7" s="969"/>
    </row>
    <row r="8" spans="1:29" s="250" customFormat="1" ht="15.75">
      <c r="A8" s="325">
        <v>1.2</v>
      </c>
      <c r="B8" s="358" t="s">
        <v>330</v>
      </c>
      <c r="C8" s="327" t="s">
        <v>1317</v>
      </c>
      <c r="D8" s="927">
        <f t="shared" ref="D8:D18" si="1">F8/E8</f>
        <v>530.44205558468798</v>
      </c>
      <c r="E8" s="762">
        <f>'5.1.1. Обсяги робіт'!E17</f>
        <v>1.907</v>
      </c>
      <c r="F8" s="328">
        <f>'5.1.1. Обсяги робіт'!F17</f>
        <v>1011.553</v>
      </c>
      <c r="G8" s="762">
        <f t="shared" si="0"/>
        <v>1.907</v>
      </c>
      <c r="H8" s="328">
        <f t="shared" si="0"/>
        <v>1011.553</v>
      </c>
      <c r="I8" s="481"/>
      <c r="J8" s="481"/>
      <c r="K8" s="365"/>
      <c r="L8" s="363"/>
      <c r="M8" s="762"/>
      <c r="N8" s="331"/>
      <c r="O8" s="367"/>
      <c r="P8" s="364"/>
      <c r="Q8" s="331">
        <f>E8</f>
        <v>1.907</v>
      </c>
      <c r="R8" s="364">
        <f>F8</f>
        <v>1011.553</v>
      </c>
      <c r="S8" s="958" t="s">
        <v>1821</v>
      </c>
      <c r="T8" s="912"/>
      <c r="U8" s="752" t="s">
        <v>1826</v>
      </c>
      <c r="V8" s="913"/>
      <c r="W8" s="235"/>
    </row>
    <row r="9" spans="1:29" s="250" customFormat="1" ht="31.5">
      <c r="A9" s="325">
        <v>1.3</v>
      </c>
      <c r="B9" s="358" t="s">
        <v>1863</v>
      </c>
      <c r="C9" s="333" t="s">
        <v>187</v>
      </c>
      <c r="D9" s="927">
        <v>0.99193600000000004</v>
      </c>
      <c r="E9" s="346">
        <v>2181</v>
      </c>
      <c r="F9" s="328">
        <f>E9*D9</f>
        <v>2163.4124160000001</v>
      </c>
      <c r="G9" s="346">
        <f t="shared" si="0"/>
        <v>2181</v>
      </c>
      <c r="H9" s="328">
        <f t="shared" si="0"/>
        <v>2163.4124160000001</v>
      </c>
      <c r="I9" s="481"/>
      <c r="J9" s="481"/>
      <c r="K9" s="345">
        <v>400</v>
      </c>
      <c r="L9" s="803">
        <f>K9*D9</f>
        <v>396.77440000000001</v>
      </c>
      <c r="M9" s="366">
        <v>650</v>
      </c>
      <c r="N9" s="803">
        <f>M9*D9</f>
        <v>644.75840000000005</v>
      </c>
      <c r="O9" s="367">
        <v>700</v>
      </c>
      <c r="P9" s="803">
        <f>O9*D9</f>
        <v>694.35520000000008</v>
      </c>
      <c r="Q9" s="345">
        <v>431</v>
      </c>
      <c r="R9" s="803">
        <f>Q9*D9</f>
        <v>427.52441600000003</v>
      </c>
      <c r="S9" s="332" t="s">
        <v>1268</v>
      </c>
      <c r="T9" s="912"/>
      <c r="U9" s="752" t="s">
        <v>1879</v>
      </c>
      <c r="V9" s="913"/>
      <c r="W9" s="235"/>
      <c r="AC9" s="496"/>
    </row>
    <row r="10" spans="1:29" s="169" customFormat="1" ht="31.5">
      <c r="A10" s="325">
        <v>1.4</v>
      </c>
      <c r="B10" s="334" t="s">
        <v>1864</v>
      </c>
      <c r="C10" s="333" t="s">
        <v>187</v>
      </c>
      <c r="D10" s="927">
        <v>1.8584720000000001</v>
      </c>
      <c r="E10" s="367">
        <v>1100</v>
      </c>
      <c r="F10" s="328">
        <f>E10*D10</f>
        <v>2044.3192000000001</v>
      </c>
      <c r="G10" s="346">
        <f t="shared" si="0"/>
        <v>1100</v>
      </c>
      <c r="H10" s="328">
        <f t="shared" si="0"/>
        <v>2044.3192000000001</v>
      </c>
      <c r="I10" s="371"/>
      <c r="J10" s="371"/>
      <c r="K10" s="345">
        <v>300</v>
      </c>
      <c r="L10" s="803">
        <f>K10*D10</f>
        <v>557.54160000000002</v>
      </c>
      <c r="M10" s="366">
        <v>300</v>
      </c>
      <c r="N10" s="803">
        <f>M10*D10</f>
        <v>557.54160000000002</v>
      </c>
      <c r="O10" s="367">
        <v>300</v>
      </c>
      <c r="P10" s="803">
        <f>O10*D10</f>
        <v>557.54160000000002</v>
      </c>
      <c r="Q10" s="345">
        <v>200</v>
      </c>
      <c r="R10" s="803">
        <f>Q10*D10</f>
        <v>371.69440000000003</v>
      </c>
      <c r="S10" s="332" t="s">
        <v>1268</v>
      </c>
      <c r="T10" s="912"/>
      <c r="U10" s="752" t="s">
        <v>1879</v>
      </c>
      <c r="V10" s="913"/>
      <c r="W10" s="235"/>
    </row>
    <row r="11" spans="1:29" s="169" customFormat="1" ht="47.25">
      <c r="A11" s="325">
        <v>1.5</v>
      </c>
      <c r="B11" s="335" t="s">
        <v>194</v>
      </c>
      <c r="C11" s="333" t="s">
        <v>187</v>
      </c>
      <c r="D11" s="927">
        <f t="shared" si="1"/>
        <v>482.97837499999997</v>
      </c>
      <c r="E11" s="928">
        <f>'5.1.1. Обсяги робіт'!E151</f>
        <v>8</v>
      </c>
      <c r="F11" s="328">
        <f>'5.1.1. Обсяги робіт'!F151</f>
        <v>3863.8269999999998</v>
      </c>
      <c r="G11" s="928">
        <f t="shared" si="0"/>
        <v>8</v>
      </c>
      <c r="H11" s="328">
        <f t="shared" si="0"/>
        <v>3863.8269999999998</v>
      </c>
      <c r="I11" s="328"/>
      <c r="J11" s="328"/>
      <c r="K11" s="331"/>
      <c r="L11" s="803"/>
      <c r="M11" s="367"/>
      <c r="N11" s="803"/>
      <c r="O11" s="367"/>
      <c r="P11" s="803"/>
      <c r="Q11" s="367">
        <f>G11</f>
        <v>8</v>
      </c>
      <c r="R11" s="803">
        <f>H11</f>
        <v>3863.8269999999998</v>
      </c>
      <c r="S11" s="958" t="s">
        <v>1908</v>
      </c>
      <c r="T11" s="332"/>
      <c r="U11" s="752" t="s">
        <v>1880</v>
      </c>
      <c r="V11" s="332"/>
      <c r="W11" s="235"/>
    </row>
    <row r="12" spans="1:29" s="169" customFormat="1" ht="15.75">
      <c r="A12" s="325">
        <v>1.6</v>
      </c>
      <c r="B12" s="335" t="s">
        <v>195</v>
      </c>
      <c r="C12" s="327" t="s">
        <v>1317</v>
      </c>
      <c r="D12" s="927">
        <f t="shared" si="1"/>
        <v>954.85781766381774</v>
      </c>
      <c r="E12" s="929">
        <f>'5.1.1. Обсяги робіт'!E123</f>
        <v>3.51</v>
      </c>
      <c r="F12" s="328">
        <f>'5.1.1. Обсяги робіт'!F123</f>
        <v>3351.5509400000001</v>
      </c>
      <c r="G12" s="929">
        <f t="shared" si="0"/>
        <v>3.51</v>
      </c>
      <c r="H12" s="328">
        <f t="shared" si="0"/>
        <v>3351.5509400000001</v>
      </c>
      <c r="I12" s="328"/>
      <c r="J12" s="328"/>
      <c r="K12" s="331"/>
      <c r="L12" s="803"/>
      <c r="M12" s="331"/>
      <c r="N12" s="803"/>
      <c r="O12" s="331"/>
      <c r="P12" s="803"/>
      <c r="Q12" s="331">
        <f>E12</f>
        <v>3.51</v>
      </c>
      <c r="R12" s="803">
        <f>F12</f>
        <v>3351.5509400000001</v>
      </c>
      <c r="S12" s="958" t="s">
        <v>1821</v>
      </c>
      <c r="T12" s="912"/>
      <c r="U12" s="752" t="s">
        <v>1881</v>
      </c>
      <c r="V12" s="913"/>
      <c r="W12" s="235"/>
    </row>
    <row r="13" spans="1:29" s="169" customFormat="1" ht="15.75">
      <c r="A13" s="325">
        <v>1.7</v>
      </c>
      <c r="B13" s="335" t="s">
        <v>331</v>
      </c>
      <c r="C13" s="333" t="s">
        <v>187</v>
      </c>
      <c r="D13" s="927">
        <f>'5.1.1. Обсяги робіт'!D108</f>
        <v>345</v>
      </c>
      <c r="E13" s="928">
        <f>'5.1.1. Обсяги робіт'!E108</f>
        <v>5</v>
      </c>
      <c r="F13" s="328">
        <f>E13*D13</f>
        <v>1725</v>
      </c>
      <c r="G13" s="928">
        <f t="shared" si="0"/>
        <v>5</v>
      </c>
      <c r="H13" s="328">
        <f t="shared" si="0"/>
        <v>1725</v>
      </c>
      <c r="I13" s="328"/>
      <c r="J13" s="328"/>
      <c r="K13" s="367"/>
      <c r="L13" s="803"/>
      <c r="M13" s="367"/>
      <c r="N13" s="803"/>
      <c r="O13" s="367"/>
      <c r="P13" s="803"/>
      <c r="Q13" s="367">
        <f>E13</f>
        <v>5</v>
      </c>
      <c r="R13" s="803">
        <f t="shared" ref="R13:R14" si="2">F13</f>
        <v>1725</v>
      </c>
      <c r="S13" s="332" t="s">
        <v>1268</v>
      </c>
      <c r="T13" s="332"/>
      <c r="U13" s="752" t="s">
        <v>1882</v>
      </c>
      <c r="V13" s="332"/>
      <c r="W13" s="235"/>
    </row>
    <row r="14" spans="1:29" s="169" customFormat="1" ht="15.75">
      <c r="A14" s="325">
        <v>1.8</v>
      </c>
      <c r="B14" s="335" t="s">
        <v>1269</v>
      </c>
      <c r="C14" s="333" t="s">
        <v>187</v>
      </c>
      <c r="D14" s="927">
        <f>'5.1.1. Обсяги робіт'!D109</f>
        <v>125</v>
      </c>
      <c r="E14" s="928">
        <f>'5.1.1. Обсяги робіт'!E109</f>
        <v>5</v>
      </c>
      <c r="F14" s="328">
        <f>E14*D14</f>
        <v>625</v>
      </c>
      <c r="G14" s="928">
        <f t="shared" si="0"/>
        <v>5</v>
      </c>
      <c r="H14" s="328">
        <f t="shared" si="0"/>
        <v>625</v>
      </c>
      <c r="I14" s="328"/>
      <c r="J14" s="328"/>
      <c r="K14" s="367"/>
      <c r="L14" s="803"/>
      <c r="M14" s="367"/>
      <c r="N14" s="803"/>
      <c r="O14" s="367"/>
      <c r="P14" s="803"/>
      <c r="Q14" s="367">
        <f>E14</f>
        <v>5</v>
      </c>
      <c r="R14" s="803">
        <f t="shared" si="2"/>
        <v>625</v>
      </c>
      <c r="S14" s="332" t="s">
        <v>1268</v>
      </c>
      <c r="T14" s="332"/>
      <c r="U14" s="752" t="s">
        <v>1882</v>
      </c>
      <c r="V14" s="332"/>
      <c r="W14" s="235"/>
    </row>
    <row r="15" spans="1:29" s="169" customFormat="1" ht="31.5">
      <c r="A15" s="325">
        <v>1.9</v>
      </c>
      <c r="B15" s="335" t="s">
        <v>1858</v>
      </c>
      <c r="C15" s="333" t="s">
        <v>187</v>
      </c>
      <c r="D15" s="927">
        <f t="shared" si="1"/>
        <v>10261.459999999999</v>
      </c>
      <c r="E15" s="928">
        <v>1</v>
      </c>
      <c r="F15" s="328">
        <f>'5.1.1. Обсяги робіт'!F140</f>
        <v>10261.459999999999</v>
      </c>
      <c r="G15" s="928">
        <v>1</v>
      </c>
      <c r="H15" s="328">
        <f t="shared" si="0"/>
        <v>10261.459999999999</v>
      </c>
      <c r="I15" s="328"/>
      <c r="J15" s="328"/>
      <c r="K15" s="331"/>
      <c r="L15" s="803">
        <f>2711.1287-336.51</f>
        <v>2374.6187</v>
      </c>
      <c r="M15" s="331"/>
      <c r="N15" s="803">
        <v>2400</v>
      </c>
      <c r="O15" s="331"/>
      <c r="P15" s="803">
        <v>2009.59</v>
      </c>
      <c r="Q15" s="367"/>
      <c r="R15" s="803">
        <f>F15-P15-N15-L15</f>
        <v>3477.251299999999</v>
      </c>
      <c r="S15" s="332" t="s">
        <v>1268</v>
      </c>
      <c r="T15" s="332"/>
      <c r="U15" s="752" t="s">
        <v>1822</v>
      </c>
      <c r="V15" s="332"/>
      <c r="W15" s="235"/>
    </row>
    <row r="16" spans="1:29" s="169" customFormat="1" ht="31.5">
      <c r="A16" s="318">
        <v>1.1000000000000001</v>
      </c>
      <c r="B16" s="335" t="s">
        <v>371</v>
      </c>
      <c r="C16" s="333" t="s">
        <v>187</v>
      </c>
      <c r="D16" s="927">
        <f t="shared" si="1"/>
        <v>1336.509</v>
      </c>
      <c r="E16" s="928">
        <v>1</v>
      </c>
      <c r="F16" s="328">
        <f>'5.1.1. Обсяги робіт'!F141</f>
        <v>1336.509</v>
      </c>
      <c r="G16" s="928">
        <v>1</v>
      </c>
      <c r="H16" s="328">
        <f t="shared" si="0"/>
        <v>1336.509</v>
      </c>
      <c r="I16" s="328"/>
      <c r="J16" s="328"/>
      <c r="K16" s="367">
        <f>A16</f>
        <v>1.1000000000000001</v>
      </c>
      <c r="L16" s="803">
        <f>F16</f>
        <v>1336.509</v>
      </c>
      <c r="M16" s="331"/>
      <c r="N16" s="803"/>
      <c r="O16" s="331"/>
      <c r="P16" s="803"/>
      <c r="Q16" s="367"/>
      <c r="R16" s="803"/>
      <c r="S16" s="332" t="s">
        <v>1268</v>
      </c>
      <c r="T16" s="332"/>
      <c r="U16" s="752" t="s">
        <v>1883</v>
      </c>
      <c r="V16" s="332"/>
      <c r="W16" s="235"/>
    </row>
    <row r="17" spans="1:23" s="169" customFormat="1" ht="31.5">
      <c r="A17" s="318">
        <v>1.1100000000000001</v>
      </c>
      <c r="B17" s="335" t="s">
        <v>1825</v>
      </c>
      <c r="C17" s="333" t="s">
        <v>187</v>
      </c>
      <c r="D17" s="927">
        <f>F17/E17</f>
        <v>1327.5170000000001</v>
      </c>
      <c r="E17" s="928">
        <v>1</v>
      </c>
      <c r="F17" s="328">
        <f>'5.1.1. Обсяги робіт'!F142</f>
        <v>1327.5170000000001</v>
      </c>
      <c r="G17" s="928">
        <v>1</v>
      </c>
      <c r="H17" s="328">
        <f t="shared" si="0"/>
        <v>1327.5170000000001</v>
      </c>
      <c r="I17" s="328"/>
      <c r="J17" s="328"/>
      <c r="K17" s="367"/>
      <c r="L17" s="803"/>
      <c r="M17" s="331"/>
      <c r="N17" s="803"/>
      <c r="O17" s="331"/>
      <c r="P17" s="803"/>
      <c r="Q17" s="367">
        <f>G17</f>
        <v>1</v>
      </c>
      <c r="R17" s="803">
        <f>H17</f>
        <v>1327.5170000000001</v>
      </c>
      <c r="S17" s="332" t="s">
        <v>1268</v>
      </c>
      <c r="T17" s="332"/>
      <c r="U17" s="752" t="s">
        <v>1827</v>
      </c>
      <c r="V17" s="332"/>
      <c r="W17" s="235"/>
    </row>
    <row r="18" spans="1:23" s="169" customFormat="1" ht="15.75">
      <c r="A18" s="318">
        <v>1.1200000000000001</v>
      </c>
      <c r="B18" s="335" t="s">
        <v>1850</v>
      </c>
      <c r="C18" s="333" t="s">
        <v>187</v>
      </c>
      <c r="D18" s="927">
        <f t="shared" si="1"/>
        <v>1500</v>
      </c>
      <c r="E18" s="928">
        <v>1</v>
      </c>
      <c r="F18" s="328">
        <f>'5.1.1. Обсяги робіт'!F134</f>
        <v>1500</v>
      </c>
      <c r="G18" s="928">
        <v>1</v>
      </c>
      <c r="H18" s="328">
        <f t="shared" si="0"/>
        <v>1500</v>
      </c>
      <c r="I18" s="328"/>
      <c r="J18" s="328"/>
      <c r="K18" s="367"/>
      <c r="L18" s="803"/>
      <c r="M18" s="331"/>
      <c r="N18" s="803"/>
      <c r="O18" s="331"/>
      <c r="P18" s="803"/>
      <c r="Q18" s="367">
        <f>E18</f>
        <v>1</v>
      </c>
      <c r="R18" s="803">
        <f>F18</f>
        <v>1500</v>
      </c>
      <c r="S18" s="332" t="s">
        <v>1268</v>
      </c>
      <c r="T18" s="332"/>
      <c r="U18" s="752" t="s">
        <v>1823</v>
      </c>
      <c r="V18" s="332"/>
      <c r="W18" s="235"/>
    </row>
    <row r="19" spans="1:23" s="169" customFormat="1" ht="94.5">
      <c r="A19" s="318">
        <v>1.1299999999999999</v>
      </c>
      <c r="B19" s="335" t="s">
        <v>1857</v>
      </c>
      <c r="C19" s="333" t="s">
        <v>187</v>
      </c>
      <c r="D19" s="927">
        <f>F19/E19</f>
        <v>110</v>
      </c>
      <c r="E19" s="928">
        <v>1</v>
      </c>
      <c r="F19" s="328">
        <f>'5.1.1. Обсяги робіт'!F135</f>
        <v>110</v>
      </c>
      <c r="G19" s="928">
        <v>1</v>
      </c>
      <c r="H19" s="328">
        <f t="shared" si="0"/>
        <v>110</v>
      </c>
      <c r="I19" s="936"/>
      <c r="J19" s="936"/>
      <c r="K19" s="331"/>
      <c r="L19" s="803"/>
      <c r="M19" s="367"/>
      <c r="N19" s="803"/>
      <c r="O19" s="331"/>
      <c r="P19" s="803"/>
      <c r="Q19" s="367">
        <f>G19</f>
        <v>1</v>
      </c>
      <c r="R19" s="803">
        <f>H19</f>
        <v>110</v>
      </c>
      <c r="S19" s="332" t="s">
        <v>1268</v>
      </c>
      <c r="T19" s="332"/>
      <c r="U19" s="752" t="s">
        <v>1824</v>
      </c>
      <c r="V19" s="332"/>
      <c r="W19" s="235"/>
    </row>
    <row r="20" spans="1:23" s="169" customFormat="1" ht="63">
      <c r="A20" s="318">
        <v>1.1399999999999999</v>
      </c>
      <c r="B20" s="335" t="s">
        <v>1909</v>
      </c>
      <c r="C20" s="333" t="s">
        <v>187</v>
      </c>
      <c r="D20" s="927">
        <f>F20/E20</f>
        <v>299.64</v>
      </c>
      <c r="E20" s="928">
        <v>1</v>
      </c>
      <c r="F20" s="328">
        <f>'5.1.1. Обсяги робіт'!F136</f>
        <v>299.64</v>
      </c>
      <c r="G20" s="928">
        <v>1</v>
      </c>
      <c r="H20" s="328">
        <f t="shared" ref="H20" si="3">F20</f>
        <v>299.64</v>
      </c>
      <c r="I20" s="936"/>
      <c r="J20" s="936"/>
      <c r="K20" s="331"/>
      <c r="L20" s="803"/>
      <c r="M20" s="367"/>
      <c r="N20" s="803"/>
      <c r="O20" s="331"/>
      <c r="P20" s="803"/>
      <c r="Q20" s="367">
        <f>G20</f>
        <v>1</v>
      </c>
      <c r="R20" s="803">
        <f>H20</f>
        <v>299.64</v>
      </c>
      <c r="S20" s="958" t="s">
        <v>1268</v>
      </c>
      <c r="T20" s="958"/>
      <c r="U20" s="752" t="s">
        <v>1824</v>
      </c>
      <c r="V20" s="958"/>
      <c r="W20" s="235"/>
    </row>
    <row r="21" spans="1:23" s="168" customFormat="1" ht="15.75" customHeight="1">
      <c r="A21" s="1299" t="s">
        <v>1280</v>
      </c>
      <c r="B21" s="1299"/>
      <c r="C21" s="1299"/>
      <c r="D21" s="1299"/>
      <c r="E21" s="1299"/>
      <c r="F21" s="267">
        <f>SUM(F7:F20)</f>
        <v>63046.764555999987</v>
      </c>
      <c r="G21" s="267"/>
      <c r="H21" s="267">
        <f>SUM(H7:H20)</f>
        <v>63046.764555999987</v>
      </c>
      <c r="I21" s="267"/>
      <c r="J21" s="267">
        <f>SUM(J7:J18)</f>
        <v>0</v>
      </c>
      <c r="K21" s="268"/>
      <c r="L21" s="269">
        <f>SUM(L7:L19)</f>
        <v>12843.547700000001</v>
      </c>
      <c r="M21" s="269"/>
      <c r="N21" s="269">
        <f>SUM(N7:N20)</f>
        <v>13209.821000000002</v>
      </c>
      <c r="O21" s="269"/>
      <c r="P21" s="269">
        <f>SUM(P7:P20)</f>
        <v>14902.837800000001</v>
      </c>
      <c r="Q21" s="269"/>
      <c r="R21" s="269">
        <f>SUM(R7:R20)</f>
        <v>22090.558055999991</v>
      </c>
      <c r="S21" s="336"/>
      <c r="T21" s="336"/>
      <c r="U21" s="336"/>
      <c r="V21" s="336"/>
      <c r="W21" s="270"/>
    </row>
    <row r="22" spans="1:23" ht="18.75">
      <c r="A22" s="1307" t="s">
        <v>1281</v>
      </c>
      <c r="B22" s="1308"/>
      <c r="C22" s="1308"/>
      <c r="D22" s="1308"/>
      <c r="E22" s="1308"/>
      <c r="F22" s="1308"/>
      <c r="G22" s="1308"/>
      <c r="H22" s="1308"/>
      <c r="I22" s="1308"/>
      <c r="J22" s="1308"/>
      <c r="K22" s="1308"/>
      <c r="L22" s="1308"/>
      <c r="M22" s="1308"/>
      <c r="N22" s="1308"/>
      <c r="O22" s="1308"/>
      <c r="P22" s="1308"/>
      <c r="Q22" s="1308"/>
      <c r="R22" s="1308"/>
      <c r="S22" s="1308"/>
      <c r="T22" s="1308"/>
      <c r="U22" s="1308"/>
      <c r="V22" s="1308"/>
      <c r="W22" s="1309"/>
    </row>
    <row r="23" spans="1:23" s="173" customFormat="1" ht="33" customHeight="1">
      <c r="A23" s="1310" t="s">
        <v>1808</v>
      </c>
      <c r="B23" s="1311"/>
      <c r="C23" s="337"/>
      <c r="D23" s="338"/>
      <c r="E23" s="301"/>
      <c r="F23" s="339"/>
      <c r="G23" s="339"/>
      <c r="H23" s="339"/>
      <c r="I23" s="339"/>
      <c r="J23" s="339"/>
      <c r="K23" s="340"/>
      <c r="L23" s="341"/>
      <c r="M23" s="342"/>
      <c r="N23" s="343"/>
      <c r="O23" s="343"/>
      <c r="P23" s="343"/>
      <c r="Q23" s="343"/>
      <c r="R23" s="343"/>
      <c r="S23" s="343"/>
      <c r="T23" s="343"/>
      <c r="U23" s="369"/>
      <c r="V23" s="343"/>
      <c r="W23" s="343"/>
    </row>
    <row r="24" spans="1:23" s="173" customFormat="1" ht="33" customHeight="1">
      <c r="A24" s="978">
        <v>2.1</v>
      </c>
      <c r="B24" s="981" t="s">
        <v>1859</v>
      </c>
      <c r="C24" s="337"/>
      <c r="D24" s="338"/>
      <c r="E24" s="301"/>
      <c r="F24" s="339"/>
      <c r="G24" s="339"/>
      <c r="H24" s="339"/>
      <c r="I24" s="339"/>
      <c r="J24" s="339"/>
      <c r="K24" s="340"/>
      <c r="L24" s="341"/>
      <c r="M24" s="342"/>
      <c r="N24" s="343"/>
      <c r="O24" s="343"/>
      <c r="P24" s="343"/>
      <c r="Q24" s="343"/>
      <c r="R24" s="343"/>
      <c r="S24" s="343"/>
      <c r="T24" s="343"/>
      <c r="U24" s="369"/>
      <c r="V24" s="343"/>
      <c r="W24" s="343"/>
    </row>
    <row r="25" spans="1:23" s="174" customFormat="1" ht="31.5">
      <c r="A25" s="978" t="s">
        <v>1462</v>
      </c>
      <c r="B25" s="359" t="s">
        <v>1860</v>
      </c>
      <c r="C25" s="293" t="s">
        <v>187</v>
      </c>
      <c r="D25" s="927">
        <v>1.5</v>
      </c>
      <c r="E25" s="446">
        <v>3921</v>
      </c>
      <c r="F25" s="360">
        <f>D25*E25</f>
        <v>5881.5</v>
      </c>
      <c r="G25" s="763">
        <f t="shared" ref="G25:H30" si="4">E25</f>
        <v>3921</v>
      </c>
      <c r="H25" s="360">
        <f t="shared" si="4"/>
        <v>5881.5</v>
      </c>
      <c r="I25" s="360"/>
      <c r="J25" s="360"/>
      <c r="K25" s="345"/>
      <c r="L25" s="803">
        <f>K25*D25</f>
        <v>0</v>
      </c>
      <c r="M25" s="345">
        <v>1470</v>
      </c>
      <c r="N25" s="803">
        <f>M25*D25</f>
        <v>2205</v>
      </c>
      <c r="O25" s="345">
        <v>1470</v>
      </c>
      <c r="P25" s="803">
        <f>O25*D25</f>
        <v>2205</v>
      </c>
      <c r="Q25" s="345">
        <v>981</v>
      </c>
      <c r="R25" s="803">
        <f>Q25*D25</f>
        <v>1471.5</v>
      </c>
      <c r="S25" s="332" t="s">
        <v>1268</v>
      </c>
      <c r="T25" s="347"/>
      <c r="U25" s="369" t="s">
        <v>1884</v>
      </c>
      <c r="V25" s="347"/>
      <c r="W25" s="347"/>
    </row>
    <row r="26" spans="1:23" s="174" customFormat="1" ht="31.5">
      <c r="A26" s="978" t="s">
        <v>1851</v>
      </c>
      <c r="B26" s="359" t="s">
        <v>1861</v>
      </c>
      <c r="C26" s="293" t="s">
        <v>187</v>
      </c>
      <c r="D26" s="927">
        <v>3.2374999999999998</v>
      </c>
      <c r="E26" s="446">
        <v>2861</v>
      </c>
      <c r="F26" s="360">
        <f t="shared" ref="F26:F30" si="5">D26*E26</f>
        <v>9262.4874999999993</v>
      </c>
      <c r="G26" s="763">
        <f t="shared" si="4"/>
        <v>2861</v>
      </c>
      <c r="H26" s="360">
        <f t="shared" si="4"/>
        <v>9262.4874999999993</v>
      </c>
      <c r="I26" s="360"/>
      <c r="J26" s="360"/>
      <c r="K26" s="345"/>
      <c r="L26" s="803">
        <f>K26*D26</f>
        <v>0</v>
      </c>
      <c r="M26" s="345">
        <v>1110</v>
      </c>
      <c r="N26" s="803">
        <f t="shared" ref="N26:N30" si="6">M26*D26</f>
        <v>3593.625</v>
      </c>
      <c r="O26" s="345">
        <v>1110</v>
      </c>
      <c r="P26" s="803">
        <f t="shared" ref="P26:P30" si="7">O26*D26</f>
        <v>3593.625</v>
      </c>
      <c r="Q26" s="345">
        <v>641</v>
      </c>
      <c r="R26" s="803">
        <f t="shared" ref="R26:R30" si="8">Q26*D26</f>
        <v>2075.2374999999997</v>
      </c>
      <c r="S26" s="958" t="s">
        <v>1268</v>
      </c>
      <c r="T26" s="347"/>
      <c r="U26" s="369" t="s">
        <v>1884</v>
      </c>
      <c r="V26" s="347"/>
      <c r="W26" s="347"/>
    </row>
    <row r="27" spans="1:23" s="174" customFormat="1" ht="15.75">
      <c r="A27" s="978" t="s">
        <v>1852</v>
      </c>
      <c r="B27" s="359" t="s">
        <v>1865</v>
      </c>
      <c r="C27" s="293" t="s">
        <v>187</v>
      </c>
      <c r="D27" s="927">
        <v>10.824999999999999</v>
      </c>
      <c r="E27" s="446">
        <v>39</v>
      </c>
      <c r="F27" s="360">
        <f t="shared" si="5"/>
        <v>422.17499999999995</v>
      </c>
      <c r="G27" s="763">
        <f t="shared" si="4"/>
        <v>39</v>
      </c>
      <c r="H27" s="360">
        <f t="shared" si="4"/>
        <v>422.17499999999995</v>
      </c>
      <c r="I27" s="360"/>
      <c r="J27" s="360"/>
      <c r="K27" s="345"/>
      <c r="L27" s="803">
        <f t="shared" ref="L27:L30" si="9">K27*D27</f>
        <v>0</v>
      </c>
      <c r="M27" s="345">
        <v>15</v>
      </c>
      <c r="N27" s="803">
        <f t="shared" si="6"/>
        <v>162.375</v>
      </c>
      <c r="O27" s="345">
        <v>16</v>
      </c>
      <c r="P27" s="803">
        <f t="shared" si="7"/>
        <v>173.2</v>
      </c>
      <c r="Q27" s="345">
        <v>8</v>
      </c>
      <c r="R27" s="803">
        <f t="shared" si="8"/>
        <v>86.6</v>
      </c>
      <c r="S27" s="958" t="s">
        <v>1268</v>
      </c>
      <c r="T27" s="347"/>
      <c r="U27" s="369" t="s">
        <v>1884</v>
      </c>
      <c r="V27" s="347"/>
      <c r="W27" s="347"/>
    </row>
    <row r="28" spans="1:23" s="174" customFormat="1" ht="15.75">
      <c r="A28" s="978" t="s">
        <v>1853</v>
      </c>
      <c r="B28" s="359" t="s">
        <v>1866</v>
      </c>
      <c r="C28" s="293" t="s">
        <v>187</v>
      </c>
      <c r="D28" s="927">
        <v>19.125</v>
      </c>
      <c r="E28" s="446">
        <v>34</v>
      </c>
      <c r="F28" s="360">
        <f t="shared" si="5"/>
        <v>650.25</v>
      </c>
      <c r="G28" s="763">
        <f t="shared" si="4"/>
        <v>34</v>
      </c>
      <c r="H28" s="360">
        <f t="shared" si="4"/>
        <v>650.25</v>
      </c>
      <c r="I28" s="360"/>
      <c r="J28" s="360"/>
      <c r="K28" s="345"/>
      <c r="L28" s="803">
        <f t="shared" si="9"/>
        <v>0</v>
      </c>
      <c r="M28" s="345">
        <v>15</v>
      </c>
      <c r="N28" s="803">
        <f t="shared" si="6"/>
        <v>286.875</v>
      </c>
      <c r="O28" s="345">
        <v>14</v>
      </c>
      <c r="P28" s="803">
        <f t="shared" si="7"/>
        <v>267.75</v>
      </c>
      <c r="Q28" s="345">
        <v>5</v>
      </c>
      <c r="R28" s="803">
        <f t="shared" si="8"/>
        <v>95.625</v>
      </c>
      <c r="S28" s="958" t="s">
        <v>1268</v>
      </c>
      <c r="T28" s="347"/>
      <c r="U28" s="369" t="s">
        <v>1884</v>
      </c>
      <c r="V28" s="347"/>
      <c r="W28" s="347"/>
    </row>
    <row r="29" spans="1:23" s="174" customFormat="1" ht="15.75">
      <c r="A29" s="978" t="s">
        <v>1854</v>
      </c>
      <c r="B29" s="359" t="s">
        <v>1856</v>
      </c>
      <c r="C29" s="293" t="s">
        <v>187</v>
      </c>
      <c r="D29" s="927">
        <v>2.9249999999999998</v>
      </c>
      <c r="E29" s="446">
        <v>73</v>
      </c>
      <c r="F29" s="360">
        <f t="shared" si="5"/>
        <v>213.52499999999998</v>
      </c>
      <c r="G29" s="763">
        <f t="shared" si="4"/>
        <v>73</v>
      </c>
      <c r="H29" s="360">
        <f t="shared" si="4"/>
        <v>213.52499999999998</v>
      </c>
      <c r="I29" s="360"/>
      <c r="J29" s="360"/>
      <c r="K29" s="345"/>
      <c r="L29" s="803">
        <f t="shared" si="9"/>
        <v>0</v>
      </c>
      <c r="M29" s="345">
        <v>30</v>
      </c>
      <c r="N29" s="803">
        <f t="shared" si="6"/>
        <v>87.75</v>
      </c>
      <c r="O29" s="345">
        <v>30</v>
      </c>
      <c r="P29" s="803">
        <f t="shared" si="7"/>
        <v>87.75</v>
      </c>
      <c r="Q29" s="345">
        <v>13</v>
      </c>
      <c r="R29" s="803">
        <f t="shared" si="8"/>
        <v>38.024999999999999</v>
      </c>
      <c r="S29" s="958" t="s">
        <v>1268</v>
      </c>
      <c r="T29" s="347"/>
      <c r="U29" s="369" t="s">
        <v>1884</v>
      </c>
      <c r="V29" s="347"/>
      <c r="W29" s="347"/>
    </row>
    <row r="30" spans="1:23" s="174" customFormat="1" ht="15.75">
      <c r="A30" s="978" t="s">
        <v>1855</v>
      </c>
      <c r="B30" s="359" t="s">
        <v>1867</v>
      </c>
      <c r="C30" s="293" t="s">
        <v>187</v>
      </c>
      <c r="D30" s="927">
        <v>0.75</v>
      </c>
      <c r="E30" s="446">
        <v>219</v>
      </c>
      <c r="F30" s="360">
        <f t="shared" si="5"/>
        <v>164.25</v>
      </c>
      <c r="G30" s="763">
        <f t="shared" si="4"/>
        <v>219</v>
      </c>
      <c r="H30" s="360">
        <f t="shared" si="4"/>
        <v>164.25</v>
      </c>
      <c r="I30" s="360"/>
      <c r="J30" s="360"/>
      <c r="K30" s="345"/>
      <c r="L30" s="803">
        <f t="shared" si="9"/>
        <v>0</v>
      </c>
      <c r="M30" s="345">
        <v>90</v>
      </c>
      <c r="N30" s="803">
        <f t="shared" si="6"/>
        <v>67.5</v>
      </c>
      <c r="O30" s="345">
        <v>90</v>
      </c>
      <c r="P30" s="803">
        <f t="shared" si="7"/>
        <v>67.5</v>
      </c>
      <c r="Q30" s="345">
        <v>39</v>
      </c>
      <c r="R30" s="803">
        <f t="shared" si="8"/>
        <v>29.25</v>
      </c>
      <c r="S30" s="958" t="s">
        <v>1268</v>
      </c>
      <c r="T30" s="347"/>
      <c r="U30" s="369" t="s">
        <v>1884</v>
      </c>
      <c r="V30" s="347"/>
      <c r="W30" s="347"/>
    </row>
    <row r="31" spans="1:23" s="173" customFormat="1" ht="15.75">
      <c r="A31" s="1312" t="s">
        <v>590</v>
      </c>
      <c r="B31" s="1312"/>
      <c r="C31" s="348"/>
      <c r="D31" s="349"/>
      <c r="E31" s="350"/>
      <c r="F31" s="253">
        <f>SUM(F25:F30)</f>
        <v>16594.1875</v>
      </c>
      <c r="G31" s="253"/>
      <c r="H31" s="253">
        <f>SUM(H25:H30)</f>
        <v>16594.1875</v>
      </c>
      <c r="I31" s="253"/>
      <c r="J31" s="253"/>
      <c r="K31" s="253"/>
      <c r="L31" s="253">
        <f>SUM(L25:L30)</f>
        <v>0</v>
      </c>
      <c r="M31" s="253"/>
      <c r="N31" s="253">
        <f t="shared" ref="N31:R31" si="10">SUM(N25:N30)</f>
        <v>6403.125</v>
      </c>
      <c r="O31" s="253"/>
      <c r="P31" s="253">
        <f t="shared" si="10"/>
        <v>6394.8249999999998</v>
      </c>
      <c r="Q31" s="253"/>
      <c r="R31" s="253">
        <f t="shared" si="10"/>
        <v>3796.2374999999997</v>
      </c>
      <c r="S31" s="351"/>
      <c r="T31" s="351"/>
      <c r="U31" s="370"/>
      <c r="V31" s="351"/>
      <c r="W31" s="351"/>
    </row>
    <row r="32" spans="1:23" s="173" customFormat="1" ht="15.75">
      <c r="A32" s="1329" t="s">
        <v>197</v>
      </c>
      <c r="B32" s="1330"/>
      <c r="C32" s="337"/>
      <c r="D32" s="338"/>
      <c r="E32" s="352"/>
      <c r="F32" s="353"/>
      <c r="G32" s="353"/>
      <c r="H32" s="353"/>
      <c r="I32" s="353"/>
      <c r="J32" s="353"/>
      <c r="K32" s="352"/>
      <c r="L32" s="353"/>
      <c r="M32" s="342"/>
      <c r="N32" s="343"/>
      <c r="O32" s="343"/>
      <c r="P32" s="343"/>
      <c r="Q32" s="343"/>
      <c r="R32" s="343"/>
      <c r="S32" s="343"/>
      <c r="T32" s="343"/>
      <c r="U32" s="369"/>
      <c r="V32" s="343"/>
      <c r="W32" s="343"/>
    </row>
    <row r="33" spans="1:23" s="174" customFormat="1" ht="31.5">
      <c r="A33" s="325">
        <v>2.2000000000000002</v>
      </c>
      <c r="B33" s="361" t="s">
        <v>198</v>
      </c>
      <c r="C33" s="293" t="s">
        <v>187</v>
      </c>
      <c r="D33" s="925">
        <v>0.61169317499999998</v>
      </c>
      <c r="E33" s="926">
        <v>2181</v>
      </c>
      <c r="F33" s="360">
        <f>E33*D33</f>
        <v>1334.102814675</v>
      </c>
      <c r="G33" s="926">
        <f>E33</f>
        <v>2181</v>
      </c>
      <c r="H33" s="360">
        <f>F33</f>
        <v>1334.102814675</v>
      </c>
      <c r="I33" s="360"/>
      <c r="J33" s="360"/>
      <c r="K33" s="345">
        <v>400</v>
      </c>
      <c r="L33" s="362">
        <f>K33*D33</f>
        <v>244.67726999999999</v>
      </c>
      <c r="M33" s="366">
        <v>650</v>
      </c>
      <c r="N33" s="362">
        <f>M33*D33</f>
        <v>397.60056374999999</v>
      </c>
      <c r="O33" s="367">
        <v>700</v>
      </c>
      <c r="P33" s="362">
        <f>O33*D33</f>
        <v>428.18522250000001</v>
      </c>
      <c r="Q33" s="345">
        <v>431</v>
      </c>
      <c r="R33" s="362">
        <f>Q33*D33</f>
        <v>263.63975842499997</v>
      </c>
      <c r="S33" s="332" t="s">
        <v>1268</v>
      </c>
      <c r="T33" s="347"/>
      <c r="U33" s="941" t="s">
        <v>1885</v>
      </c>
      <c r="V33" s="347"/>
      <c r="W33" s="347"/>
    </row>
    <row r="34" spans="1:23" s="174" customFormat="1" ht="31.5">
      <c r="A34" s="325">
        <v>2.2999999999999998</v>
      </c>
      <c r="B34" s="361" t="s">
        <v>199</v>
      </c>
      <c r="C34" s="293" t="s">
        <v>187</v>
      </c>
      <c r="D34" s="925">
        <v>0.49633310000000003</v>
      </c>
      <c r="E34" s="346">
        <v>1100</v>
      </c>
      <c r="F34" s="360">
        <f>E34*D34</f>
        <v>545.96641</v>
      </c>
      <c r="G34" s="926">
        <f>E34</f>
        <v>1100</v>
      </c>
      <c r="H34" s="360">
        <f>F34</f>
        <v>545.96641</v>
      </c>
      <c r="I34" s="360"/>
      <c r="J34" s="360"/>
      <c r="K34" s="345">
        <v>300</v>
      </c>
      <c r="L34" s="362">
        <f>K34*D34</f>
        <v>148.89993000000001</v>
      </c>
      <c r="M34" s="366">
        <v>300</v>
      </c>
      <c r="N34" s="362">
        <f>M34*D34</f>
        <v>148.89993000000001</v>
      </c>
      <c r="O34" s="367">
        <v>300</v>
      </c>
      <c r="P34" s="362">
        <f>O34*D34</f>
        <v>148.89993000000001</v>
      </c>
      <c r="Q34" s="345">
        <v>200</v>
      </c>
      <c r="R34" s="362">
        <f>Q34*D34</f>
        <v>99.266620000000003</v>
      </c>
      <c r="S34" s="332" t="s">
        <v>1268</v>
      </c>
      <c r="T34" s="347"/>
      <c r="U34" s="941" t="s">
        <v>1885</v>
      </c>
      <c r="V34" s="347"/>
      <c r="W34" s="347"/>
    </row>
    <row r="35" spans="1:23" s="173" customFormat="1" ht="15.75">
      <c r="A35" s="1312" t="s">
        <v>590</v>
      </c>
      <c r="B35" s="1312"/>
      <c r="C35" s="348"/>
      <c r="D35" s="354"/>
      <c r="E35" s="355"/>
      <c r="F35" s="253">
        <f>SUM(F33:F34)</f>
        <v>1880.069224675</v>
      </c>
      <c r="G35" s="253"/>
      <c r="H35" s="253">
        <f>SUM(H33:H34)</f>
        <v>1880.069224675</v>
      </c>
      <c r="I35" s="253"/>
      <c r="J35" s="253"/>
      <c r="K35" s="356"/>
      <c r="L35" s="356">
        <f>SUM(L33:L34)</f>
        <v>393.5772</v>
      </c>
      <c r="M35" s="356"/>
      <c r="N35" s="356">
        <f>SUM(N33:N34)</f>
        <v>546.50049375000003</v>
      </c>
      <c r="O35" s="356"/>
      <c r="P35" s="356">
        <f>SUM(P33:P34)</f>
        <v>577.08515250000005</v>
      </c>
      <c r="Q35" s="356"/>
      <c r="R35" s="356">
        <f>SUM(R33:R34)</f>
        <v>362.90637842499996</v>
      </c>
      <c r="S35" s="351"/>
      <c r="T35" s="351"/>
      <c r="U35" s="370"/>
      <c r="V35" s="351"/>
      <c r="W35" s="351"/>
    </row>
    <row r="36" spans="1:23" s="175" customFormat="1" ht="15.75">
      <c r="A36" s="1299" t="s">
        <v>1282</v>
      </c>
      <c r="B36" s="1299"/>
      <c r="C36" s="1299"/>
      <c r="D36" s="1299"/>
      <c r="E36" s="1299"/>
      <c r="F36" s="272">
        <f>F35+F31</f>
        <v>18474.256724675</v>
      </c>
      <c r="G36" s="272"/>
      <c r="H36" s="272">
        <f>H35+H31</f>
        <v>18474.256724675</v>
      </c>
      <c r="I36" s="272"/>
      <c r="J36" s="272">
        <f>J35+J31</f>
        <v>0</v>
      </c>
      <c r="K36" s="272"/>
      <c r="L36" s="272">
        <f>L35+L31</f>
        <v>393.5772</v>
      </c>
      <c r="M36" s="272"/>
      <c r="N36" s="272">
        <f>N35+N31</f>
        <v>6949.6254937499998</v>
      </c>
      <c r="O36" s="272"/>
      <c r="P36" s="272">
        <f>P35+P31</f>
        <v>6971.9101524999996</v>
      </c>
      <c r="Q36" s="272"/>
      <c r="R36" s="272">
        <f>R35+R31</f>
        <v>4159.1438784249995</v>
      </c>
      <c r="S36" s="357"/>
      <c r="T36" s="357"/>
      <c r="U36" s="357"/>
      <c r="V36" s="357"/>
      <c r="W36" s="357"/>
    </row>
    <row r="37" spans="1:23" ht="18.75">
      <c r="A37" s="1304" t="s">
        <v>1283</v>
      </c>
      <c r="B37" s="1305"/>
      <c r="C37" s="1305"/>
      <c r="D37" s="1305"/>
      <c r="E37" s="1305"/>
      <c r="F37" s="1305"/>
      <c r="G37" s="1305"/>
      <c r="H37" s="1305"/>
      <c r="I37" s="1305"/>
      <c r="J37" s="1305"/>
      <c r="K37" s="1305"/>
      <c r="L37" s="1305"/>
      <c r="M37" s="1306"/>
      <c r="N37" s="238"/>
      <c r="O37" s="238"/>
      <c r="P37" s="238"/>
      <c r="Q37" s="238"/>
      <c r="R37" s="238"/>
      <c r="S37" s="238"/>
      <c r="T37" s="238"/>
      <c r="U37" s="238"/>
      <c r="V37" s="238"/>
      <c r="W37" s="238"/>
    </row>
    <row r="38" spans="1:23" s="171" customFormat="1" ht="31.5">
      <c r="A38" s="302">
        <v>3.1</v>
      </c>
      <c r="B38" s="303" t="s">
        <v>332</v>
      </c>
      <c r="C38" s="304" t="s">
        <v>187</v>
      </c>
      <c r="D38" s="924">
        <v>400</v>
      </c>
      <c r="E38" s="923">
        <v>1</v>
      </c>
      <c r="F38" s="305">
        <f>E38*D38</f>
        <v>400</v>
      </c>
      <c r="G38" s="717">
        <v>1</v>
      </c>
      <c r="H38" s="716">
        <f>F38</f>
        <v>400</v>
      </c>
      <c r="I38" s="716"/>
      <c r="J38" s="716"/>
      <c r="K38" s="718"/>
      <c r="L38" s="718"/>
      <c r="M38" s="717">
        <v>1</v>
      </c>
      <c r="N38" s="716">
        <v>400</v>
      </c>
      <c r="O38" s="719"/>
      <c r="P38" s="720"/>
      <c r="Q38" s="721"/>
      <c r="R38" s="721"/>
      <c r="S38" s="332" t="s">
        <v>1268</v>
      </c>
      <c r="T38" s="236"/>
      <c r="U38" s="761" t="s">
        <v>1886</v>
      </c>
      <c r="V38" s="236"/>
      <c r="W38" s="236"/>
    </row>
    <row r="39" spans="1:23" ht="15.75">
      <c r="A39" s="1299" t="s">
        <v>1284</v>
      </c>
      <c r="B39" s="1299"/>
      <c r="C39" s="1299"/>
      <c r="D39" s="1299"/>
      <c r="E39" s="1299"/>
      <c r="F39" s="273">
        <f>SUM(F38:F38)</f>
        <v>400</v>
      </c>
      <c r="G39" s="273"/>
      <c r="H39" s="273">
        <f>SUM(H38:H38)</f>
        <v>400</v>
      </c>
      <c r="I39" s="273"/>
      <c r="J39" s="273">
        <f>J38</f>
        <v>0</v>
      </c>
      <c r="K39" s="273"/>
      <c r="L39" s="273">
        <f t="shared" ref="L39:R39" si="11">L38</f>
        <v>0</v>
      </c>
      <c r="M39" s="273"/>
      <c r="N39" s="273">
        <f t="shared" si="11"/>
        <v>400</v>
      </c>
      <c r="O39" s="273"/>
      <c r="P39" s="273">
        <f t="shared" si="11"/>
        <v>0</v>
      </c>
      <c r="Q39" s="273"/>
      <c r="R39" s="273">
        <f t="shared" si="11"/>
        <v>0</v>
      </c>
      <c r="S39" s="271"/>
      <c r="T39" s="271"/>
      <c r="U39" s="271"/>
      <c r="V39" s="271"/>
      <c r="W39" s="271"/>
    </row>
    <row r="40" spans="1:23" ht="18.75">
      <c r="A40" s="1304" t="s">
        <v>1285</v>
      </c>
      <c r="B40" s="1305"/>
      <c r="C40" s="1305"/>
      <c r="D40" s="1305"/>
      <c r="E40" s="1305"/>
      <c r="F40" s="1305"/>
      <c r="G40" s="1305"/>
      <c r="H40" s="1305"/>
      <c r="I40" s="1305"/>
      <c r="J40" s="1305"/>
      <c r="K40" s="1305"/>
      <c r="L40" s="1305"/>
      <c r="M40" s="1306"/>
      <c r="N40" s="238"/>
      <c r="O40" s="238"/>
      <c r="P40" s="238"/>
      <c r="Q40" s="238"/>
      <c r="R40" s="238"/>
      <c r="S40" s="238"/>
      <c r="T40" s="238"/>
      <c r="U40" s="238"/>
      <c r="V40" s="238"/>
      <c r="W40" s="238"/>
    </row>
    <row r="41" spans="1:23" ht="15.75">
      <c r="A41" s="1338" t="s">
        <v>1006</v>
      </c>
      <c r="B41" s="1340"/>
      <c r="C41" s="306"/>
      <c r="D41" s="306"/>
      <c r="E41" s="307"/>
      <c r="F41" s="307"/>
      <c r="G41" s="307"/>
      <c r="H41" s="307"/>
      <c r="I41" s="307"/>
      <c r="J41" s="307"/>
      <c r="K41" s="307"/>
      <c r="L41" s="307"/>
      <c r="M41" s="308"/>
      <c r="N41" s="309"/>
      <c r="O41" s="309"/>
      <c r="P41" s="309"/>
      <c r="Q41" s="309"/>
      <c r="R41" s="309"/>
      <c r="S41" s="236"/>
      <c r="T41" s="236"/>
      <c r="U41" s="236"/>
      <c r="V41" s="236"/>
      <c r="W41" s="236"/>
    </row>
    <row r="42" spans="1:23" ht="15.75">
      <c r="A42" s="302">
        <v>4.0999999999999996</v>
      </c>
      <c r="B42" s="310" t="s">
        <v>1006</v>
      </c>
      <c r="C42" s="311" t="s">
        <v>187</v>
      </c>
      <c r="D42" s="920">
        <v>21.6</v>
      </c>
      <c r="E42" s="507">
        <v>37</v>
      </c>
      <c r="F42" s="508">
        <f>E42*D42</f>
        <v>799.2</v>
      </c>
      <c r="G42" s="509">
        <v>20</v>
      </c>
      <c r="H42" s="508">
        <f>G42*D42</f>
        <v>432</v>
      </c>
      <c r="I42" s="509">
        <v>17</v>
      </c>
      <c r="J42" s="508">
        <f>I42*D42</f>
        <v>367.20000000000005</v>
      </c>
      <c r="K42" s="507"/>
      <c r="L42" s="312"/>
      <c r="M42" s="509">
        <f>I42+G42</f>
        <v>37</v>
      </c>
      <c r="N42" s="508">
        <f>M42*D42</f>
        <v>799.2</v>
      </c>
      <c r="O42" s="309"/>
      <c r="P42" s="309"/>
      <c r="Q42" s="309"/>
      <c r="R42" s="309"/>
      <c r="S42" s="332" t="s">
        <v>1268</v>
      </c>
      <c r="T42" s="236"/>
      <c r="U42" s="309" t="s">
        <v>1887</v>
      </c>
      <c r="V42" s="236"/>
      <c r="W42" s="236"/>
    </row>
    <row r="43" spans="1:23" ht="15.75">
      <c r="A43" s="313">
        <v>4.2</v>
      </c>
      <c r="B43" s="310" t="s">
        <v>1868</v>
      </c>
      <c r="C43" s="311" t="s">
        <v>187</v>
      </c>
      <c r="D43" s="920">
        <v>20.9</v>
      </c>
      <c r="E43" s="507">
        <v>6</v>
      </c>
      <c r="F43" s="508">
        <f>E43*D43</f>
        <v>125.39999999999999</v>
      </c>
      <c r="G43" s="507">
        <v>4</v>
      </c>
      <c r="H43" s="508">
        <f>G43*D43</f>
        <v>83.6</v>
      </c>
      <c r="I43" s="509">
        <v>2</v>
      </c>
      <c r="J43" s="508">
        <f>I43*D43</f>
        <v>41.8</v>
      </c>
      <c r="K43" s="507"/>
      <c r="L43" s="312"/>
      <c r="M43" s="507">
        <v>6</v>
      </c>
      <c r="N43" s="508">
        <f>M43*D43</f>
        <v>125.39999999999999</v>
      </c>
      <c r="O43" s="309"/>
      <c r="P43" s="309"/>
      <c r="Q43" s="309"/>
      <c r="R43" s="309"/>
      <c r="S43" s="332" t="s">
        <v>1268</v>
      </c>
      <c r="T43" s="236"/>
      <c r="U43" s="309" t="s">
        <v>1888</v>
      </c>
      <c r="V43" s="236"/>
      <c r="W43" s="236"/>
    </row>
    <row r="44" spans="1:23" ht="15.75">
      <c r="A44" s="302">
        <v>4.3</v>
      </c>
      <c r="B44" s="310" t="s">
        <v>1869</v>
      </c>
      <c r="C44" s="311" t="s">
        <v>187</v>
      </c>
      <c r="D44" s="920">
        <v>19.739999999999998</v>
      </c>
      <c r="E44" s="507">
        <v>10</v>
      </c>
      <c r="F44" s="508">
        <f>E44*D44</f>
        <v>197.39999999999998</v>
      </c>
      <c r="G44" s="509">
        <v>5</v>
      </c>
      <c r="H44" s="508">
        <f>G44*D44</f>
        <v>98.699999999999989</v>
      </c>
      <c r="I44" s="509">
        <v>5</v>
      </c>
      <c r="J44" s="508">
        <f>I44*D44</f>
        <v>98.699999999999989</v>
      </c>
      <c r="K44" s="507"/>
      <c r="L44" s="312"/>
      <c r="M44" s="507">
        <v>10</v>
      </c>
      <c r="N44" s="508">
        <f>M44*D44</f>
        <v>197.39999999999998</v>
      </c>
      <c r="O44" s="309"/>
      <c r="P44" s="309"/>
      <c r="Q44" s="309"/>
      <c r="R44" s="309"/>
      <c r="S44" s="332" t="s">
        <v>1268</v>
      </c>
      <c r="T44" s="236"/>
      <c r="U44" s="309" t="s">
        <v>1889</v>
      </c>
      <c r="V44" s="236"/>
      <c r="W44" s="236"/>
    </row>
    <row r="45" spans="1:23" ht="15.75">
      <c r="A45" s="302">
        <v>4.4000000000000004</v>
      </c>
      <c r="B45" s="310" t="s">
        <v>1870</v>
      </c>
      <c r="C45" s="311" t="s">
        <v>187</v>
      </c>
      <c r="D45" s="920">
        <v>13.33</v>
      </c>
      <c r="E45" s="507">
        <v>10</v>
      </c>
      <c r="F45" s="508">
        <f>E45*D45</f>
        <v>133.30000000000001</v>
      </c>
      <c r="G45" s="509">
        <v>6</v>
      </c>
      <c r="H45" s="508">
        <f>G45*D45</f>
        <v>79.98</v>
      </c>
      <c r="I45" s="509">
        <v>4</v>
      </c>
      <c r="J45" s="508">
        <f>I45*D45</f>
        <v>53.32</v>
      </c>
      <c r="K45" s="507"/>
      <c r="L45" s="312"/>
      <c r="M45" s="507">
        <v>10</v>
      </c>
      <c r="N45" s="508">
        <f>M45*D45</f>
        <v>133.30000000000001</v>
      </c>
      <c r="O45" s="309"/>
      <c r="P45" s="309"/>
      <c r="Q45" s="309"/>
      <c r="R45" s="309"/>
      <c r="S45" s="332" t="s">
        <v>1268</v>
      </c>
      <c r="T45" s="236"/>
      <c r="U45" s="309" t="s">
        <v>1890</v>
      </c>
      <c r="V45" s="236"/>
      <c r="W45" s="236"/>
    </row>
    <row r="46" spans="1:23" ht="15.75">
      <c r="A46" s="302">
        <v>4.5</v>
      </c>
      <c r="B46" s="310" t="s">
        <v>1011</v>
      </c>
      <c r="C46" s="311" t="s">
        <v>187</v>
      </c>
      <c r="D46" s="920">
        <v>6</v>
      </c>
      <c r="E46" s="507">
        <v>10</v>
      </c>
      <c r="F46" s="508">
        <f>E46*D46</f>
        <v>60</v>
      </c>
      <c r="G46" s="509">
        <v>5</v>
      </c>
      <c r="H46" s="508">
        <f>G46*D46</f>
        <v>30</v>
      </c>
      <c r="I46" s="509">
        <v>5</v>
      </c>
      <c r="J46" s="508">
        <f>I46*D46</f>
        <v>30</v>
      </c>
      <c r="K46" s="507"/>
      <c r="L46" s="312"/>
      <c r="M46" s="507">
        <v>10</v>
      </c>
      <c r="N46" s="508">
        <f>M46*D46</f>
        <v>60</v>
      </c>
      <c r="O46" s="309"/>
      <c r="P46" s="309"/>
      <c r="Q46" s="309"/>
      <c r="R46" s="309"/>
      <c r="S46" s="332" t="s">
        <v>1268</v>
      </c>
      <c r="T46" s="236"/>
      <c r="U46" s="309" t="s">
        <v>1891</v>
      </c>
      <c r="V46" s="236"/>
      <c r="W46" s="236"/>
    </row>
    <row r="47" spans="1:23" ht="15.75">
      <c r="A47" s="1312" t="s">
        <v>590</v>
      </c>
      <c r="B47" s="1312"/>
      <c r="C47" s="314"/>
      <c r="D47" s="314"/>
      <c r="E47" s="314"/>
      <c r="F47" s="315">
        <f>SUM(F42:F46)</f>
        <v>1315.3</v>
      </c>
      <c r="G47" s="315"/>
      <c r="H47" s="315">
        <f>SUM(H42:H46)</f>
        <v>724.28</v>
      </c>
      <c r="I47" s="315"/>
      <c r="J47" s="315">
        <f>SUM(J42:J46)</f>
        <v>591.0200000000001</v>
      </c>
      <c r="K47" s="315"/>
      <c r="L47" s="315">
        <f>SUM(L42:L44)</f>
        <v>0</v>
      </c>
      <c r="M47" s="315"/>
      <c r="N47" s="315">
        <f>SUM(N42:N46)</f>
        <v>1315.3</v>
      </c>
      <c r="O47" s="315"/>
      <c r="P47" s="315">
        <f>SUM(P42:P44)</f>
        <v>0</v>
      </c>
      <c r="Q47" s="315"/>
      <c r="R47" s="315">
        <f>SUM(R42:R44)</f>
        <v>0</v>
      </c>
      <c r="S47" s="237"/>
      <c r="T47" s="237"/>
      <c r="U47" s="237"/>
      <c r="V47" s="237"/>
      <c r="W47" s="237"/>
    </row>
    <row r="48" spans="1:23" s="171" customFormat="1" ht="15.75">
      <c r="A48" s="1338" t="s">
        <v>200</v>
      </c>
      <c r="B48" s="1339"/>
      <c r="C48" s="1340"/>
      <c r="D48" s="921"/>
      <c r="E48" s="921"/>
      <c r="F48" s="921"/>
      <c r="G48" s="921"/>
      <c r="H48" s="921"/>
      <c r="I48" s="176"/>
      <c r="J48" s="176"/>
      <c r="K48" s="170"/>
      <c r="L48" s="170"/>
      <c r="M48" s="170"/>
      <c r="N48" s="236"/>
      <c r="O48" s="236"/>
      <c r="P48" s="236"/>
      <c r="Q48" s="236"/>
      <c r="R48" s="236"/>
      <c r="S48" s="236"/>
      <c r="T48" s="236"/>
      <c r="U48" s="236"/>
      <c r="V48" s="236"/>
      <c r="W48" s="236"/>
    </row>
    <row r="49" spans="1:23" s="171" customFormat="1" ht="15.75">
      <c r="A49" s="313">
        <v>4.5999999999999996</v>
      </c>
      <c r="B49" s="310" t="s">
        <v>974</v>
      </c>
      <c r="C49" s="311" t="s">
        <v>187</v>
      </c>
      <c r="D49" s="920">
        <v>820.70799999999997</v>
      </c>
      <c r="E49" s="507">
        <v>1</v>
      </c>
      <c r="F49" s="316">
        <f>E49*D49</f>
        <v>820.70799999999997</v>
      </c>
      <c r="G49" s="507">
        <v>1</v>
      </c>
      <c r="H49" s="316">
        <v>820.71</v>
      </c>
      <c r="I49" s="316"/>
      <c r="J49" s="316"/>
      <c r="K49" s="344">
        <v>1</v>
      </c>
      <c r="L49" s="510">
        <v>820.71</v>
      </c>
      <c r="M49" s="317"/>
      <c r="N49" s="318"/>
      <c r="O49" s="319"/>
      <c r="P49" s="320"/>
      <c r="Q49" s="309"/>
      <c r="R49" s="309"/>
      <c r="S49" s="332" t="s">
        <v>1268</v>
      </c>
      <c r="T49" s="236"/>
      <c r="U49" s="309" t="s">
        <v>1892</v>
      </c>
      <c r="V49" s="236"/>
      <c r="W49" s="236"/>
    </row>
    <row r="50" spans="1:23" s="171" customFormat="1" ht="15.75">
      <c r="A50" s="1301" t="s">
        <v>590</v>
      </c>
      <c r="B50" s="1301"/>
      <c r="C50" s="172"/>
      <c r="D50" s="172"/>
      <c r="E50" s="172"/>
      <c r="F50" s="315">
        <f>SUM(F49:F49)</f>
        <v>820.70799999999997</v>
      </c>
      <c r="G50" s="315"/>
      <c r="H50" s="315">
        <f>SUM(H49:H49)</f>
        <v>820.71</v>
      </c>
      <c r="I50" s="315"/>
      <c r="J50" s="315">
        <f>SUM(J49:J49)</f>
        <v>0</v>
      </c>
      <c r="K50" s="239"/>
      <c r="L50" s="315">
        <f>SUM(L49:L49)</f>
        <v>820.71</v>
      </c>
      <c r="M50" s="315"/>
      <c r="N50" s="315">
        <f>SUM(N49:N49)</f>
        <v>0</v>
      </c>
      <c r="O50" s="315"/>
      <c r="P50" s="315">
        <f>SUM(P49:P49)</f>
        <v>0</v>
      </c>
      <c r="Q50" s="315"/>
      <c r="R50" s="315">
        <f>SUM(R49:R49)</f>
        <v>0</v>
      </c>
      <c r="S50" s="237"/>
      <c r="T50" s="237"/>
      <c r="U50" s="237"/>
      <c r="V50" s="237"/>
      <c r="W50" s="237"/>
    </row>
    <row r="51" spans="1:23" s="171" customFormat="1" ht="19.5" customHeight="1">
      <c r="A51" s="1341" t="s">
        <v>201</v>
      </c>
      <c r="B51" s="1342"/>
      <c r="C51" s="176"/>
      <c r="D51" s="921"/>
      <c r="E51" s="921"/>
      <c r="F51" s="921"/>
      <c r="G51" s="921"/>
      <c r="H51" s="921"/>
      <c r="I51" s="176"/>
      <c r="J51" s="176"/>
      <c r="K51" s="176"/>
      <c r="L51" s="176"/>
      <c r="M51" s="240"/>
      <c r="N51" s="236"/>
      <c r="O51" s="236"/>
      <c r="P51" s="236"/>
      <c r="Q51" s="236"/>
      <c r="R51" s="236"/>
      <c r="S51" s="236"/>
      <c r="T51" s="236"/>
      <c r="U51" s="236"/>
      <c r="V51" s="236"/>
      <c r="W51" s="236"/>
    </row>
    <row r="52" spans="1:23" s="171" customFormat="1" ht="15.75">
      <c r="A52" s="321">
        <v>4.7</v>
      </c>
      <c r="B52" s="322" t="s">
        <v>202</v>
      </c>
      <c r="C52" s="304" t="s">
        <v>187</v>
      </c>
      <c r="D52" s="922">
        <v>527</v>
      </c>
      <c r="E52" s="923">
        <v>1</v>
      </c>
      <c r="F52" s="305">
        <f>D52*E52</f>
        <v>527</v>
      </c>
      <c r="G52" s="923">
        <v>1</v>
      </c>
      <c r="H52" s="305">
        <v>527</v>
      </c>
      <c r="I52" s="305"/>
      <c r="J52" s="305"/>
      <c r="K52" s="506">
        <v>1</v>
      </c>
      <c r="L52" s="312">
        <v>527</v>
      </c>
      <c r="M52" s="344"/>
      <c r="N52" s="511"/>
      <c r="O52" s="236"/>
      <c r="P52" s="236"/>
      <c r="Q52" s="236"/>
      <c r="R52" s="236"/>
      <c r="S52" s="332" t="s">
        <v>1268</v>
      </c>
      <c r="T52" s="236"/>
      <c r="U52" s="309" t="s">
        <v>1893</v>
      </c>
      <c r="V52" s="236"/>
      <c r="W52" s="236"/>
    </row>
    <row r="53" spans="1:23" s="171" customFormat="1" ht="15.75">
      <c r="A53" s="1312" t="s">
        <v>590</v>
      </c>
      <c r="B53" s="1312"/>
      <c r="C53" s="314"/>
      <c r="D53" s="314"/>
      <c r="E53" s="314"/>
      <c r="F53" s="323">
        <f>SUM(F52:F52)</f>
        <v>527</v>
      </c>
      <c r="G53" s="323"/>
      <c r="H53" s="323">
        <f>SUM(H51:H52)</f>
        <v>527</v>
      </c>
      <c r="I53" s="323"/>
      <c r="J53" s="323">
        <f>SUM(J51:J52)</f>
        <v>0</v>
      </c>
      <c r="K53" s="323"/>
      <c r="L53" s="323">
        <f t="shared" ref="L53:R53" si="12">SUM(L51:L52)</f>
        <v>527</v>
      </c>
      <c r="M53" s="323"/>
      <c r="N53" s="323">
        <f t="shared" si="12"/>
        <v>0</v>
      </c>
      <c r="O53" s="323"/>
      <c r="P53" s="323">
        <f t="shared" si="12"/>
        <v>0</v>
      </c>
      <c r="Q53" s="323"/>
      <c r="R53" s="323">
        <f t="shared" si="12"/>
        <v>0</v>
      </c>
      <c r="S53" s="237"/>
      <c r="T53" s="237"/>
      <c r="U53" s="237"/>
      <c r="V53" s="237"/>
      <c r="W53" s="237"/>
    </row>
    <row r="54" spans="1:23" s="171" customFormat="1" ht="15.75">
      <c r="A54" s="1299" t="s">
        <v>1286</v>
      </c>
      <c r="B54" s="1299"/>
      <c r="C54" s="1299"/>
      <c r="D54" s="1299"/>
      <c r="E54" s="1299"/>
      <c r="F54" s="274">
        <f>F53+F50+F47</f>
        <v>2663.0079999999998</v>
      </c>
      <c r="G54" s="274"/>
      <c r="H54" s="274">
        <f>H53+H50+H47</f>
        <v>2071.9899999999998</v>
      </c>
      <c r="I54" s="274"/>
      <c r="J54" s="274">
        <f>J53+J50+J47</f>
        <v>591.0200000000001</v>
      </c>
      <c r="K54" s="274"/>
      <c r="L54" s="274">
        <f>L53+L50+L47</f>
        <v>1347.71</v>
      </c>
      <c r="M54" s="274"/>
      <c r="N54" s="274">
        <f>N53+N50+N47</f>
        <v>1315.3</v>
      </c>
      <c r="O54" s="274"/>
      <c r="P54" s="274">
        <f>P53+P50+P47</f>
        <v>0</v>
      </c>
      <c r="Q54" s="274"/>
      <c r="R54" s="274">
        <f>R53+R50+R47</f>
        <v>0</v>
      </c>
      <c r="S54" s="271"/>
      <c r="T54" s="271"/>
      <c r="U54" s="271"/>
      <c r="V54" s="271"/>
      <c r="W54" s="271"/>
    </row>
    <row r="55" spans="1:23" ht="18.75">
      <c r="A55" s="1300" t="s">
        <v>1287</v>
      </c>
      <c r="B55" s="1300"/>
      <c r="C55" s="1300"/>
      <c r="D55" s="1300"/>
      <c r="E55" s="1300"/>
      <c r="F55" s="1300"/>
      <c r="G55" s="1300"/>
      <c r="H55" s="1300"/>
      <c r="I55" s="1300"/>
      <c r="J55" s="1300"/>
      <c r="K55" s="1300"/>
      <c r="L55" s="1300"/>
      <c r="M55" s="1300"/>
      <c r="N55" s="238"/>
      <c r="O55" s="238"/>
      <c r="P55" s="238"/>
      <c r="Q55" s="251"/>
      <c r="R55" s="251"/>
      <c r="S55" s="238"/>
      <c r="T55" s="238"/>
      <c r="U55" s="238"/>
      <c r="V55" s="238"/>
      <c r="W55" s="238"/>
    </row>
    <row r="56" spans="1:23" ht="15.75">
      <c r="A56" s="1299" t="s">
        <v>1288</v>
      </c>
      <c r="B56" s="1299"/>
      <c r="C56" s="1299"/>
      <c r="D56" s="1299"/>
      <c r="E56" s="1299"/>
      <c r="F56" s="275">
        <v>0</v>
      </c>
      <c r="G56" s="275"/>
      <c r="H56" s="275">
        <v>0</v>
      </c>
      <c r="I56" s="275"/>
      <c r="J56" s="275"/>
      <c r="K56" s="275"/>
      <c r="L56" s="275">
        <v>0</v>
      </c>
      <c r="M56" s="275"/>
      <c r="N56" s="275">
        <v>0</v>
      </c>
      <c r="O56" s="275"/>
      <c r="P56" s="275">
        <v>0</v>
      </c>
      <c r="Q56" s="275"/>
      <c r="R56" s="275">
        <v>0</v>
      </c>
      <c r="S56" s="271"/>
      <c r="T56" s="271"/>
      <c r="U56" s="271"/>
      <c r="V56" s="271"/>
      <c r="W56" s="271"/>
    </row>
    <row r="57" spans="1:23" ht="18.75">
      <c r="A57" s="1304" t="s">
        <v>1289</v>
      </c>
      <c r="B57" s="1305"/>
      <c r="C57" s="1305"/>
      <c r="D57" s="1305"/>
      <c r="E57" s="1305"/>
      <c r="F57" s="1305"/>
      <c r="G57" s="1305"/>
      <c r="H57" s="1305"/>
      <c r="I57" s="1305"/>
      <c r="J57" s="1305"/>
      <c r="K57" s="1305"/>
      <c r="L57" s="1305"/>
      <c r="M57" s="1306"/>
      <c r="N57" s="238"/>
      <c r="O57" s="238"/>
      <c r="P57" s="238"/>
      <c r="Q57" s="238"/>
      <c r="R57" s="238"/>
      <c r="S57" s="238"/>
      <c r="T57" s="238"/>
      <c r="U57" s="238"/>
      <c r="V57" s="238"/>
      <c r="W57" s="238"/>
    </row>
    <row r="58" spans="1:23" s="171" customFormat="1" ht="15.75">
      <c r="A58" s="324" t="s">
        <v>203</v>
      </c>
      <c r="B58" s="241"/>
      <c r="C58" s="241"/>
      <c r="D58" s="241"/>
      <c r="E58" s="241"/>
      <c r="F58" s="241"/>
      <c r="G58" s="241"/>
      <c r="H58" s="241"/>
      <c r="I58" s="241"/>
      <c r="J58" s="241"/>
      <c r="K58" s="241"/>
      <c r="L58" s="241"/>
      <c r="M58" s="242"/>
      <c r="N58" s="243"/>
      <c r="O58" s="243"/>
      <c r="P58" s="243"/>
      <c r="Q58" s="243"/>
      <c r="R58" s="243"/>
      <c r="S58" s="243"/>
      <c r="T58" s="243"/>
      <c r="U58" s="243"/>
      <c r="V58" s="243"/>
      <c r="W58" s="243"/>
    </row>
    <row r="59" spans="1:23" s="169" customFormat="1" ht="15.75">
      <c r="A59" s="292">
        <v>6.1</v>
      </c>
      <c r="B59" s="294" t="s">
        <v>334</v>
      </c>
      <c r="C59" s="293" t="s">
        <v>187</v>
      </c>
      <c r="D59" s="930">
        <v>1058.3330000000001</v>
      </c>
      <c r="E59" s="931">
        <v>2</v>
      </c>
      <c r="F59" s="932">
        <f>E59*D59</f>
        <v>2116.6660000000002</v>
      </c>
      <c r="G59" s="933">
        <f>E59</f>
        <v>2</v>
      </c>
      <c r="H59" s="722">
        <f>F59</f>
        <v>2116.6660000000002</v>
      </c>
      <c r="I59" s="722"/>
      <c r="J59" s="722"/>
      <c r="K59" s="723">
        <v>2</v>
      </c>
      <c r="L59" s="725">
        <f>D59*K59</f>
        <v>2116.6660000000002</v>
      </c>
      <c r="M59" s="723"/>
      <c r="N59" s="725"/>
      <c r="O59" s="235"/>
      <c r="P59" s="235"/>
      <c r="Q59" s="724"/>
      <c r="R59" s="724"/>
      <c r="S59" s="332"/>
      <c r="T59" s="235"/>
      <c r="U59" s="309" t="s">
        <v>1894</v>
      </c>
      <c r="V59" s="235"/>
      <c r="W59" s="235"/>
    </row>
    <row r="60" spans="1:23" ht="15.75">
      <c r="A60" s="1299" t="s">
        <v>1290</v>
      </c>
      <c r="B60" s="1299"/>
      <c r="C60" s="1299"/>
      <c r="D60" s="1299"/>
      <c r="E60" s="1299"/>
      <c r="F60" s="273">
        <f>SUM(F59:F59)</f>
        <v>2116.6660000000002</v>
      </c>
      <c r="G60" s="273"/>
      <c r="H60" s="273">
        <f>SUM(H59:H59)</f>
        <v>2116.6660000000002</v>
      </c>
      <c r="I60" s="273"/>
      <c r="J60" s="273">
        <f>J59</f>
        <v>0</v>
      </c>
      <c r="K60" s="273"/>
      <c r="L60" s="273">
        <f>SUM(L59:L59)</f>
        <v>2116.6660000000002</v>
      </c>
      <c r="M60" s="273"/>
      <c r="N60" s="273">
        <f>SUM(N59:N59)</f>
        <v>0</v>
      </c>
      <c r="O60" s="275"/>
      <c r="P60" s="275">
        <f>P59</f>
        <v>0</v>
      </c>
      <c r="Q60" s="275"/>
      <c r="R60" s="275">
        <f>R59</f>
        <v>0</v>
      </c>
      <c r="S60" s="271"/>
      <c r="T60" s="271"/>
      <c r="U60" s="271"/>
      <c r="V60" s="271"/>
      <c r="W60" s="271"/>
    </row>
    <row r="61" spans="1:23" ht="18.75">
      <c r="A61" s="1304" t="s">
        <v>1291</v>
      </c>
      <c r="B61" s="1305"/>
      <c r="C61" s="1305"/>
      <c r="D61" s="1305"/>
      <c r="E61" s="1305"/>
      <c r="F61" s="1305"/>
      <c r="G61" s="1305"/>
      <c r="H61" s="1305"/>
      <c r="I61" s="1305"/>
      <c r="J61" s="1305"/>
      <c r="K61" s="1305"/>
      <c r="L61" s="1305"/>
      <c r="M61" s="1306"/>
      <c r="N61" s="238"/>
      <c r="O61" s="238"/>
      <c r="P61" s="238"/>
      <c r="Q61" s="238"/>
      <c r="R61" s="238"/>
      <c r="S61" s="238"/>
      <c r="T61" s="238"/>
      <c r="U61" s="915"/>
      <c r="V61" s="238"/>
      <c r="W61" s="238"/>
    </row>
    <row r="62" spans="1:23" s="171" customFormat="1" ht="15.75">
      <c r="A62" s="295">
        <v>7.1</v>
      </c>
      <c r="B62" s="296" t="s">
        <v>1594</v>
      </c>
      <c r="C62" s="293" t="s">
        <v>187</v>
      </c>
      <c r="D62" s="934">
        <v>16.89</v>
      </c>
      <c r="E62" s="297">
        <v>8</v>
      </c>
      <c r="F62" s="935">
        <f>E62*D62</f>
        <v>135.12</v>
      </c>
      <c r="G62" s="297">
        <f>E62</f>
        <v>8</v>
      </c>
      <c r="H62" s="935">
        <f>F62</f>
        <v>135.12</v>
      </c>
      <c r="I62" s="298"/>
      <c r="J62" s="298"/>
      <c r="K62" s="297">
        <f>E62</f>
        <v>8</v>
      </c>
      <c r="L62" s="301">
        <f>F62</f>
        <v>135.12</v>
      </c>
      <c r="M62" s="199"/>
      <c r="N62" s="254"/>
      <c r="O62" s="236"/>
      <c r="P62" s="236"/>
      <c r="Q62" s="236"/>
      <c r="R62" s="236"/>
      <c r="S62" s="332" t="s">
        <v>1268</v>
      </c>
      <c r="T62" s="332"/>
      <c r="U62" s="958" t="s">
        <v>1894</v>
      </c>
      <c r="V62" s="721"/>
      <c r="W62" s="236"/>
    </row>
    <row r="63" spans="1:23" s="171" customFormat="1" ht="15.75">
      <c r="A63" s="295">
        <v>7.2</v>
      </c>
      <c r="B63" s="299" t="s">
        <v>335</v>
      </c>
      <c r="C63" s="293" t="s">
        <v>187</v>
      </c>
      <c r="D63" s="934">
        <v>13.850833333333332</v>
      </c>
      <c r="E63" s="297">
        <v>8</v>
      </c>
      <c r="F63" s="935">
        <f t="shared" ref="F63:F74" si="13">E63*D63</f>
        <v>110.80666666666666</v>
      </c>
      <c r="G63" s="297">
        <f t="shared" ref="G63:G74" si="14">E63</f>
        <v>8</v>
      </c>
      <c r="H63" s="935">
        <f t="shared" ref="H63:H74" si="15">F63</f>
        <v>110.80666666666666</v>
      </c>
      <c r="I63" s="298"/>
      <c r="J63" s="298"/>
      <c r="K63" s="297">
        <f t="shared" ref="K63:K74" si="16">E63</f>
        <v>8</v>
      </c>
      <c r="L63" s="301">
        <f t="shared" ref="L63:L74" si="17">F63</f>
        <v>110.80666666666666</v>
      </c>
      <c r="M63" s="199"/>
      <c r="N63" s="254"/>
      <c r="O63" s="236"/>
      <c r="P63" s="236"/>
      <c r="Q63" s="236"/>
      <c r="R63" s="236"/>
      <c r="S63" s="332" t="s">
        <v>1268</v>
      </c>
      <c r="T63" s="914"/>
      <c r="U63" s="958" t="s">
        <v>1895</v>
      </c>
      <c r="V63" s="721"/>
      <c r="W63" s="236"/>
    </row>
    <row r="64" spans="1:23" s="171" customFormat="1" ht="15.75">
      <c r="A64" s="295">
        <v>7.3</v>
      </c>
      <c r="B64" s="300" t="s">
        <v>1005</v>
      </c>
      <c r="C64" s="293" t="s">
        <v>187</v>
      </c>
      <c r="D64" s="934">
        <v>19.3675</v>
      </c>
      <c r="E64" s="297">
        <v>15</v>
      </c>
      <c r="F64" s="935">
        <f t="shared" si="13"/>
        <v>290.51249999999999</v>
      </c>
      <c r="G64" s="297">
        <f t="shared" si="14"/>
        <v>15</v>
      </c>
      <c r="H64" s="935">
        <f t="shared" si="15"/>
        <v>290.51249999999999</v>
      </c>
      <c r="I64" s="298"/>
      <c r="J64" s="298"/>
      <c r="K64" s="297">
        <f t="shared" si="16"/>
        <v>15</v>
      </c>
      <c r="L64" s="301">
        <f t="shared" si="17"/>
        <v>290.51249999999999</v>
      </c>
      <c r="M64" s="199"/>
      <c r="N64" s="254"/>
      <c r="O64" s="236"/>
      <c r="P64" s="236"/>
      <c r="Q64" s="236"/>
      <c r="R64" s="236"/>
      <c r="S64" s="332" t="s">
        <v>1268</v>
      </c>
      <c r="T64" s="914"/>
      <c r="U64" s="958" t="s">
        <v>1895</v>
      </c>
      <c r="V64" s="721"/>
      <c r="W64" s="236"/>
    </row>
    <row r="65" spans="1:23" s="171" customFormat="1" ht="15.75">
      <c r="A65" s="295">
        <v>7.4</v>
      </c>
      <c r="B65" s="296" t="s">
        <v>336</v>
      </c>
      <c r="C65" s="293" t="s">
        <v>187</v>
      </c>
      <c r="D65" s="934">
        <v>16.975000000000001</v>
      </c>
      <c r="E65" s="297">
        <v>1</v>
      </c>
      <c r="F65" s="935">
        <f t="shared" si="13"/>
        <v>16.975000000000001</v>
      </c>
      <c r="G65" s="297">
        <f t="shared" si="14"/>
        <v>1</v>
      </c>
      <c r="H65" s="935">
        <f t="shared" si="15"/>
        <v>16.975000000000001</v>
      </c>
      <c r="I65" s="298"/>
      <c r="J65" s="298"/>
      <c r="K65" s="297">
        <f t="shared" si="16"/>
        <v>1</v>
      </c>
      <c r="L65" s="301">
        <f t="shared" si="17"/>
        <v>16.975000000000001</v>
      </c>
      <c r="M65" s="199"/>
      <c r="N65" s="254"/>
      <c r="O65" s="236"/>
      <c r="P65" s="236"/>
      <c r="Q65" s="236"/>
      <c r="R65" s="236"/>
      <c r="S65" s="332" t="s">
        <v>1268</v>
      </c>
      <c r="T65" s="914"/>
      <c r="U65" s="958" t="s">
        <v>1896</v>
      </c>
      <c r="V65" s="721"/>
      <c r="W65" s="236"/>
    </row>
    <row r="66" spans="1:23" s="171" customFormat="1" ht="15.75">
      <c r="A66" s="295">
        <v>7.5</v>
      </c>
      <c r="B66" s="300" t="s">
        <v>337</v>
      </c>
      <c r="C66" s="293" t="s">
        <v>187</v>
      </c>
      <c r="D66" s="934">
        <v>18.91</v>
      </c>
      <c r="E66" s="297">
        <v>1</v>
      </c>
      <c r="F66" s="935">
        <f t="shared" si="13"/>
        <v>18.91</v>
      </c>
      <c r="G66" s="297">
        <f t="shared" si="14"/>
        <v>1</v>
      </c>
      <c r="H66" s="935">
        <f t="shared" si="15"/>
        <v>18.91</v>
      </c>
      <c r="I66" s="298"/>
      <c r="J66" s="298"/>
      <c r="K66" s="297">
        <f t="shared" si="16"/>
        <v>1</v>
      </c>
      <c r="L66" s="301">
        <f t="shared" si="17"/>
        <v>18.91</v>
      </c>
      <c r="M66" s="199"/>
      <c r="N66" s="254"/>
      <c r="O66" s="236"/>
      <c r="P66" s="236"/>
      <c r="Q66" s="236"/>
      <c r="R66" s="236"/>
      <c r="S66" s="332" t="s">
        <v>1268</v>
      </c>
      <c r="T66" s="914"/>
      <c r="U66" s="958" t="s">
        <v>1896</v>
      </c>
      <c r="V66" s="721"/>
      <c r="W66" s="236"/>
    </row>
    <row r="67" spans="1:23" s="171" customFormat="1" ht="15.75">
      <c r="A67" s="295">
        <v>7.6</v>
      </c>
      <c r="B67" s="300" t="s">
        <v>338</v>
      </c>
      <c r="C67" s="293" t="s">
        <v>187</v>
      </c>
      <c r="D67" s="934">
        <v>51.396999999999998</v>
      </c>
      <c r="E67" s="297">
        <v>1</v>
      </c>
      <c r="F67" s="935">
        <f t="shared" si="13"/>
        <v>51.396999999999998</v>
      </c>
      <c r="G67" s="297">
        <f t="shared" si="14"/>
        <v>1</v>
      </c>
      <c r="H67" s="935">
        <f t="shared" si="15"/>
        <v>51.396999999999998</v>
      </c>
      <c r="I67" s="298"/>
      <c r="J67" s="298"/>
      <c r="K67" s="297">
        <f t="shared" si="16"/>
        <v>1</v>
      </c>
      <c r="L67" s="301">
        <f t="shared" si="17"/>
        <v>51.396999999999998</v>
      </c>
      <c r="M67" s="199"/>
      <c r="N67" s="254"/>
      <c r="O67" s="236"/>
      <c r="P67" s="236"/>
      <c r="Q67" s="236"/>
      <c r="R67" s="236"/>
      <c r="S67" s="332" t="s">
        <v>1268</v>
      </c>
      <c r="T67" s="914"/>
      <c r="U67" s="958" t="s">
        <v>1897</v>
      </c>
      <c r="V67" s="721"/>
      <c r="W67" s="236"/>
    </row>
    <row r="68" spans="1:23" s="171" customFormat="1" ht="15.75">
      <c r="A68" s="295">
        <v>7.7</v>
      </c>
      <c r="B68" s="300" t="s">
        <v>339</v>
      </c>
      <c r="C68" s="293" t="s">
        <v>187</v>
      </c>
      <c r="D68" s="934">
        <v>11</v>
      </c>
      <c r="E68" s="297">
        <v>1</v>
      </c>
      <c r="F68" s="935">
        <f t="shared" si="13"/>
        <v>11</v>
      </c>
      <c r="G68" s="297">
        <f t="shared" si="14"/>
        <v>1</v>
      </c>
      <c r="H68" s="935">
        <f t="shared" si="15"/>
        <v>11</v>
      </c>
      <c r="I68" s="298"/>
      <c r="J68" s="298"/>
      <c r="K68" s="297">
        <f t="shared" si="16"/>
        <v>1</v>
      </c>
      <c r="L68" s="301">
        <f t="shared" si="17"/>
        <v>11</v>
      </c>
      <c r="M68" s="199"/>
      <c r="N68" s="254"/>
      <c r="O68" s="236"/>
      <c r="P68" s="236"/>
      <c r="Q68" s="236"/>
      <c r="R68" s="236"/>
      <c r="S68" s="332" t="s">
        <v>1268</v>
      </c>
      <c r="T68" s="914"/>
      <c r="U68" s="958" t="s">
        <v>1898</v>
      </c>
      <c r="V68" s="721"/>
      <c r="W68" s="236"/>
    </row>
    <row r="69" spans="1:23" s="171" customFormat="1" ht="15.75">
      <c r="A69" s="295">
        <v>7.8</v>
      </c>
      <c r="B69" s="300" t="s">
        <v>340</v>
      </c>
      <c r="C69" s="293" t="s">
        <v>187</v>
      </c>
      <c r="D69" s="934">
        <v>17.55</v>
      </c>
      <c r="E69" s="297">
        <v>1</v>
      </c>
      <c r="F69" s="935">
        <f t="shared" si="13"/>
        <v>17.55</v>
      </c>
      <c r="G69" s="297">
        <f t="shared" si="14"/>
        <v>1</v>
      </c>
      <c r="H69" s="935">
        <f t="shared" si="15"/>
        <v>17.55</v>
      </c>
      <c r="I69" s="298"/>
      <c r="J69" s="298"/>
      <c r="K69" s="297">
        <f t="shared" si="16"/>
        <v>1</v>
      </c>
      <c r="L69" s="301">
        <f t="shared" si="17"/>
        <v>17.55</v>
      </c>
      <c r="M69" s="199"/>
      <c r="N69" s="254"/>
      <c r="O69" s="236"/>
      <c r="P69" s="236"/>
      <c r="Q69" s="236"/>
      <c r="R69" s="236"/>
      <c r="S69" s="332" t="s">
        <v>1268</v>
      </c>
      <c r="T69" s="914"/>
      <c r="U69" s="958" t="s">
        <v>1898</v>
      </c>
      <c r="V69" s="721"/>
      <c r="W69" s="236"/>
    </row>
    <row r="70" spans="1:23" s="171" customFormat="1" ht="15.75">
      <c r="A70" s="295">
        <v>7.9</v>
      </c>
      <c r="B70" s="300" t="s">
        <v>341</v>
      </c>
      <c r="C70" s="293" t="s">
        <v>187</v>
      </c>
      <c r="D70" s="934">
        <v>21.25</v>
      </c>
      <c r="E70" s="297">
        <v>1</v>
      </c>
      <c r="F70" s="935">
        <f t="shared" si="13"/>
        <v>21.25</v>
      </c>
      <c r="G70" s="297">
        <f t="shared" si="14"/>
        <v>1</v>
      </c>
      <c r="H70" s="935">
        <f t="shared" si="15"/>
        <v>21.25</v>
      </c>
      <c r="I70" s="298"/>
      <c r="J70" s="298"/>
      <c r="K70" s="297">
        <f t="shared" si="16"/>
        <v>1</v>
      </c>
      <c r="L70" s="301">
        <f t="shared" si="17"/>
        <v>21.25</v>
      </c>
      <c r="M70" s="199"/>
      <c r="N70" s="254"/>
      <c r="O70" s="236"/>
      <c r="P70" s="236"/>
      <c r="Q70" s="236"/>
      <c r="R70" s="236"/>
      <c r="S70" s="332" t="s">
        <v>1268</v>
      </c>
      <c r="T70" s="914"/>
      <c r="U70" s="958" t="s">
        <v>1898</v>
      </c>
      <c r="V70" s="721"/>
      <c r="W70" s="236"/>
    </row>
    <row r="71" spans="1:23" s="171" customFormat="1" ht="15.75">
      <c r="A71" s="301">
        <v>7.1</v>
      </c>
      <c r="B71" s="300" t="s">
        <v>342</v>
      </c>
      <c r="C71" s="293" t="s">
        <v>187</v>
      </c>
      <c r="D71" s="934">
        <v>14.85</v>
      </c>
      <c r="E71" s="297">
        <v>1</v>
      </c>
      <c r="F71" s="935">
        <f t="shared" si="13"/>
        <v>14.85</v>
      </c>
      <c r="G71" s="297">
        <f t="shared" si="14"/>
        <v>1</v>
      </c>
      <c r="H71" s="935">
        <f t="shared" si="15"/>
        <v>14.85</v>
      </c>
      <c r="I71" s="298"/>
      <c r="J71" s="298"/>
      <c r="K71" s="297">
        <f t="shared" si="16"/>
        <v>1</v>
      </c>
      <c r="L71" s="301">
        <f t="shared" si="17"/>
        <v>14.85</v>
      </c>
      <c r="M71" s="199"/>
      <c r="N71" s="254"/>
      <c r="O71" s="236"/>
      <c r="P71" s="236"/>
      <c r="Q71" s="236"/>
      <c r="R71" s="236"/>
      <c r="S71" s="332" t="s">
        <v>1268</v>
      </c>
      <c r="T71" s="914"/>
      <c r="U71" s="958" t="s">
        <v>1899</v>
      </c>
      <c r="V71" s="721"/>
      <c r="W71" s="236"/>
    </row>
    <row r="72" spans="1:23" s="171" customFormat="1" ht="15.75">
      <c r="A72" s="301">
        <v>7.11</v>
      </c>
      <c r="B72" s="300" t="s">
        <v>343</v>
      </c>
      <c r="C72" s="293" t="s">
        <v>187</v>
      </c>
      <c r="D72" s="934">
        <v>9.9</v>
      </c>
      <c r="E72" s="297">
        <v>1</v>
      </c>
      <c r="F72" s="935">
        <f t="shared" si="13"/>
        <v>9.9</v>
      </c>
      <c r="G72" s="297">
        <f t="shared" si="14"/>
        <v>1</v>
      </c>
      <c r="H72" s="935">
        <f t="shared" si="15"/>
        <v>9.9</v>
      </c>
      <c r="I72" s="298"/>
      <c r="J72" s="298"/>
      <c r="K72" s="297">
        <f t="shared" si="16"/>
        <v>1</v>
      </c>
      <c r="L72" s="301">
        <f t="shared" si="17"/>
        <v>9.9</v>
      </c>
      <c r="M72" s="199"/>
      <c r="N72" s="254"/>
      <c r="O72" s="236"/>
      <c r="P72" s="236"/>
      <c r="Q72" s="236"/>
      <c r="R72" s="236"/>
      <c r="S72" s="332" t="s">
        <v>1268</v>
      </c>
      <c r="T72" s="914"/>
      <c r="U72" s="958" t="s">
        <v>1899</v>
      </c>
      <c r="V72" s="721"/>
      <c r="W72" s="236"/>
    </row>
    <row r="73" spans="1:23" s="171" customFormat="1" ht="15.75">
      <c r="A73" s="301">
        <v>7.12</v>
      </c>
      <c r="B73" s="300" t="s">
        <v>344</v>
      </c>
      <c r="C73" s="293" t="s">
        <v>187</v>
      </c>
      <c r="D73" s="934">
        <v>7.7779999999999996</v>
      </c>
      <c r="E73" s="297">
        <v>5</v>
      </c>
      <c r="F73" s="935">
        <f t="shared" si="13"/>
        <v>38.89</v>
      </c>
      <c r="G73" s="297">
        <f t="shared" si="14"/>
        <v>5</v>
      </c>
      <c r="H73" s="935">
        <f t="shared" si="15"/>
        <v>38.89</v>
      </c>
      <c r="I73" s="298"/>
      <c r="J73" s="298"/>
      <c r="K73" s="297">
        <f t="shared" si="16"/>
        <v>5</v>
      </c>
      <c r="L73" s="301">
        <f t="shared" si="17"/>
        <v>38.89</v>
      </c>
      <c r="M73" s="199"/>
      <c r="N73" s="254"/>
      <c r="O73" s="236"/>
      <c r="P73" s="236"/>
      <c r="Q73" s="236"/>
      <c r="R73" s="236"/>
      <c r="S73" s="332" t="s">
        <v>1268</v>
      </c>
      <c r="T73" s="914"/>
      <c r="U73" s="958" t="s">
        <v>1900</v>
      </c>
      <c r="V73" s="721"/>
      <c r="W73" s="236"/>
    </row>
    <row r="74" spans="1:23" s="171" customFormat="1" ht="15.75">
      <c r="A74" s="301">
        <v>7.13</v>
      </c>
      <c r="B74" s="300" t="s">
        <v>1809</v>
      </c>
      <c r="C74" s="293" t="s">
        <v>187</v>
      </c>
      <c r="D74" s="934">
        <v>61.14</v>
      </c>
      <c r="E74" s="297">
        <v>1</v>
      </c>
      <c r="F74" s="935">
        <f t="shared" si="13"/>
        <v>61.14</v>
      </c>
      <c r="G74" s="297">
        <f t="shared" si="14"/>
        <v>1</v>
      </c>
      <c r="H74" s="935">
        <f t="shared" si="15"/>
        <v>61.14</v>
      </c>
      <c r="I74" s="298"/>
      <c r="J74" s="298"/>
      <c r="K74" s="297">
        <f t="shared" si="16"/>
        <v>1</v>
      </c>
      <c r="L74" s="301">
        <f t="shared" si="17"/>
        <v>61.14</v>
      </c>
      <c r="M74" s="199"/>
      <c r="N74" s="254"/>
      <c r="O74" s="236"/>
      <c r="P74" s="236"/>
      <c r="Q74" s="236"/>
      <c r="R74" s="236"/>
      <c r="S74" s="332" t="s">
        <v>1268</v>
      </c>
      <c r="T74" s="914"/>
      <c r="U74" s="958" t="s">
        <v>1900</v>
      </c>
      <c r="V74" s="721"/>
      <c r="W74" s="236"/>
    </row>
    <row r="75" spans="1:23" ht="15.75">
      <c r="A75" s="1319" t="s">
        <v>1292</v>
      </c>
      <c r="B75" s="1320"/>
      <c r="C75" s="1320"/>
      <c r="D75" s="1320"/>
      <c r="E75" s="1321"/>
      <c r="F75" s="276">
        <f>SUM(F62:F74)</f>
        <v>798.30116666666663</v>
      </c>
      <c r="G75" s="276"/>
      <c r="H75" s="276">
        <f>SUM(H62:H74)</f>
        <v>798.30116666666663</v>
      </c>
      <c r="I75" s="276"/>
      <c r="J75" s="276">
        <f>SUM(J62:J69)</f>
        <v>0</v>
      </c>
      <c r="K75" s="276"/>
      <c r="L75" s="276">
        <f>SUM(L62:L74)</f>
        <v>798.30116666666663</v>
      </c>
      <c r="M75" s="276"/>
      <c r="N75" s="276">
        <f>SUM(N62:N69)</f>
        <v>0</v>
      </c>
      <c r="O75" s="276"/>
      <c r="P75" s="276">
        <f>SUM(P62:P69)</f>
        <v>0</v>
      </c>
      <c r="Q75" s="276"/>
      <c r="R75" s="276">
        <f>SUM(R62:R69)</f>
        <v>0</v>
      </c>
      <c r="S75" s="271"/>
      <c r="T75" s="271"/>
      <c r="U75" s="916"/>
      <c r="V75" s="271"/>
      <c r="W75" s="271"/>
    </row>
    <row r="76" spans="1:23" ht="16.5">
      <c r="A76" s="1322" t="s">
        <v>463</v>
      </c>
      <c r="B76" s="1322"/>
      <c r="C76" s="1322"/>
      <c r="D76" s="1322"/>
      <c r="E76" s="1322"/>
      <c r="F76" s="277">
        <f>F75+F60+F56+F54+F39+F36+F21</f>
        <v>87498.996447341662</v>
      </c>
      <c r="G76" s="277"/>
      <c r="H76" s="277">
        <f>H75+H60+H56+H54+H39+H36+H21</f>
        <v>86907.978447341651</v>
      </c>
      <c r="I76" s="277"/>
      <c r="J76" s="277">
        <f>J75+J60+J54+J39+J36+J21</f>
        <v>591.0200000000001</v>
      </c>
      <c r="K76" s="277"/>
      <c r="L76" s="277">
        <f>L75+L60+L56+L54+L39+L36+L21</f>
        <v>17499.802066666667</v>
      </c>
      <c r="M76" s="277"/>
      <c r="N76" s="277">
        <f>N75+N60+N56+N54+N39+N36+N21</f>
        <v>21874.746493750001</v>
      </c>
      <c r="O76" s="277"/>
      <c r="P76" s="277">
        <f>P75+P60+P56+P54+P39+P36+P21</f>
        <v>21874.747952500002</v>
      </c>
      <c r="Q76" s="277"/>
      <c r="R76" s="277">
        <f>R75+R60+R56+R54+R39+R36+R21</f>
        <v>26249.701934424989</v>
      </c>
      <c r="S76" s="271"/>
      <c r="T76" s="271"/>
      <c r="U76" s="271"/>
      <c r="V76" s="271"/>
      <c r="W76" s="271"/>
    </row>
    <row r="77" spans="1:23" ht="16.5" customHeight="1">
      <c r="A77" s="177"/>
      <c r="B77" s="1317" t="s">
        <v>204</v>
      </c>
      <c r="C77" s="1317"/>
      <c r="D77" s="1317"/>
      <c r="E77" s="1317"/>
      <c r="F77" s="1317"/>
      <c r="G77" s="1317"/>
      <c r="H77" s="1317"/>
      <c r="I77" s="1317"/>
      <c r="J77" s="1317"/>
      <c r="K77" s="1317"/>
      <c r="L77" s="1317"/>
      <c r="M77" s="177"/>
      <c r="N77" s="244"/>
      <c r="O77" s="977"/>
      <c r="P77" s="244"/>
      <c r="Q77" s="244"/>
      <c r="R77" s="244"/>
      <c r="S77" s="244"/>
      <c r="T77" s="244"/>
      <c r="U77" s="244"/>
      <c r="V77" s="244"/>
      <c r="W77" s="244"/>
    </row>
    <row r="78" spans="1:23" ht="58.5" customHeight="1">
      <c r="A78" s="427"/>
      <c r="B78" s="427"/>
      <c r="C78" s="427"/>
      <c r="D78" s="427"/>
      <c r="E78" s="427"/>
      <c r="F78" s="427"/>
      <c r="G78" s="427"/>
      <c r="H78" s="966"/>
      <c r="I78" s="427"/>
      <c r="J78" s="427"/>
      <c r="K78" s="428"/>
      <c r="L78" s="967"/>
      <c r="M78" s="967"/>
      <c r="N78" s="967"/>
      <c r="O78" s="967"/>
      <c r="P78" s="967"/>
      <c r="Q78" s="967"/>
      <c r="R78" s="967"/>
      <c r="S78" s="502"/>
    </row>
    <row r="79" spans="1:23" ht="18.75">
      <c r="A79" s="429"/>
      <c r="B79" s="513" t="s">
        <v>205</v>
      </c>
      <c r="C79" s="514"/>
      <c r="D79" s="514"/>
      <c r="E79" s="514"/>
      <c r="F79" s="1318" t="s">
        <v>726</v>
      </c>
      <c r="G79" s="1318"/>
      <c r="H79" s="1318"/>
      <c r="I79" s="1318"/>
      <c r="J79" s="1318"/>
      <c r="K79" s="1318"/>
      <c r="L79" s="1318"/>
      <c r="M79" s="1318"/>
    </row>
    <row r="80" spans="1:23" ht="18.75">
      <c r="A80" s="429"/>
      <c r="B80" s="515" t="s">
        <v>206</v>
      </c>
      <c r="C80" s="514"/>
      <c r="D80" s="514"/>
      <c r="E80" s="514"/>
      <c r="F80" s="1316" t="s">
        <v>474</v>
      </c>
      <c r="G80" s="1316"/>
      <c r="H80" s="1316"/>
      <c r="I80" s="1316"/>
      <c r="J80" s="1316"/>
      <c r="K80" s="1316"/>
      <c r="L80" s="1316"/>
      <c r="M80" s="516"/>
    </row>
    <row r="81" spans="1:18" ht="18.75">
      <c r="A81" s="429"/>
      <c r="B81" s="515"/>
      <c r="C81" s="514"/>
      <c r="D81" s="514"/>
      <c r="E81" s="514"/>
      <c r="F81" s="514"/>
      <c r="G81" s="514"/>
      <c r="H81" s="514"/>
      <c r="I81" s="514"/>
      <c r="J81" s="514"/>
      <c r="K81" s="517"/>
      <c r="L81" s="517"/>
      <c r="M81" s="517"/>
      <c r="N81" s="517"/>
      <c r="O81" s="517"/>
      <c r="P81" s="517"/>
      <c r="Q81" s="517"/>
      <c r="R81" s="517"/>
    </row>
    <row r="82" spans="1:18" ht="18.75">
      <c r="A82" s="429"/>
      <c r="B82" s="518" t="s">
        <v>1877</v>
      </c>
      <c r="C82" s="514"/>
      <c r="D82" s="514"/>
      <c r="E82" s="514"/>
      <c r="F82" s="514"/>
      <c r="G82" s="514"/>
      <c r="H82" s="514"/>
      <c r="I82" s="514"/>
      <c r="J82" s="514"/>
      <c r="K82" s="517"/>
      <c r="L82" s="517"/>
      <c r="M82" s="516"/>
    </row>
    <row r="83" spans="1:18" ht="18.75">
      <c r="A83" s="429"/>
      <c r="B83" s="519" t="s">
        <v>1535</v>
      </c>
      <c r="C83" s="520"/>
      <c r="D83" s="520"/>
      <c r="E83" s="520"/>
      <c r="F83" s="520"/>
      <c r="G83" s="520"/>
      <c r="H83" s="520"/>
      <c r="I83" s="520"/>
      <c r="J83" s="520"/>
      <c r="K83" s="521"/>
      <c r="L83" s="521"/>
      <c r="M83" s="516"/>
    </row>
    <row r="84" spans="1:18" ht="15">
      <c r="A84" s="177"/>
      <c r="B84" s="177"/>
      <c r="C84" s="177"/>
      <c r="D84" s="177"/>
      <c r="E84" s="177"/>
      <c r="F84" s="177"/>
      <c r="G84" s="177"/>
      <c r="H84" s="177"/>
      <c r="I84" s="177"/>
      <c r="J84" s="177"/>
      <c r="K84" s="178"/>
      <c r="L84" s="178"/>
      <c r="M84" s="177"/>
    </row>
    <row r="85" spans="1:18" ht="15">
      <c r="A85" s="177"/>
      <c r="B85" s="177"/>
      <c r="C85" s="177"/>
      <c r="D85" s="177"/>
      <c r="E85" s="177"/>
      <c r="F85" s="177"/>
      <c r="G85" s="177"/>
      <c r="H85" s="177"/>
      <c r="I85" s="177"/>
      <c r="J85" s="177"/>
      <c r="K85" s="178"/>
      <c r="L85" s="178"/>
      <c r="M85" s="177"/>
    </row>
    <row r="86" spans="1:18" ht="15">
      <c r="A86" s="177"/>
      <c r="B86" s="177"/>
      <c r="C86" s="177"/>
      <c r="D86" s="177"/>
      <c r="E86" s="177"/>
      <c r="F86" s="177"/>
      <c r="G86" s="177"/>
      <c r="H86" s="177"/>
      <c r="I86" s="177"/>
      <c r="J86" s="177"/>
      <c r="K86" s="178"/>
      <c r="L86" s="178"/>
      <c r="M86" s="177"/>
    </row>
    <row r="87" spans="1:18" ht="15">
      <c r="A87" s="177"/>
      <c r="B87" s="177"/>
      <c r="C87" s="177"/>
      <c r="D87" s="177"/>
      <c r="E87" s="177"/>
      <c r="F87" s="177"/>
      <c r="G87" s="177"/>
      <c r="H87" s="177"/>
      <c r="I87" s="177"/>
      <c r="J87" s="177"/>
      <c r="K87" s="178"/>
      <c r="L87" s="178"/>
      <c r="M87" s="177"/>
    </row>
    <row r="88" spans="1:18" ht="15">
      <c r="A88" s="177"/>
      <c r="B88" s="177"/>
      <c r="C88" s="177"/>
      <c r="D88" s="177"/>
      <c r="E88" s="177"/>
      <c r="F88" s="177"/>
      <c r="G88" s="177"/>
      <c r="H88" s="177"/>
      <c r="I88" s="177"/>
      <c r="J88" s="177"/>
      <c r="K88" s="178"/>
      <c r="L88" s="178"/>
      <c r="M88" s="177"/>
    </row>
    <row r="89" spans="1:18" ht="15">
      <c r="A89" s="177"/>
      <c r="B89" s="177"/>
      <c r="C89" s="177"/>
      <c r="D89" s="177"/>
      <c r="E89" s="177"/>
      <c r="F89" s="177"/>
      <c r="G89" s="177"/>
      <c r="H89" s="177"/>
      <c r="I89" s="177"/>
      <c r="J89" s="177"/>
      <c r="K89" s="178"/>
      <c r="L89" s="178"/>
      <c r="M89" s="177"/>
    </row>
    <row r="90" spans="1:18" ht="15">
      <c r="A90" s="177"/>
      <c r="B90" s="177"/>
      <c r="C90" s="177"/>
      <c r="D90" s="177"/>
      <c r="E90" s="177"/>
      <c r="F90" s="177"/>
      <c r="G90" s="177"/>
      <c r="H90" s="177"/>
      <c r="I90" s="177"/>
      <c r="J90" s="177"/>
      <c r="K90" s="178"/>
      <c r="L90" s="178"/>
      <c r="M90" s="177"/>
    </row>
    <row r="91" spans="1:18" ht="15">
      <c r="A91" s="177"/>
      <c r="B91" s="177"/>
      <c r="C91" s="177"/>
      <c r="D91" s="177"/>
      <c r="E91" s="177"/>
      <c r="F91" s="177"/>
      <c r="G91" s="177"/>
      <c r="H91" s="177"/>
      <c r="I91" s="177"/>
      <c r="J91" s="177"/>
      <c r="K91" s="178"/>
      <c r="L91" s="178"/>
      <c r="M91" s="177"/>
    </row>
    <row r="92" spans="1:18" ht="15">
      <c r="A92" s="177"/>
      <c r="B92" s="177"/>
      <c r="C92" s="177"/>
      <c r="D92" s="177"/>
      <c r="E92" s="177"/>
      <c r="F92" s="177"/>
      <c r="G92" s="177"/>
      <c r="H92" s="177"/>
      <c r="I92" s="177"/>
      <c r="J92" s="177"/>
      <c r="K92" s="178"/>
      <c r="L92" s="178"/>
      <c r="M92" s="177"/>
    </row>
    <row r="93" spans="1:18" ht="15">
      <c r="A93" s="177"/>
      <c r="B93" s="177"/>
      <c r="C93" s="177"/>
      <c r="D93" s="177"/>
      <c r="E93" s="177"/>
      <c r="F93" s="177"/>
      <c r="G93" s="177"/>
      <c r="H93" s="177"/>
      <c r="I93" s="177"/>
      <c r="J93" s="177"/>
      <c r="K93" s="178"/>
      <c r="L93" s="178"/>
      <c r="M93" s="177"/>
    </row>
    <row r="94" spans="1:18" ht="15">
      <c r="A94" s="177"/>
      <c r="B94" s="177"/>
      <c r="C94" s="177"/>
      <c r="D94" s="177"/>
      <c r="E94" s="177"/>
      <c r="F94" s="177"/>
      <c r="G94" s="177"/>
      <c r="H94" s="177"/>
      <c r="I94" s="177"/>
      <c r="J94" s="177"/>
      <c r="K94" s="178"/>
      <c r="L94" s="178"/>
      <c r="M94" s="177"/>
    </row>
    <row r="95" spans="1:18" ht="15">
      <c r="A95" s="177"/>
      <c r="B95" s="177"/>
      <c r="C95" s="177"/>
      <c r="D95" s="177"/>
      <c r="E95" s="177"/>
      <c r="F95" s="177"/>
      <c r="G95" s="177"/>
      <c r="H95" s="177"/>
      <c r="I95" s="177"/>
      <c r="J95" s="177"/>
      <c r="K95" s="178"/>
      <c r="L95" s="178"/>
      <c r="M95" s="177"/>
    </row>
    <row r="96" spans="1:18" ht="15">
      <c r="A96" s="177"/>
      <c r="B96" s="177"/>
      <c r="C96" s="177"/>
      <c r="D96" s="177"/>
      <c r="E96" s="177"/>
      <c r="F96" s="177"/>
      <c r="G96" s="177"/>
      <c r="H96" s="177"/>
      <c r="I96" s="177"/>
      <c r="J96" s="177"/>
      <c r="K96" s="178"/>
      <c r="L96" s="178"/>
      <c r="M96" s="177"/>
    </row>
    <row r="97" spans="1:13" ht="15">
      <c r="A97" s="177"/>
      <c r="B97" s="177"/>
      <c r="C97" s="177"/>
      <c r="D97" s="177"/>
      <c r="E97" s="177"/>
      <c r="F97" s="177"/>
      <c r="G97" s="177"/>
      <c r="H97" s="177"/>
      <c r="I97" s="177"/>
      <c r="J97" s="177"/>
      <c r="K97" s="178"/>
      <c r="L97" s="178"/>
      <c r="M97" s="177"/>
    </row>
    <row r="98" spans="1:13" ht="15">
      <c r="A98" s="177"/>
      <c r="B98" s="177"/>
      <c r="C98" s="177"/>
      <c r="D98" s="177"/>
      <c r="E98" s="177"/>
      <c r="F98" s="177"/>
      <c r="G98" s="177"/>
      <c r="H98" s="177"/>
      <c r="I98" s="177"/>
      <c r="J98" s="177"/>
      <c r="K98" s="178"/>
      <c r="L98" s="178"/>
      <c r="M98" s="177"/>
    </row>
    <row r="99" spans="1:13" ht="15">
      <c r="A99" s="177"/>
      <c r="B99" s="177"/>
      <c r="C99" s="177"/>
      <c r="D99" s="177"/>
      <c r="E99" s="177"/>
      <c r="F99" s="177"/>
      <c r="G99" s="177"/>
      <c r="H99" s="177"/>
      <c r="I99" s="177"/>
      <c r="J99" s="177"/>
      <c r="K99" s="178"/>
      <c r="L99" s="178"/>
      <c r="M99" s="177"/>
    </row>
    <row r="100" spans="1:13" ht="15">
      <c r="A100" s="177"/>
      <c r="B100" s="177"/>
      <c r="C100" s="177"/>
      <c r="D100" s="177"/>
      <c r="E100" s="177"/>
      <c r="F100" s="177"/>
      <c r="G100" s="177"/>
      <c r="H100" s="177"/>
      <c r="I100" s="177"/>
      <c r="J100" s="177"/>
      <c r="K100" s="178"/>
      <c r="L100" s="178"/>
      <c r="M100" s="177"/>
    </row>
    <row r="101" spans="1:13" ht="15">
      <c r="A101" s="177"/>
      <c r="B101" s="177"/>
      <c r="C101" s="177"/>
      <c r="D101" s="177"/>
      <c r="E101" s="177"/>
      <c r="F101" s="177"/>
      <c r="G101" s="177"/>
      <c r="H101" s="177"/>
      <c r="I101" s="177"/>
      <c r="J101" s="177"/>
      <c r="K101" s="178"/>
      <c r="L101" s="178"/>
      <c r="M101" s="177"/>
    </row>
    <row r="102" spans="1:13" ht="15">
      <c r="A102" s="177"/>
      <c r="B102" s="177"/>
      <c r="C102" s="177"/>
      <c r="D102" s="177"/>
      <c r="E102" s="177"/>
      <c r="F102" s="177"/>
      <c r="G102" s="177"/>
      <c r="H102" s="177"/>
      <c r="I102" s="177"/>
      <c r="J102" s="177"/>
      <c r="K102" s="178"/>
      <c r="L102" s="178"/>
      <c r="M102" s="177"/>
    </row>
    <row r="103" spans="1:13" ht="15">
      <c r="A103" s="177"/>
      <c r="B103" s="177"/>
      <c r="C103" s="177"/>
      <c r="D103" s="177"/>
      <c r="E103" s="177"/>
      <c r="F103" s="177"/>
      <c r="G103" s="177"/>
      <c r="H103" s="177"/>
      <c r="I103" s="177"/>
      <c r="J103" s="177"/>
      <c r="K103" s="178"/>
      <c r="L103" s="178"/>
      <c r="M103" s="177"/>
    </row>
    <row r="104" spans="1:13" ht="15">
      <c r="A104" s="177"/>
      <c r="B104" s="177"/>
      <c r="C104" s="177"/>
      <c r="D104" s="177"/>
      <c r="E104" s="177"/>
      <c r="F104" s="177"/>
      <c r="G104" s="177"/>
      <c r="H104" s="177"/>
      <c r="I104" s="177"/>
      <c r="J104" s="177"/>
      <c r="K104" s="178"/>
      <c r="L104" s="178"/>
      <c r="M104" s="177"/>
    </row>
    <row r="105" spans="1:13" ht="15">
      <c r="A105" s="177"/>
      <c r="B105" s="177"/>
      <c r="C105" s="177"/>
      <c r="D105" s="177"/>
      <c r="E105" s="177"/>
      <c r="F105" s="177"/>
      <c r="G105" s="177"/>
      <c r="H105" s="177"/>
      <c r="I105" s="177"/>
      <c r="J105" s="177"/>
      <c r="K105" s="178"/>
      <c r="L105" s="178"/>
      <c r="M105" s="177"/>
    </row>
    <row r="106" spans="1:13" ht="15">
      <c r="A106" s="177"/>
      <c r="B106" s="177"/>
      <c r="C106" s="177"/>
      <c r="D106" s="177"/>
      <c r="E106" s="177"/>
      <c r="F106" s="177"/>
      <c r="G106" s="177"/>
      <c r="H106" s="177"/>
      <c r="I106" s="177"/>
      <c r="J106" s="177"/>
      <c r="K106" s="178"/>
      <c r="L106" s="178"/>
      <c r="M106" s="177"/>
    </row>
    <row r="107" spans="1:13" ht="15">
      <c r="A107" s="177"/>
      <c r="B107" s="177"/>
      <c r="C107" s="177"/>
      <c r="D107" s="177"/>
      <c r="E107" s="177"/>
      <c r="F107" s="177"/>
      <c r="G107" s="177"/>
      <c r="H107" s="177"/>
      <c r="I107" s="177"/>
      <c r="J107" s="177"/>
      <c r="K107" s="178"/>
      <c r="L107" s="178"/>
      <c r="M107" s="177"/>
    </row>
  </sheetData>
  <mergeCells count="49">
    <mergeCell ref="T2:T4"/>
    <mergeCell ref="I3:J3"/>
    <mergeCell ref="A53:B53"/>
    <mergeCell ref="A48:C48"/>
    <mergeCell ref="A41:B41"/>
    <mergeCell ref="A47:B47"/>
    <mergeCell ref="A37:M37"/>
    <mergeCell ref="A39:E39"/>
    <mergeCell ref="A51:B51"/>
    <mergeCell ref="U2:U4"/>
    <mergeCell ref="A6:W6"/>
    <mergeCell ref="A1:W1"/>
    <mergeCell ref="A32:B32"/>
    <mergeCell ref="A2:A4"/>
    <mergeCell ref="B2:B4"/>
    <mergeCell ref="C2:C4"/>
    <mergeCell ref="D2:D4"/>
    <mergeCell ref="W2:W4"/>
    <mergeCell ref="G2:J2"/>
    <mergeCell ref="Q3:R3"/>
    <mergeCell ref="S2:S4"/>
    <mergeCell ref="K2:R2"/>
    <mergeCell ref="G3:H3"/>
    <mergeCell ref="A21:E21"/>
    <mergeCell ref="E2:F2"/>
    <mergeCell ref="F80:L80"/>
    <mergeCell ref="B77:L77"/>
    <mergeCell ref="A57:M57"/>
    <mergeCell ref="F79:M79"/>
    <mergeCell ref="A75:E75"/>
    <mergeCell ref="A60:E60"/>
    <mergeCell ref="A61:M61"/>
    <mergeCell ref="A76:E76"/>
    <mergeCell ref="A56:E56"/>
    <mergeCell ref="A54:E54"/>
    <mergeCell ref="A55:M55"/>
    <mergeCell ref="A50:B50"/>
    <mergeCell ref="E3:E4"/>
    <mergeCell ref="F3:F4"/>
    <mergeCell ref="K3:L3"/>
    <mergeCell ref="M3:N3"/>
    <mergeCell ref="A40:M40"/>
    <mergeCell ref="A22:W22"/>
    <mergeCell ref="A23:B23"/>
    <mergeCell ref="A31:B31"/>
    <mergeCell ref="A35:B35"/>
    <mergeCell ref="A36:E36"/>
    <mergeCell ref="V2:V4"/>
    <mergeCell ref="O3:P3"/>
  </mergeCells>
  <phoneticPr fontId="3" type="noConversion"/>
  <pageMargins left="0.39370078740157483" right="0.39370078740157483" top="0.55000000000000004" bottom="0.63" header="0" footer="0"/>
  <pageSetup paperSize="9" scale="43" orientation="landscape" r:id="rId1"/>
  <headerFooter alignWithMargins="0"/>
  <rowBreaks count="2" manualBreakCount="2">
    <brk id="48" max="22" man="1"/>
    <brk id="84" max="18" man="1"/>
  </rowBreaks>
  <legacyDrawing r:id="rId2"/>
</worksheet>
</file>

<file path=xl/worksheets/sheet33.xml><?xml version="1.0" encoding="utf-8"?>
<worksheet xmlns="http://schemas.openxmlformats.org/spreadsheetml/2006/main" xmlns:r="http://schemas.openxmlformats.org/officeDocument/2006/relationships">
  <sheetPr codeName="Лист33"/>
  <dimension ref="A1:K52"/>
  <sheetViews>
    <sheetView zoomScaleNormal="100" workbookViewId="0">
      <selection activeCell="A24" sqref="A24:E24"/>
    </sheetView>
  </sheetViews>
  <sheetFormatPr defaultRowHeight="12.75"/>
  <cols>
    <col min="1" max="1" width="4.28515625" style="10" customWidth="1"/>
    <col min="2" max="2" width="19.5703125" style="10" customWidth="1"/>
    <col min="3" max="3" width="11.140625" style="10" customWidth="1"/>
    <col min="4" max="4" width="16.28515625" style="10" customWidth="1"/>
    <col min="5" max="5" width="10.7109375" style="10" customWidth="1"/>
    <col min="6" max="6" width="11.42578125" style="10" customWidth="1"/>
    <col min="7" max="7" width="13.85546875" style="10" customWidth="1"/>
    <col min="8" max="8" width="14" style="10" customWidth="1"/>
    <col min="9" max="9" width="15" style="10" customWidth="1"/>
    <col min="10" max="10" width="18" style="10" customWidth="1"/>
    <col min="11" max="11" width="11.42578125" style="10" customWidth="1"/>
    <col min="12" max="16384" width="9.140625" style="10"/>
  </cols>
  <sheetData>
    <row r="1" spans="1:11" s="78" customFormat="1" ht="18" customHeight="1">
      <c r="A1" s="81"/>
      <c r="B1" s="81"/>
      <c r="C1" s="81"/>
      <c r="D1" s="81"/>
      <c r="E1" s="81"/>
      <c r="F1" s="120"/>
      <c r="G1" s="81"/>
      <c r="H1" s="81"/>
      <c r="I1" s="81"/>
      <c r="J1" s="81"/>
      <c r="K1" s="81"/>
    </row>
    <row r="2" spans="1:11" s="78" customFormat="1" ht="15.75">
      <c r="A2" s="81"/>
      <c r="B2" s="81"/>
      <c r="C2" s="109"/>
      <c r="D2" s="81"/>
      <c r="E2" s="81"/>
      <c r="F2" s="81"/>
      <c r="G2" s="81"/>
      <c r="H2" s="81"/>
      <c r="I2" s="81"/>
      <c r="J2" s="1011" t="s">
        <v>478</v>
      </c>
      <c r="K2" s="1011"/>
    </row>
    <row r="3" spans="1:11" s="78" customFormat="1" ht="15.75" customHeight="1">
      <c r="A3" s="81"/>
      <c r="B3" s="81"/>
      <c r="C3" s="34"/>
      <c r="D3" s="34"/>
      <c r="E3" s="81"/>
      <c r="F3" s="81"/>
      <c r="G3" s="81"/>
      <c r="H3" s="81"/>
      <c r="I3" s="81"/>
      <c r="J3" s="81"/>
      <c r="K3" s="81"/>
    </row>
    <row r="4" spans="1:11" s="16" customFormat="1" ht="21" customHeight="1">
      <c r="A4" s="1352" t="s">
        <v>1510</v>
      </c>
      <c r="B4" s="1353"/>
      <c r="C4" s="1353"/>
      <c r="D4" s="1353"/>
      <c r="E4" s="1353"/>
      <c r="F4" s="1353"/>
      <c r="G4" s="1353"/>
      <c r="H4" s="1353"/>
      <c r="I4" s="1353"/>
      <c r="J4" s="1353"/>
      <c r="K4" s="1354"/>
    </row>
    <row r="5" spans="1:11" s="16" customFormat="1" ht="15" customHeight="1">
      <c r="A5" s="1198" t="s">
        <v>1295</v>
      </c>
      <c r="B5" s="1198" t="s">
        <v>1313</v>
      </c>
      <c r="C5" s="1198" t="s">
        <v>1314</v>
      </c>
      <c r="D5" s="1198" t="s">
        <v>552</v>
      </c>
      <c r="E5" s="1359" t="s">
        <v>1537</v>
      </c>
      <c r="F5" s="1360"/>
      <c r="G5" s="1165"/>
      <c r="H5" s="1198" t="s">
        <v>1315</v>
      </c>
      <c r="I5" s="1355" t="s">
        <v>1449</v>
      </c>
      <c r="J5" s="1355" t="s">
        <v>1294</v>
      </c>
      <c r="K5" s="1198" t="s">
        <v>1348</v>
      </c>
    </row>
    <row r="6" spans="1:11" s="16" customFormat="1" ht="28.5" customHeight="1">
      <c r="A6" s="1198"/>
      <c r="B6" s="1198"/>
      <c r="C6" s="1198"/>
      <c r="D6" s="1198"/>
      <c r="E6" s="1198" t="s">
        <v>1309</v>
      </c>
      <c r="F6" s="1198" t="s">
        <v>551</v>
      </c>
      <c r="G6" s="1355" t="s">
        <v>543</v>
      </c>
      <c r="H6" s="1198"/>
      <c r="I6" s="1356"/>
      <c r="J6" s="1356"/>
      <c r="K6" s="1198"/>
    </row>
    <row r="7" spans="1:11" s="16" customFormat="1" ht="33" customHeight="1">
      <c r="A7" s="1198"/>
      <c r="B7" s="1198"/>
      <c r="C7" s="1198"/>
      <c r="D7" s="1198"/>
      <c r="E7" s="1198"/>
      <c r="F7" s="1198"/>
      <c r="G7" s="1357"/>
      <c r="H7" s="1198"/>
      <c r="I7" s="1357"/>
      <c r="J7" s="1357"/>
      <c r="K7" s="1198"/>
    </row>
    <row r="8" spans="1:11" s="16" customFormat="1" ht="12.75" customHeight="1">
      <c r="A8" s="38">
        <v>1</v>
      </c>
      <c r="B8" s="38">
        <v>2</v>
      </c>
      <c r="C8" s="38">
        <v>3</v>
      </c>
      <c r="D8" s="38">
        <v>4</v>
      </c>
      <c r="E8" s="38">
        <v>5</v>
      </c>
      <c r="F8" s="38">
        <v>6</v>
      </c>
      <c r="G8" s="38">
        <v>7</v>
      </c>
      <c r="H8" s="38">
        <v>8</v>
      </c>
      <c r="I8" s="38">
        <v>9</v>
      </c>
      <c r="J8" s="38">
        <v>10</v>
      </c>
      <c r="K8" s="38">
        <v>11</v>
      </c>
    </row>
    <row r="9" spans="1:11" ht="14.25">
      <c r="A9" s="1343" t="s">
        <v>1279</v>
      </c>
      <c r="B9" s="1344"/>
      <c r="C9" s="1344"/>
      <c r="D9" s="1344"/>
      <c r="E9" s="1344"/>
      <c r="F9" s="1344"/>
      <c r="G9" s="1344"/>
      <c r="H9" s="1344"/>
      <c r="I9" s="1344"/>
      <c r="J9" s="1344"/>
      <c r="K9" s="1345"/>
    </row>
    <row r="10" spans="1:11" ht="15">
      <c r="A10" s="51"/>
      <c r="B10" s="51"/>
      <c r="C10" s="51"/>
      <c r="D10" s="51"/>
      <c r="E10" s="51"/>
      <c r="F10" s="51"/>
      <c r="G10" s="51"/>
      <c r="H10" s="51"/>
      <c r="I10" s="51"/>
      <c r="J10" s="51"/>
      <c r="K10" s="51"/>
    </row>
    <row r="11" spans="1:11" ht="15">
      <c r="A11" s="52"/>
      <c r="B11" s="51"/>
      <c r="C11" s="51"/>
      <c r="D11" s="51"/>
      <c r="E11" s="51"/>
      <c r="F11" s="51"/>
      <c r="G11" s="51"/>
      <c r="H11" s="51"/>
      <c r="I11" s="51"/>
      <c r="J11" s="51"/>
      <c r="K11" s="51"/>
    </row>
    <row r="12" spans="1:11" ht="12.75" customHeight="1">
      <c r="A12" s="1346" t="s">
        <v>1280</v>
      </c>
      <c r="B12" s="1347"/>
      <c r="C12" s="1347"/>
      <c r="D12" s="1347"/>
      <c r="E12" s="1348"/>
      <c r="F12" s="57"/>
      <c r="G12" s="57"/>
      <c r="H12" s="58"/>
      <c r="I12" s="58"/>
      <c r="J12" s="58"/>
      <c r="K12" s="58"/>
    </row>
    <row r="13" spans="1:11" ht="14.25">
      <c r="A13" s="1343" t="s">
        <v>1281</v>
      </c>
      <c r="B13" s="1344"/>
      <c r="C13" s="1344"/>
      <c r="D13" s="1344"/>
      <c r="E13" s="1344"/>
      <c r="F13" s="1344"/>
      <c r="G13" s="1344"/>
      <c r="H13" s="1344"/>
      <c r="I13" s="1344"/>
      <c r="J13" s="1344"/>
      <c r="K13" s="1345"/>
    </row>
    <row r="14" spans="1:11" ht="15">
      <c r="A14" s="51"/>
      <c r="B14" s="51"/>
      <c r="C14" s="51"/>
      <c r="D14" s="51"/>
      <c r="E14" s="51"/>
      <c r="F14" s="51"/>
      <c r="G14" s="51"/>
      <c r="H14" s="51"/>
      <c r="I14" s="51"/>
      <c r="J14" s="51"/>
      <c r="K14" s="51"/>
    </row>
    <row r="15" spans="1:11" ht="15">
      <c r="A15" s="52"/>
      <c r="B15" s="51"/>
      <c r="C15" s="51"/>
      <c r="D15" s="51"/>
      <c r="E15" s="51"/>
      <c r="F15" s="51"/>
      <c r="G15" s="51"/>
      <c r="H15" s="51"/>
      <c r="I15" s="51"/>
      <c r="J15" s="51"/>
      <c r="K15" s="51"/>
    </row>
    <row r="16" spans="1:11" ht="12.75" customHeight="1">
      <c r="A16" s="1349" t="s">
        <v>1282</v>
      </c>
      <c r="B16" s="1350"/>
      <c r="C16" s="1350"/>
      <c r="D16" s="1350"/>
      <c r="E16" s="1351"/>
      <c r="F16" s="57"/>
      <c r="G16" s="57"/>
      <c r="H16" s="58"/>
      <c r="I16" s="58"/>
      <c r="J16" s="58"/>
      <c r="K16" s="58"/>
    </row>
    <row r="17" spans="1:11" ht="14.25">
      <c r="A17" s="1343" t="s">
        <v>1283</v>
      </c>
      <c r="B17" s="1344"/>
      <c r="C17" s="1344"/>
      <c r="D17" s="1344"/>
      <c r="E17" s="1344"/>
      <c r="F17" s="1344"/>
      <c r="G17" s="1344"/>
      <c r="H17" s="1344"/>
      <c r="I17" s="1344"/>
      <c r="J17" s="1344"/>
      <c r="K17" s="1345"/>
    </row>
    <row r="18" spans="1:11" s="108" customFormat="1" ht="15">
      <c r="A18" s="59"/>
      <c r="B18" s="60"/>
      <c r="C18" s="61"/>
      <c r="D18" s="62"/>
      <c r="E18" s="63"/>
      <c r="F18" s="64"/>
      <c r="G18" s="64"/>
      <c r="H18" s="38"/>
      <c r="I18" s="38"/>
      <c r="J18" s="38"/>
      <c r="K18" s="38"/>
    </row>
    <row r="19" spans="1:11" s="108" customFormat="1" ht="15">
      <c r="A19" s="52"/>
      <c r="B19" s="60"/>
      <c r="C19" s="61"/>
      <c r="D19" s="62"/>
      <c r="E19" s="63"/>
      <c r="F19" s="64"/>
      <c r="G19" s="64"/>
      <c r="H19" s="38"/>
      <c r="I19" s="38"/>
      <c r="J19" s="38"/>
      <c r="K19" s="38"/>
    </row>
    <row r="20" spans="1:11" ht="14.25">
      <c r="A20" s="1346" t="s">
        <v>1284</v>
      </c>
      <c r="B20" s="1347"/>
      <c r="C20" s="1347"/>
      <c r="D20" s="1347"/>
      <c r="E20" s="1348"/>
      <c r="F20" s="57"/>
      <c r="G20" s="57"/>
      <c r="H20" s="58"/>
      <c r="I20" s="58"/>
      <c r="J20" s="58"/>
      <c r="K20" s="58"/>
    </row>
    <row r="21" spans="1:11" ht="14.25">
      <c r="A21" s="1343" t="s">
        <v>1285</v>
      </c>
      <c r="B21" s="1344"/>
      <c r="C21" s="1344"/>
      <c r="D21" s="1344"/>
      <c r="E21" s="1344"/>
      <c r="F21" s="1344"/>
      <c r="G21" s="1344"/>
      <c r="H21" s="1344"/>
      <c r="I21" s="1344"/>
      <c r="J21" s="1344"/>
      <c r="K21" s="1345"/>
    </row>
    <row r="22" spans="1:11" ht="14.25">
      <c r="A22" s="65"/>
      <c r="B22" s="53"/>
      <c r="C22" s="54"/>
      <c r="D22" s="55"/>
      <c r="E22" s="56"/>
      <c r="F22" s="57"/>
      <c r="G22" s="57"/>
      <c r="H22" s="58"/>
      <c r="I22" s="58"/>
      <c r="J22" s="58"/>
      <c r="K22" s="58"/>
    </row>
    <row r="23" spans="1:11" ht="14.25">
      <c r="A23" s="52"/>
      <c r="B23" s="53"/>
      <c r="C23" s="54"/>
      <c r="D23" s="55"/>
      <c r="E23" s="56"/>
      <c r="F23" s="57"/>
      <c r="G23" s="57"/>
      <c r="H23" s="58"/>
      <c r="I23" s="58"/>
      <c r="J23" s="58"/>
      <c r="K23" s="58"/>
    </row>
    <row r="24" spans="1:11" ht="14.25">
      <c r="A24" s="1358" t="s">
        <v>1286</v>
      </c>
      <c r="B24" s="1358"/>
      <c r="C24" s="1358"/>
      <c r="D24" s="1358"/>
      <c r="E24" s="1358"/>
      <c r="F24" s="57"/>
      <c r="G24" s="57"/>
      <c r="H24" s="58"/>
      <c r="I24" s="58"/>
      <c r="J24" s="58"/>
      <c r="K24" s="58"/>
    </row>
    <row r="25" spans="1:11" ht="14.25">
      <c r="A25" s="1343" t="s">
        <v>1287</v>
      </c>
      <c r="B25" s="1344"/>
      <c r="C25" s="1344"/>
      <c r="D25" s="1344"/>
      <c r="E25" s="1344"/>
      <c r="F25" s="1344"/>
      <c r="G25" s="1344"/>
      <c r="H25" s="1344"/>
      <c r="I25" s="1344"/>
      <c r="J25" s="1344"/>
      <c r="K25" s="1345"/>
    </row>
    <row r="26" spans="1:11" ht="14.25">
      <c r="A26" s="65"/>
      <c r="B26" s="53"/>
      <c r="C26" s="54"/>
      <c r="D26" s="55"/>
      <c r="E26" s="56"/>
      <c r="F26" s="57"/>
      <c r="G26" s="57"/>
      <c r="H26" s="58"/>
      <c r="I26" s="58"/>
      <c r="J26" s="58"/>
      <c r="K26" s="58"/>
    </row>
    <row r="27" spans="1:11" ht="14.25">
      <c r="A27" s="52"/>
      <c r="B27" s="53"/>
      <c r="C27" s="54"/>
      <c r="D27" s="55"/>
      <c r="E27" s="56"/>
      <c r="F27" s="57"/>
      <c r="G27" s="57"/>
      <c r="H27" s="58"/>
      <c r="I27" s="58"/>
      <c r="J27" s="58"/>
      <c r="K27" s="58"/>
    </row>
    <row r="28" spans="1:11" ht="14.25">
      <c r="A28" s="1358" t="s">
        <v>1288</v>
      </c>
      <c r="B28" s="1358"/>
      <c r="C28" s="1358"/>
      <c r="D28" s="1358"/>
      <c r="E28" s="1358"/>
      <c r="F28" s="57"/>
      <c r="G28" s="57"/>
      <c r="H28" s="58"/>
      <c r="I28" s="58"/>
      <c r="J28" s="58"/>
      <c r="K28" s="58"/>
    </row>
    <row r="29" spans="1:11" ht="15" customHeight="1">
      <c r="A29" s="1343" t="s">
        <v>1289</v>
      </c>
      <c r="B29" s="1344"/>
      <c r="C29" s="1344"/>
      <c r="D29" s="1344"/>
      <c r="E29" s="1344"/>
      <c r="F29" s="1344"/>
      <c r="G29" s="1344"/>
      <c r="H29" s="1344"/>
      <c r="I29" s="1344"/>
      <c r="J29" s="1344"/>
      <c r="K29" s="1345"/>
    </row>
    <row r="30" spans="1:11" ht="15">
      <c r="A30" s="51"/>
      <c r="B30" s="51"/>
      <c r="C30" s="51"/>
      <c r="D30" s="51"/>
      <c r="E30" s="51"/>
      <c r="F30" s="51"/>
      <c r="G30" s="51"/>
      <c r="H30" s="51"/>
      <c r="I30" s="51"/>
      <c r="J30" s="51"/>
      <c r="K30" s="51"/>
    </row>
    <row r="31" spans="1:11" ht="15">
      <c r="A31" s="52"/>
      <c r="B31" s="51"/>
      <c r="C31" s="51"/>
      <c r="D31" s="51"/>
      <c r="E31" s="51"/>
      <c r="F31" s="51"/>
      <c r="G31" s="51"/>
      <c r="H31" s="51"/>
      <c r="I31" s="51"/>
      <c r="J31" s="51"/>
      <c r="K31" s="51"/>
    </row>
    <row r="32" spans="1:11" ht="12.75" customHeight="1">
      <c r="A32" s="1358" t="s">
        <v>1290</v>
      </c>
      <c r="B32" s="1358"/>
      <c r="C32" s="1358"/>
      <c r="D32" s="1358"/>
      <c r="E32" s="1358"/>
      <c r="F32" s="57"/>
      <c r="G32" s="57"/>
      <c r="H32" s="58"/>
      <c r="I32" s="58"/>
      <c r="J32" s="58"/>
      <c r="K32" s="58"/>
    </row>
    <row r="33" spans="1:11" ht="14.25">
      <c r="A33" s="1343" t="s">
        <v>1291</v>
      </c>
      <c r="B33" s="1344"/>
      <c r="C33" s="1344"/>
      <c r="D33" s="1344"/>
      <c r="E33" s="1344"/>
      <c r="F33" s="1344"/>
      <c r="G33" s="1344"/>
      <c r="H33" s="1344"/>
      <c r="I33" s="1344"/>
      <c r="J33" s="1344"/>
      <c r="K33" s="1345"/>
    </row>
    <row r="34" spans="1:11" s="108" customFormat="1" ht="15">
      <c r="A34" s="66"/>
      <c r="B34" s="60"/>
      <c r="C34" s="61"/>
      <c r="D34" s="62"/>
      <c r="E34" s="63"/>
      <c r="F34" s="64"/>
      <c r="G34" s="64"/>
      <c r="H34" s="38"/>
      <c r="I34" s="38"/>
      <c r="J34" s="38"/>
      <c r="K34" s="38"/>
    </row>
    <row r="35" spans="1:11" s="108" customFormat="1" ht="15">
      <c r="A35" s="52"/>
      <c r="B35" s="60"/>
      <c r="C35" s="61"/>
      <c r="D35" s="62"/>
      <c r="E35" s="63"/>
      <c r="F35" s="64"/>
      <c r="G35" s="64"/>
      <c r="H35" s="38"/>
      <c r="I35" s="38"/>
      <c r="J35" s="38"/>
      <c r="K35" s="38"/>
    </row>
    <row r="36" spans="1:11" ht="14.25">
      <c r="A36" s="1358" t="s">
        <v>1292</v>
      </c>
      <c r="B36" s="1358"/>
      <c r="C36" s="1358"/>
      <c r="D36" s="1358"/>
      <c r="E36" s="1358"/>
      <c r="F36" s="57"/>
      <c r="G36" s="57"/>
      <c r="H36" s="58"/>
      <c r="I36" s="58"/>
      <c r="J36" s="58"/>
      <c r="K36" s="58"/>
    </row>
    <row r="37" spans="1:11" ht="12.75" customHeight="1">
      <c r="A37" s="1358" t="s">
        <v>1569</v>
      </c>
      <c r="B37" s="1358"/>
      <c r="C37" s="1358"/>
      <c r="D37" s="1358"/>
      <c r="E37" s="1358"/>
      <c r="F37" s="57"/>
      <c r="G37" s="57"/>
      <c r="H37" s="58"/>
      <c r="I37" s="58"/>
      <c r="J37" s="58"/>
      <c r="K37" s="58"/>
    </row>
    <row r="38" spans="1:11">
      <c r="A38" s="141"/>
      <c r="B38" s="141"/>
      <c r="C38" s="141"/>
      <c r="D38" s="141"/>
      <c r="E38" s="141"/>
      <c r="F38" s="141"/>
      <c r="G38" s="141"/>
      <c r="H38" s="141"/>
      <c r="I38" s="141"/>
      <c r="J38" s="141"/>
      <c r="K38" s="141"/>
    </row>
    <row r="39" spans="1:11">
      <c r="A39" s="141"/>
      <c r="B39" s="141"/>
      <c r="C39" s="141"/>
      <c r="D39" s="141"/>
      <c r="E39" s="141"/>
      <c r="F39" s="141"/>
      <c r="G39" s="141"/>
      <c r="H39" s="141"/>
      <c r="I39" s="141"/>
      <c r="J39" s="141"/>
      <c r="K39" s="141"/>
    </row>
    <row r="43" spans="1:11">
      <c r="D43" s="972"/>
      <c r="E43" s="972"/>
      <c r="F43" s="972"/>
      <c r="G43" s="972"/>
      <c r="H43" s="972"/>
    </row>
    <row r="44" spans="1:11" ht="15" customHeight="1">
      <c r="E44" s="972"/>
      <c r="F44" s="972"/>
      <c r="G44" s="972"/>
    </row>
    <row r="45" spans="1:11" ht="15" customHeight="1">
      <c r="E45" s="972"/>
      <c r="F45" s="972"/>
      <c r="G45" s="972"/>
    </row>
    <row r="46" spans="1:11" ht="12.75" customHeight="1">
      <c r="E46" s="971"/>
      <c r="F46" s="971"/>
      <c r="G46" s="971"/>
    </row>
    <row r="47" spans="1:11" ht="12.75" customHeight="1">
      <c r="E47" s="971"/>
      <c r="F47" s="971"/>
      <c r="G47" s="971"/>
    </row>
    <row r="48" spans="1:11" ht="12.75" customHeight="1">
      <c r="E48" s="971"/>
      <c r="F48" s="971"/>
      <c r="G48" s="971"/>
      <c r="I48" s="249"/>
      <c r="J48" s="249"/>
    </row>
    <row r="49" spans="5:7" ht="12.75" customHeight="1">
      <c r="E49" s="971"/>
      <c r="F49" s="971"/>
      <c r="G49" s="971"/>
    </row>
    <row r="50" spans="5:7" ht="15" customHeight="1">
      <c r="E50" s="971"/>
      <c r="F50" s="971"/>
      <c r="G50" s="971"/>
    </row>
    <row r="51" spans="5:7" ht="15" customHeight="1">
      <c r="E51" s="971"/>
      <c r="F51" s="971"/>
      <c r="G51" s="971"/>
    </row>
    <row r="52" spans="5:7" ht="12.75" customHeight="1">
      <c r="E52" s="971"/>
      <c r="F52" s="971"/>
      <c r="G52" s="971"/>
    </row>
  </sheetData>
  <mergeCells count="29">
    <mergeCell ref="J2:K2"/>
    <mergeCell ref="A20:E20"/>
    <mergeCell ref="A21:K21"/>
    <mergeCell ref="A37:E37"/>
    <mergeCell ref="A24:E24"/>
    <mergeCell ref="A25:K25"/>
    <mergeCell ref="A28:E28"/>
    <mergeCell ref="A29:K29"/>
    <mergeCell ref="A32:E32"/>
    <mergeCell ref="A33:K33"/>
    <mergeCell ref="A36:E36"/>
    <mergeCell ref="A13:K13"/>
    <mergeCell ref="K5:K7"/>
    <mergeCell ref="E6:E7"/>
    <mergeCell ref="F6:F7"/>
    <mergeCell ref="E5:G5"/>
    <mergeCell ref="A9:K9"/>
    <mergeCell ref="A12:E12"/>
    <mergeCell ref="A16:E16"/>
    <mergeCell ref="A17:K17"/>
    <mergeCell ref="A4:K4"/>
    <mergeCell ref="A5:A7"/>
    <mergeCell ref="B5:B7"/>
    <mergeCell ref="C5:C7"/>
    <mergeCell ref="D5:D7"/>
    <mergeCell ref="H5:H7"/>
    <mergeCell ref="I5:I7"/>
    <mergeCell ref="J5:J7"/>
    <mergeCell ref="G6:G7"/>
  </mergeCells>
  <phoneticPr fontId="3" type="noConversion"/>
  <pageMargins left="0.87" right="0.43307086614173229" top="0.44" bottom="0.23622047244094491" header="0.39370078740157483" footer="0.1574803149606299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Лист35">
    <tabColor rgb="FFFFFF00"/>
  </sheetPr>
  <dimension ref="A1:I13"/>
  <sheetViews>
    <sheetView view="pageBreakPreview" zoomScaleNormal="100" zoomScaleSheetLayoutView="100" workbookViewId="0">
      <selection activeCell="C10" sqref="C10:F10"/>
    </sheetView>
  </sheetViews>
  <sheetFormatPr defaultRowHeight="12.75"/>
  <cols>
    <col min="1" max="1" width="26.85546875" style="1" customWidth="1"/>
    <col min="2" max="2" width="19.85546875" style="1" customWidth="1"/>
    <col min="3" max="4" width="21.42578125" style="1" customWidth="1"/>
    <col min="5" max="6" width="21.85546875" style="1" customWidth="1"/>
    <col min="7" max="16384" width="9.140625" style="1"/>
  </cols>
  <sheetData>
    <row r="1" spans="1:9" ht="33" customHeight="1"/>
    <row r="2" spans="1:9" ht="24" customHeight="1">
      <c r="A2" s="1020" t="s">
        <v>1403</v>
      </c>
      <c r="B2" s="1021"/>
      <c r="C2" s="1021"/>
      <c r="D2" s="1021"/>
      <c r="E2" s="1021"/>
      <c r="F2" s="1022"/>
    </row>
    <row r="3" spans="1:9" ht="40.5" customHeight="1">
      <c r="A3" s="36" t="s">
        <v>280</v>
      </c>
      <c r="B3" s="49">
        <v>2017</v>
      </c>
      <c r="C3" s="49">
        <v>2018</v>
      </c>
      <c r="D3" s="49">
        <v>2019</v>
      </c>
      <c r="E3" s="49">
        <v>2020</v>
      </c>
      <c r="F3" s="49">
        <v>2021</v>
      </c>
    </row>
    <row r="4" spans="1:9" ht="17.25" customHeight="1">
      <c r="A4" s="48" t="s">
        <v>1375</v>
      </c>
      <c r="B4" s="93">
        <v>87499</v>
      </c>
      <c r="C4" s="93">
        <v>96248.900000000009</v>
      </c>
      <c r="D4" s="93">
        <v>105873.79000000002</v>
      </c>
      <c r="E4" s="93">
        <v>116461.16900000004</v>
      </c>
      <c r="F4" s="93">
        <v>128107.28590000005</v>
      </c>
    </row>
    <row r="5" spans="1:9" ht="18" customHeight="1">
      <c r="A5" s="48" t="s">
        <v>1371</v>
      </c>
      <c r="B5" s="93">
        <v>0</v>
      </c>
      <c r="C5" s="93">
        <v>0</v>
      </c>
      <c r="D5" s="93">
        <v>0</v>
      </c>
      <c r="E5" s="93">
        <v>0</v>
      </c>
      <c r="F5" s="93">
        <v>0</v>
      </c>
      <c r="I5" s="730"/>
    </row>
    <row r="6" spans="1:9" ht="17.25" customHeight="1">
      <c r="A6" s="48" t="s">
        <v>1372</v>
      </c>
      <c r="B6" s="93">
        <v>0</v>
      </c>
      <c r="C6" s="93">
        <v>0</v>
      </c>
      <c r="D6" s="93">
        <v>0</v>
      </c>
      <c r="E6" s="93">
        <v>0</v>
      </c>
      <c r="F6" s="93">
        <v>0</v>
      </c>
    </row>
    <row r="7" spans="1:9" ht="16.5" customHeight="1">
      <c r="A7" s="48" t="s">
        <v>1373</v>
      </c>
      <c r="B7" s="93">
        <v>0</v>
      </c>
      <c r="C7" s="93">
        <v>0</v>
      </c>
      <c r="D7" s="93">
        <v>0</v>
      </c>
      <c r="E7" s="93">
        <v>0</v>
      </c>
      <c r="F7" s="93">
        <v>0</v>
      </c>
    </row>
    <row r="8" spans="1:9" ht="16.5" customHeight="1">
      <c r="A8" s="48" t="s">
        <v>1374</v>
      </c>
      <c r="B8" s="93">
        <v>0</v>
      </c>
      <c r="C8" s="93">
        <v>0</v>
      </c>
      <c r="D8" s="93">
        <v>0</v>
      </c>
      <c r="E8" s="93">
        <v>0</v>
      </c>
      <c r="F8" s="93">
        <v>0</v>
      </c>
    </row>
    <row r="9" spans="1:9" ht="18" customHeight="1">
      <c r="A9" s="48" t="s">
        <v>1376</v>
      </c>
      <c r="B9" s="93">
        <v>0</v>
      </c>
      <c r="C9" s="93">
        <v>0</v>
      </c>
      <c r="D9" s="93">
        <v>0</v>
      </c>
      <c r="E9" s="93">
        <v>0</v>
      </c>
      <c r="F9" s="93">
        <v>0</v>
      </c>
    </row>
    <row r="10" spans="1:9" ht="17.25" customHeight="1">
      <c r="A10" s="221" t="s">
        <v>1537</v>
      </c>
      <c r="B10" s="480">
        <f>B4</f>
        <v>87499</v>
      </c>
      <c r="C10" s="480">
        <f>C4</f>
        <v>96248.900000000009</v>
      </c>
      <c r="D10" s="480">
        <f>D4</f>
        <v>105873.79000000002</v>
      </c>
      <c r="E10" s="480">
        <f>E4</f>
        <v>116461.16900000004</v>
      </c>
      <c r="F10" s="480">
        <f>F4</f>
        <v>128107.28590000005</v>
      </c>
    </row>
    <row r="11" spans="1:9">
      <c r="A11" s="97"/>
      <c r="B11" s="97"/>
      <c r="C11" s="97"/>
      <c r="D11" s="97"/>
      <c r="E11" s="97"/>
      <c r="F11" s="97"/>
    </row>
    <row r="12" spans="1:9" ht="15">
      <c r="A12" s="50"/>
      <c r="B12" s="129"/>
      <c r="C12" s="129"/>
      <c r="D12" s="129"/>
      <c r="E12" s="129"/>
      <c r="F12" s="129"/>
    </row>
    <row r="13" spans="1:9">
      <c r="A13" s="129"/>
      <c r="B13" s="129"/>
      <c r="C13" s="129"/>
      <c r="D13" s="129"/>
      <c r="E13" s="129"/>
      <c r="F13" s="129"/>
    </row>
  </sheetData>
  <mergeCells count="1">
    <mergeCell ref="A2:F2"/>
  </mergeCells>
  <phoneticPr fontId="3" type="noConversion"/>
  <pageMargins left="0.66" right="0.55000000000000004" top="0.77"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rgb="FFFFFF00"/>
  </sheetPr>
  <dimension ref="A1:O96"/>
  <sheetViews>
    <sheetView view="pageBreakPreview" topLeftCell="A82" zoomScale="85" zoomScaleNormal="70" zoomScaleSheetLayoutView="85" workbookViewId="0">
      <selection activeCell="J100" sqref="J100"/>
    </sheetView>
  </sheetViews>
  <sheetFormatPr defaultRowHeight="12.75"/>
  <cols>
    <col min="1" max="1" width="4.140625" style="764" customWidth="1"/>
    <col min="2" max="2" width="33" style="764" customWidth="1"/>
    <col min="3" max="3" width="9.28515625" style="764" customWidth="1"/>
    <col min="4" max="4" width="23.5703125" style="764" customWidth="1"/>
    <col min="5" max="5" width="22.85546875" style="764" customWidth="1"/>
    <col min="6" max="6" width="25.85546875" style="764" customWidth="1"/>
    <col min="7" max="16384" width="9.140625" style="764"/>
  </cols>
  <sheetData>
    <row r="1" spans="1:15" ht="22.5" customHeight="1">
      <c r="A1" s="1024" t="s">
        <v>479</v>
      </c>
      <c r="B1" s="1024"/>
      <c r="C1" s="1024"/>
      <c r="D1" s="1024"/>
      <c r="E1" s="1024"/>
      <c r="F1" s="1024"/>
      <c r="G1" s="779"/>
      <c r="H1" s="779"/>
      <c r="I1" s="779"/>
      <c r="J1" s="779"/>
      <c r="K1" s="779"/>
      <c r="L1" s="779"/>
      <c r="M1" s="779"/>
      <c r="N1" s="779"/>
      <c r="O1" s="779"/>
    </row>
    <row r="2" spans="1:15" ht="65.25" customHeight="1">
      <c r="A2" s="778" t="s">
        <v>1295</v>
      </c>
      <c r="B2" s="778" t="s">
        <v>412</v>
      </c>
      <c r="C2" s="778" t="s">
        <v>1314</v>
      </c>
      <c r="D2" s="777" t="s">
        <v>375</v>
      </c>
      <c r="E2" s="777" t="s">
        <v>374</v>
      </c>
      <c r="F2" s="777" t="s">
        <v>373</v>
      </c>
    </row>
    <row r="3" spans="1:15" ht="17.25" customHeight="1">
      <c r="A3" s="776">
        <v>1</v>
      </c>
      <c r="B3" s="776">
        <v>2</v>
      </c>
      <c r="C3" s="776">
        <v>3</v>
      </c>
      <c r="D3" s="776">
        <v>4</v>
      </c>
      <c r="E3" s="776">
        <v>5</v>
      </c>
      <c r="F3" s="776">
        <v>6</v>
      </c>
    </row>
    <row r="4" spans="1:15" ht="27" customHeight="1">
      <c r="A4" s="1025">
        <v>1</v>
      </c>
      <c r="B4" s="772" t="s">
        <v>522</v>
      </c>
      <c r="C4" s="1025" t="s">
        <v>414</v>
      </c>
      <c r="D4" s="775">
        <v>0</v>
      </c>
      <c r="E4" s="775">
        <v>0</v>
      </c>
      <c r="F4" s="775">
        <v>0</v>
      </c>
      <c r="G4" s="773"/>
    </row>
    <row r="5" spans="1:15" ht="13.5" customHeight="1">
      <c r="A5" s="1025"/>
      <c r="B5" s="766" t="s">
        <v>1538</v>
      </c>
      <c r="C5" s="1025"/>
      <c r="D5" s="774">
        <v>0</v>
      </c>
      <c r="E5" s="774">
        <v>0</v>
      </c>
      <c r="F5" s="774">
        <v>0</v>
      </c>
      <c r="G5" s="773"/>
    </row>
    <row r="6" spans="1:15" ht="13.5" customHeight="1">
      <c r="A6" s="1025"/>
      <c r="B6" s="766" t="s">
        <v>1406</v>
      </c>
      <c r="C6" s="1025"/>
      <c r="D6" s="774">
        <v>0</v>
      </c>
      <c r="E6" s="774">
        <v>0</v>
      </c>
      <c r="F6" s="774">
        <v>0</v>
      </c>
      <c r="G6" s="773"/>
    </row>
    <row r="7" spans="1:15" ht="13.5" customHeight="1">
      <c r="A7" s="1025"/>
      <c r="B7" s="771" t="s">
        <v>1404</v>
      </c>
      <c r="C7" s="1025"/>
      <c r="D7" s="774">
        <v>0</v>
      </c>
      <c r="E7" s="774">
        <v>0</v>
      </c>
      <c r="F7" s="774">
        <v>0</v>
      </c>
      <c r="G7" s="773"/>
    </row>
    <row r="8" spans="1:15" ht="13.5" customHeight="1">
      <c r="A8" s="1025"/>
      <c r="B8" s="766" t="s">
        <v>1405</v>
      </c>
      <c r="C8" s="1025"/>
      <c r="D8" s="774">
        <v>0</v>
      </c>
      <c r="E8" s="774">
        <v>0</v>
      </c>
      <c r="F8" s="774">
        <v>0</v>
      </c>
      <c r="G8" s="773"/>
    </row>
    <row r="9" spans="1:15" ht="14.25">
      <c r="A9" s="1025">
        <v>2</v>
      </c>
      <c r="B9" s="772" t="s">
        <v>1558</v>
      </c>
      <c r="C9" s="1025" t="s">
        <v>414</v>
      </c>
      <c r="D9" s="769">
        <v>1112</v>
      </c>
      <c r="E9" s="769">
        <v>24.2</v>
      </c>
      <c r="F9" s="430">
        <f>SUM(F10:F13)</f>
        <v>1112</v>
      </c>
    </row>
    <row r="10" spans="1:15" ht="13.5" customHeight="1">
      <c r="A10" s="1025"/>
      <c r="B10" s="766" t="s">
        <v>1538</v>
      </c>
      <c r="C10" s="1025"/>
      <c r="D10" s="770">
        <v>1087.8</v>
      </c>
      <c r="E10" s="770">
        <v>0</v>
      </c>
      <c r="F10" s="770">
        <f>E9+D10</f>
        <v>1112</v>
      </c>
    </row>
    <row r="11" spans="1:15" ht="13.5" customHeight="1">
      <c r="A11" s="1025"/>
      <c r="B11" s="766" t="s">
        <v>1406</v>
      </c>
      <c r="C11" s="1025"/>
      <c r="D11" s="770">
        <v>0</v>
      </c>
      <c r="E11" s="770">
        <v>0</v>
      </c>
      <c r="F11" s="770">
        <f>D11-E11</f>
        <v>0</v>
      </c>
    </row>
    <row r="12" spans="1:15" ht="13.5" customHeight="1">
      <c r="A12" s="1025"/>
      <c r="B12" s="771" t="s">
        <v>1404</v>
      </c>
      <c r="C12" s="1025"/>
      <c r="D12" s="770">
        <v>24.2</v>
      </c>
      <c r="E12" s="770">
        <v>24.2</v>
      </c>
      <c r="F12" s="770">
        <f>D12-E12</f>
        <v>0</v>
      </c>
    </row>
    <row r="13" spans="1:15" ht="13.5" customHeight="1">
      <c r="A13" s="1025"/>
      <c r="B13" s="766" t="s">
        <v>1405</v>
      </c>
      <c r="C13" s="1025"/>
      <c r="D13" s="770">
        <v>0</v>
      </c>
      <c r="E13" s="770">
        <v>0</v>
      </c>
      <c r="F13" s="770">
        <f>D13-E13</f>
        <v>0</v>
      </c>
    </row>
    <row r="14" spans="1:15" ht="14.25">
      <c r="A14" s="1025">
        <v>3</v>
      </c>
      <c r="B14" s="772" t="s">
        <v>1561</v>
      </c>
      <c r="C14" s="1025" t="s">
        <v>414</v>
      </c>
      <c r="D14" s="769">
        <v>1337.25</v>
      </c>
      <c r="E14" s="769">
        <v>232.85</v>
      </c>
      <c r="F14" s="430">
        <f>SUM(F15:F18)</f>
        <v>1337.25</v>
      </c>
    </row>
    <row r="15" spans="1:15" ht="13.5" customHeight="1">
      <c r="A15" s="1025"/>
      <c r="B15" s="766" t="s">
        <v>1538</v>
      </c>
      <c r="C15" s="1025"/>
      <c r="D15" s="770">
        <v>1104.4000000000001</v>
      </c>
      <c r="E15" s="770">
        <v>0</v>
      </c>
      <c r="F15" s="770">
        <v>1337.25</v>
      </c>
    </row>
    <row r="16" spans="1:15" ht="13.5" customHeight="1">
      <c r="A16" s="1025"/>
      <c r="B16" s="766" t="s">
        <v>1406</v>
      </c>
      <c r="C16" s="1025"/>
      <c r="D16" s="770">
        <v>0</v>
      </c>
      <c r="E16" s="770">
        <v>0</v>
      </c>
      <c r="F16" s="770">
        <f>D16-E16</f>
        <v>0</v>
      </c>
    </row>
    <row r="17" spans="1:11" ht="13.5" customHeight="1">
      <c r="A17" s="1025"/>
      <c r="B17" s="771" t="s">
        <v>1404</v>
      </c>
      <c r="C17" s="1025"/>
      <c r="D17" s="770">
        <v>232.85</v>
      </c>
      <c r="E17" s="770">
        <v>232.85</v>
      </c>
      <c r="F17" s="770">
        <f>D17-E17</f>
        <v>0</v>
      </c>
    </row>
    <row r="18" spans="1:11" ht="13.5" customHeight="1">
      <c r="A18" s="1025"/>
      <c r="B18" s="766" t="s">
        <v>1405</v>
      </c>
      <c r="C18" s="1025"/>
      <c r="D18" s="770">
        <v>0</v>
      </c>
      <c r="E18" s="770">
        <v>0</v>
      </c>
      <c r="F18" s="770">
        <f>D18-E18</f>
        <v>0</v>
      </c>
    </row>
    <row r="19" spans="1:11" ht="14.25">
      <c r="A19" s="1025">
        <v>4</v>
      </c>
      <c r="B19" s="772" t="s">
        <v>1562</v>
      </c>
      <c r="C19" s="1025" t="s">
        <v>414</v>
      </c>
      <c r="D19" s="769">
        <f>D20+D21+D22+D23</f>
        <v>9245.48</v>
      </c>
      <c r="E19" s="769">
        <f>SUM(E20:E23)</f>
        <v>880.50900000000001</v>
      </c>
      <c r="F19" s="430">
        <f>SUM(F20:F23)</f>
        <v>9247.39</v>
      </c>
    </row>
    <row r="20" spans="1:11" ht="13.5" customHeight="1">
      <c r="A20" s="1025"/>
      <c r="B20" s="766" t="s">
        <v>1538</v>
      </c>
      <c r="C20" s="1025"/>
      <c r="D20" s="770">
        <v>2078.13</v>
      </c>
      <c r="E20" s="770">
        <v>1.91</v>
      </c>
      <c r="F20" s="770">
        <f>E19+D20</f>
        <v>2958.6390000000001</v>
      </c>
    </row>
    <row r="21" spans="1:11" ht="13.5" customHeight="1">
      <c r="A21" s="1025"/>
      <c r="B21" s="766" t="s">
        <v>1406</v>
      </c>
      <c r="C21" s="1025"/>
      <c r="D21" s="770">
        <v>722.22</v>
      </c>
      <c r="E21" s="770">
        <v>0</v>
      </c>
      <c r="F21" s="770">
        <f>D21-E21</f>
        <v>722.22</v>
      </c>
    </row>
    <row r="22" spans="1:11" ht="13.5" customHeight="1">
      <c r="A22" s="1025"/>
      <c r="B22" s="771" t="s">
        <v>1404</v>
      </c>
      <c r="C22" s="1025"/>
      <c r="D22" s="770">
        <v>6402.5</v>
      </c>
      <c r="E22" s="770">
        <v>878.59900000000005</v>
      </c>
      <c r="F22" s="770">
        <f>D22-E22</f>
        <v>5523.9009999999998</v>
      </c>
      <c r="K22" s="764" t="s">
        <v>762</v>
      </c>
    </row>
    <row r="23" spans="1:11" ht="13.5" customHeight="1">
      <c r="A23" s="1025"/>
      <c r="B23" s="766" t="s">
        <v>1405</v>
      </c>
      <c r="C23" s="1025"/>
      <c r="D23" s="770">
        <v>42.63</v>
      </c>
      <c r="E23" s="770">
        <v>0</v>
      </c>
      <c r="F23" s="770">
        <f>D23-E23</f>
        <v>42.63</v>
      </c>
    </row>
    <row r="24" spans="1:11" ht="14.25">
      <c r="A24" s="1025">
        <v>5</v>
      </c>
      <c r="B24" s="772" t="s">
        <v>1563</v>
      </c>
      <c r="C24" s="1025" t="s">
        <v>414</v>
      </c>
      <c r="D24" s="769">
        <f>D25+D26+D27+D28</f>
        <v>13509.93</v>
      </c>
      <c r="E24" s="769">
        <f>SUM(E25:E28)</f>
        <v>711.15100000000007</v>
      </c>
      <c r="F24" s="430">
        <f>SUM(F25:F28)</f>
        <v>13509.93</v>
      </c>
    </row>
    <row r="25" spans="1:11" ht="13.5" customHeight="1">
      <c r="A25" s="1025"/>
      <c r="B25" s="766" t="s">
        <v>1538</v>
      </c>
      <c r="C25" s="1025"/>
      <c r="D25" s="770">
        <v>2658.75</v>
      </c>
      <c r="E25" s="770">
        <v>0</v>
      </c>
      <c r="F25" s="770">
        <f>E24+D25</f>
        <v>3369.9009999999998</v>
      </c>
    </row>
    <row r="26" spans="1:11" ht="13.5" customHeight="1">
      <c r="A26" s="1025"/>
      <c r="B26" s="766" t="s">
        <v>1406</v>
      </c>
      <c r="C26" s="1025"/>
      <c r="D26" s="770">
        <v>1984.36</v>
      </c>
      <c r="E26" s="770">
        <v>85.86</v>
      </c>
      <c r="F26" s="770">
        <f>D26-E26</f>
        <v>1898.5</v>
      </c>
    </row>
    <row r="27" spans="1:11" ht="13.5" customHeight="1">
      <c r="A27" s="1025"/>
      <c r="B27" s="771" t="s">
        <v>1404</v>
      </c>
      <c r="C27" s="1025"/>
      <c r="D27" s="770">
        <v>8011.06</v>
      </c>
      <c r="E27" s="770">
        <v>625.29100000000005</v>
      </c>
      <c r="F27" s="770">
        <f>D27-E27</f>
        <v>7385.7690000000002</v>
      </c>
    </row>
    <row r="28" spans="1:11" ht="13.5" customHeight="1">
      <c r="A28" s="1025"/>
      <c r="B28" s="766" t="s">
        <v>1405</v>
      </c>
      <c r="C28" s="1025"/>
      <c r="D28" s="770">
        <v>855.76</v>
      </c>
      <c r="E28" s="770">
        <v>0</v>
      </c>
      <c r="F28" s="770">
        <f>D28-E28</f>
        <v>855.76</v>
      </c>
    </row>
    <row r="29" spans="1:11" ht="27.75" customHeight="1">
      <c r="A29" s="1025">
        <v>6</v>
      </c>
      <c r="B29" s="772" t="s">
        <v>523</v>
      </c>
      <c r="C29" s="1025" t="s">
        <v>1317</v>
      </c>
      <c r="D29" s="769">
        <v>0</v>
      </c>
      <c r="E29" s="769">
        <v>0</v>
      </c>
      <c r="F29" s="430">
        <f>SUM(F30:F33)</f>
        <v>0</v>
      </c>
    </row>
    <row r="30" spans="1:11" ht="13.5" customHeight="1">
      <c r="A30" s="1025"/>
      <c r="B30" s="766" t="s">
        <v>1538</v>
      </c>
      <c r="C30" s="1025"/>
      <c r="D30" s="770">
        <v>0</v>
      </c>
      <c r="E30" s="770">
        <v>0</v>
      </c>
      <c r="F30" s="770">
        <v>0</v>
      </c>
    </row>
    <row r="31" spans="1:11" ht="13.5" customHeight="1">
      <c r="A31" s="1025"/>
      <c r="B31" s="766" t="s">
        <v>1406</v>
      </c>
      <c r="C31" s="1025"/>
      <c r="D31" s="770">
        <v>0</v>
      </c>
      <c r="E31" s="770">
        <v>0</v>
      </c>
      <c r="F31" s="770">
        <v>0</v>
      </c>
    </row>
    <row r="32" spans="1:11" ht="15">
      <c r="A32" s="1025"/>
      <c r="B32" s="771" t="s">
        <v>1404</v>
      </c>
      <c r="C32" s="1025"/>
      <c r="D32" s="770">
        <v>0</v>
      </c>
      <c r="E32" s="770">
        <v>0</v>
      </c>
      <c r="F32" s="770">
        <v>0</v>
      </c>
    </row>
    <row r="33" spans="1:6" ht="13.5" customHeight="1">
      <c r="A33" s="1025"/>
      <c r="B33" s="766" t="s">
        <v>1405</v>
      </c>
      <c r="C33" s="1025"/>
      <c r="D33" s="770">
        <v>0</v>
      </c>
      <c r="E33" s="770">
        <v>0</v>
      </c>
      <c r="F33" s="770">
        <v>0</v>
      </c>
    </row>
    <row r="34" spans="1:6" ht="13.5" customHeight="1">
      <c r="A34" s="1025"/>
      <c r="B34" s="766" t="s">
        <v>540</v>
      </c>
      <c r="C34" s="1025"/>
      <c r="D34" s="770">
        <v>0</v>
      </c>
      <c r="E34" s="770">
        <v>0</v>
      </c>
      <c r="F34" s="770">
        <v>0</v>
      </c>
    </row>
    <row r="35" spans="1:6" ht="14.25">
      <c r="A35" s="1025">
        <v>7</v>
      </c>
      <c r="B35" s="772" t="s">
        <v>413</v>
      </c>
      <c r="C35" s="1025" t="s">
        <v>1317</v>
      </c>
      <c r="D35" s="769">
        <v>0</v>
      </c>
      <c r="E35" s="769">
        <v>0</v>
      </c>
      <c r="F35" s="430">
        <f>SUM(F36:F39)</f>
        <v>0</v>
      </c>
    </row>
    <row r="36" spans="1:6" ht="13.5" customHeight="1">
      <c r="A36" s="1025"/>
      <c r="B36" s="766" t="s">
        <v>1538</v>
      </c>
      <c r="C36" s="1025"/>
      <c r="D36" s="770">
        <v>0</v>
      </c>
      <c r="E36" s="770">
        <v>0</v>
      </c>
      <c r="F36" s="770">
        <v>0</v>
      </c>
    </row>
    <row r="37" spans="1:6" ht="13.5" customHeight="1">
      <c r="A37" s="1025"/>
      <c r="B37" s="766" t="s">
        <v>1406</v>
      </c>
      <c r="C37" s="1025"/>
      <c r="D37" s="770">
        <v>0</v>
      </c>
      <c r="E37" s="770">
        <v>0</v>
      </c>
      <c r="F37" s="770">
        <v>0</v>
      </c>
    </row>
    <row r="38" spans="1:6" ht="13.5" customHeight="1">
      <c r="A38" s="1025"/>
      <c r="B38" s="771" t="s">
        <v>1404</v>
      </c>
      <c r="C38" s="1025"/>
      <c r="D38" s="770">
        <v>0</v>
      </c>
      <c r="E38" s="770">
        <v>0</v>
      </c>
      <c r="F38" s="770">
        <v>0</v>
      </c>
    </row>
    <row r="39" spans="1:6" ht="13.5" customHeight="1">
      <c r="A39" s="1025"/>
      <c r="B39" s="766" t="s">
        <v>1405</v>
      </c>
      <c r="C39" s="1025"/>
      <c r="D39" s="770">
        <v>0</v>
      </c>
      <c r="E39" s="770">
        <v>0</v>
      </c>
      <c r="F39" s="770">
        <v>0</v>
      </c>
    </row>
    <row r="40" spans="1:6" ht="13.5" customHeight="1">
      <c r="A40" s="1025"/>
      <c r="B40" s="766" t="s">
        <v>540</v>
      </c>
      <c r="C40" s="1025"/>
      <c r="D40" s="770">
        <v>0</v>
      </c>
      <c r="E40" s="770">
        <v>0</v>
      </c>
      <c r="F40" s="770">
        <v>0</v>
      </c>
    </row>
    <row r="41" spans="1:6" ht="14.25">
      <c r="A41" s="1025">
        <v>8</v>
      </c>
      <c r="B41" s="772" t="s">
        <v>1565</v>
      </c>
      <c r="C41" s="1025" t="s">
        <v>1317</v>
      </c>
      <c r="D41" s="769">
        <v>2.2999999999999998</v>
      </c>
      <c r="E41" s="769">
        <v>0</v>
      </c>
      <c r="F41" s="769">
        <v>2.2999999999999998</v>
      </c>
    </row>
    <row r="42" spans="1:6" ht="13.5" customHeight="1">
      <c r="A42" s="1025"/>
      <c r="B42" s="766" t="s">
        <v>1538</v>
      </c>
      <c r="C42" s="1025"/>
      <c r="D42" s="770">
        <v>2.2999999999999998</v>
      </c>
      <c r="E42" s="770">
        <v>0</v>
      </c>
      <c r="F42" s="770">
        <v>0</v>
      </c>
    </row>
    <row r="43" spans="1:6" ht="13.5" customHeight="1">
      <c r="A43" s="1025"/>
      <c r="B43" s="766" t="s">
        <v>1406</v>
      </c>
      <c r="C43" s="1025"/>
      <c r="D43" s="770">
        <v>0</v>
      </c>
      <c r="E43" s="770">
        <v>0</v>
      </c>
      <c r="F43" s="770">
        <v>0</v>
      </c>
    </row>
    <row r="44" spans="1:6" ht="13.5" customHeight="1">
      <c r="A44" s="1025"/>
      <c r="B44" s="771" t="s">
        <v>1404</v>
      </c>
      <c r="C44" s="1025"/>
      <c r="D44" s="770">
        <v>0</v>
      </c>
      <c r="E44" s="770">
        <v>0</v>
      </c>
      <c r="F44" s="770">
        <v>0</v>
      </c>
    </row>
    <row r="45" spans="1:6" ht="13.5" customHeight="1">
      <c r="A45" s="1025"/>
      <c r="B45" s="766" t="s">
        <v>1405</v>
      </c>
      <c r="C45" s="1025"/>
      <c r="D45" s="770">
        <v>0</v>
      </c>
      <c r="E45" s="770">
        <v>0</v>
      </c>
      <c r="F45" s="770">
        <v>0</v>
      </c>
    </row>
    <row r="46" spans="1:6" ht="13.5" customHeight="1">
      <c r="A46" s="1025"/>
      <c r="B46" s="766" t="s">
        <v>540</v>
      </c>
      <c r="C46" s="1025"/>
      <c r="D46" s="770">
        <v>0</v>
      </c>
      <c r="E46" s="770">
        <v>0</v>
      </c>
      <c r="F46" s="770">
        <v>0</v>
      </c>
    </row>
    <row r="47" spans="1:6" ht="14.25">
      <c r="A47" s="1025">
        <v>9</v>
      </c>
      <c r="B47" s="772" t="s">
        <v>1566</v>
      </c>
      <c r="C47" s="1025" t="s">
        <v>1317</v>
      </c>
      <c r="D47" s="769">
        <f>D48+D49+D50+D51+D52</f>
        <v>874.89</v>
      </c>
      <c r="E47" s="769">
        <f>E49+E48</f>
        <v>3.51</v>
      </c>
      <c r="F47" s="430">
        <f>SUM(F48:F51)</f>
        <v>874.89</v>
      </c>
    </row>
    <row r="48" spans="1:6" ht="13.5" customHeight="1">
      <c r="A48" s="1025"/>
      <c r="B48" s="766" t="s">
        <v>1538</v>
      </c>
      <c r="C48" s="1025"/>
      <c r="D48" s="770">
        <v>345.6</v>
      </c>
      <c r="E48" s="770">
        <v>0</v>
      </c>
      <c r="F48" s="770">
        <f>E47+D48</f>
        <v>349.11</v>
      </c>
    </row>
    <row r="49" spans="1:6" ht="13.5" customHeight="1">
      <c r="A49" s="1025"/>
      <c r="B49" s="766" t="s">
        <v>1406</v>
      </c>
      <c r="C49" s="1025"/>
      <c r="D49" s="770">
        <v>75.41</v>
      </c>
      <c r="E49" s="770">
        <v>3.51</v>
      </c>
      <c r="F49" s="770">
        <f>D49-E49</f>
        <v>71.899999999999991</v>
      </c>
    </row>
    <row r="50" spans="1:6" ht="13.5" customHeight="1">
      <c r="A50" s="1025"/>
      <c r="B50" s="771" t="s">
        <v>1404</v>
      </c>
      <c r="C50" s="1025"/>
      <c r="D50" s="770">
        <v>288.52999999999997</v>
      </c>
      <c r="E50" s="770">
        <v>0</v>
      </c>
      <c r="F50" s="770">
        <f>D50-E50</f>
        <v>288.52999999999997</v>
      </c>
    </row>
    <row r="51" spans="1:6" ht="13.5" customHeight="1">
      <c r="A51" s="1025"/>
      <c r="B51" s="766" t="s">
        <v>1405</v>
      </c>
      <c r="C51" s="1025"/>
      <c r="D51" s="770">
        <v>165.35</v>
      </c>
      <c r="E51" s="770">
        <v>0</v>
      </c>
      <c r="F51" s="770">
        <f>D51-E51</f>
        <v>165.35</v>
      </c>
    </row>
    <row r="52" spans="1:6" ht="13.5" customHeight="1">
      <c r="A52" s="1025"/>
      <c r="B52" s="766" t="s">
        <v>540</v>
      </c>
      <c r="C52" s="1025"/>
      <c r="D52" s="770">
        <v>0</v>
      </c>
      <c r="E52" s="770">
        <v>0</v>
      </c>
      <c r="F52" s="770">
        <f>D52-E52</f>
        <v>0</v>
      </c>
    </row>
    <row r="53" spans="1:6" ht="14.25">
      <c r="A53" s="1025">
        <v>10</v>
      </c>
      <c r="B53" s="772" t="s">
        <v>1567</v>
      </c>
      <c r="C53" s="1025" t="s">
        <v>1317</v>
      </c>
      <c r="D53" s="769">
        <f>D54+D55+D56+D57+D58</f>
        <v>423.15</v>
      </c>
      <c r="E53" s="769">
        <f>E55+E54</f>
        <v>0</v>
      </c>
      <c r="F53" s="430">
        <f>SUM(F54:F57)</f>
        <v>423.15</v>
      </c>
    </row>
    <row r="54" spans="1:6" ht="13.5" customHeight="1">
      <c r="A54" s="1025"/>
      <c r="B54" s="766" t="s">
        <v>1538</v>
      </c>
      <c r="C54" s="1025"/>
      <c r="D54" s="770">
        <v>181.35</v>
      </c>
      <c r="E54" s="770">
        <v>0</v>
      </c>
      <c r="F54" s="770">
        <f>E53+D54</f>
        <v>181.35</v>
      </c>
    </row>
    <row r="55" spans="1:6" ht="13.5" customHeight="1">
      <c r="A55" s="1025"/>
      <c r="B55" s="766" t="s">
        <v>1406</v>
      </c>
      <c r="C55" s="1025"/>
      <c r="D55" s="770">
        <v>47.75</v>
      </c>
      <c r="E55" s="770">
        <v>0</v>
      </c>
      <c r="F55" s="770">
        <f>D55-E55</f>
        <v>47.75</v>
      </c>
    </row>
    <row r="56" spans="1:6" ht="13.5" customHeight="1">
      <c r="A56" s="1025"/>
      <c r="B56" s="771" t="s">
        <v>1404</v>
      </c>
      <c r="C56" s="1025"/>
      <c r="D56" s="770">
        <v>115.4</v>
      </c>
      <c r="E56" s="770">
        <v>0</v>
      </c>
      <c r="F56" s="770">
        <f>D56-E56</f>
        <v>115.4</v>
      </c>
    </row>
    <row r="57" spans="1:6" ht="13.5" customHeight="1">
      <c r="A57" s="1025"/>
      <c r="B57" s="766" t="s">
        <v>1405</v>
      </c>
      <c r="C57" s="1025"/>
      <c r="D57" s="770">
        <v>78.650000000000006</v>
      </c>
      <c r="E57" s="770">
        <v>0</v>
      </c>
      <c r="F57" s="770">
        <f>D57-E57</f>
        <v>78.650000000000006</v>
      </c>
    </row>
    <row r="58" spans="1:6" ht="13.5" customHeight="1">
      <c r="A58" s="1025"/>
      <c r="B58" s="766" t="s">
        <v>540</v>
      </c>
      <c r="C58" s="1025"/>
      <c r="D58" s="770">
        <v>0</v>
      </c>
      <c r="E58" s="770">
        <v>0</v>
      </c>
      <c r="F58" s="770">
        <f>D58-E58</f>
        <v>0</v>
      </c>
    </row>
    <row r="59" spans="1:6" ht="42.75">
      <c r="A59" s="1025">
        <v>11</v>
      </c>
      <c r="B59" s="768" t="s">
        <v>524</v>
      </c>
      <c r="C59" s="1025" t="s">
        <v>1326</v>
      </c>
      <c r="D59" s="769">
        <v>0</v>
      </c>
      <c r="E59" s="769">
        <v>0</v>
      </c>
      <c r="F59" s="769">
        <v>0</v>
      </c>
    </row>
    <row r="60" spans="1:6" ht="13.5" customHeight="1">
      <c r="A60" s="1025"/>
      <c r="B60" s="766" t="s">
        <v>1538</v>
      </c>
      <c r="C60" s="1025"/>
      <c r="D60" s="770">
        <v>0</v>
      </c>
      <c r="E60" s="770">
        <v>0</v>
      </c>
      <c r="F60" s="770">
        <v>0</v>
      </c>
    </row>
    <row r="61" spans="1:6" ht="13.5" customHeight="1">
      <c r="A61" s="1025"/>
      <c r="B61" s="766" t="s">
        <v>1406</v>
      </c>
      <c r="C61" s="1025"/>
      <c r="D61" s="770">
        <v>0</v>
      </c>
      <c r="E61" s="770">
        <v>0</v>
      </c>
      <c r="F61" s="770">
        <v>0</v>
      </c>
    </row>
    <row r="62" spans="1:6" ht="13.5" customHeight="1">
      <c r="A62" s="1025"/>
      <c r="B62" s="771" t="s">
        <v>1404</v>
      </c>
      <c r="C62" s="1025"/>
      <c r="D62" s="770">
        <v>0</v>
      </c>
      <c r="E62" s="770">
        <v>0</v>
      </c>
      <c r="F62" s="770">
        <v>0</v>
      </c>
    </row>
    <row r="63" spans="1:6" ht="13.5" customHeight="1">
      <c r="A63" s="1025"/>
      <c r="B63" s="766" t="s">
        <v>1405</v>
      </c>
      <c r="C63" s="1025"/>
      <c r="D63" s="770">
        <v>0</v>
      </c>
      <c r="E63" s="770">
        <v>0</v>
      </c>
      <c r="F63" s="770">
        <v>0</v>
      </c>
    </row>
    <row r="64" spans="1:6" ht="28.5">
      <c r="A64" s="1025">
        <v>12</v>
      </c>
      <c r="B64" s="768" t="s">
        <v>480</v>
      </c>
      <c r="C64" s="1025" t="s">
        <v>1326</v>
      </c>
      <c r="D64" s="769">
        <v>35</v>
      </c>
      <c r="E64" s="769">
        <f>E66</f>
        <v>2</v>
      </c>
      <c r="F64" s="769">
        <v>35</v>
      </c>
    </row>
    <row r="65" spans="1:6" ht="13.5" customHeight="1">
      <c r="A65" s="1025"/>
      <c r="B65" s="766" t="s">
        <v>1538</v>
      </c>
      <c r="C65" s="1025"/>
      <c r="D65" s="770">
        <v>22</v>
      </c>
      <c r="E65" s="770">
        <v>0</v>
      </c>
      <c r="F65" s="770">
        <v>35</v>
      </c>
    </row>
    <row r="66" spans="1:6" ht="13.5" customHeight="1">
      <c r="A66" s="1025"/>
      <c r="B66" s="766" t="s">
        <v>1406</v>
      </c>
      <c r="C66" s="1025"/>
      <c r="D66" s="770">
        <v>13</v>
      </c>
      <c r="E66" s="770">
        <v>2</v>
      </c>
      <c r="F66" s="770">
        <v>0</v>
      </c>
    </row>
    <row r="67" spans="1:6" ht="13.5" customHeight="1">
      <c r="A67" s="1025"/>
      <c r="B67" s="771" t="s">
        <v>1404</v>
      </c>
      <c r="C67" s="1025"/>
      <c r="D67" s="770">
        <v>0</v>
      </c>
      <c r="E67" s="770">
        <v>0</v>
      </c>
      <c r="F67" s="770">
        <v>0</v>
      </c>
    </row>
    <row r="68" spans="1:6" ht="13.5" customHeight="1">
      <c r="A68" s="1025"/>
      <c r="B68" s="766" t="s">
        <v>1405</v>
      </c>
      <c r="C68" s="1025"/>
      <c r="D68" s="770">
        <v>0</v>
      </c>
      <c r="E68" s="770">
        <v>0</v>
      </c>
      <c r="F68" s="770">
        <v>0</v>
      </c>
    </row>
    <row r="69" spans="1:6" ht="28.5">
      <c r="A69" s="1025">
        <v>13</v>
      </c>
      <c r="B69" s="768" t="s">
        <v>481</v>
      </c>
      <c r="C69" s="1025" t="s">
        <v>1326</v>
      </c>
      <c r="D69" s="769">
        <v>91</v>
      </c>
      <c r="E69" s="769">
        <f>E71</f>
        <v>1</v>
      </c>
      <c r="F69" s="769">
        <v>91</v>
      </c>
    </row>
    <row r="70" spans="1:6" ht="13.5" customHeight="1">
      <c r="A70" s="1025"/>
      <c r="B70" s="766" t="s">
        <v>1538</v>
      </c>
      <c r="C70" s="1025"/>
      <c r="D70" s="770">
        <v>88</v>
      </c>
      <c r="E70" s="770">
        <v>0</v>
      </c>
      <c r="F70" s="770">
        <v>91</v>
      </c>
    </row>
    <row r="71" spans="1:6" ht="13.5" customHeight="1">
      <c r="A71" s="1025"/>
      <c r="B71" s="766" t="s">
        <v>1406</v>
      </c>
      <c r="C71" s="1025"/>
      <c r="D71" s="770">
        <v>3</v>
      </c>
      <c r="E71" s="770">
        <v>1</v>
      </c>
      <c r="F71" s="770">
        <v>0</v>
      </c>
    </row>
    <row r="72" spans="1:6" ht="13.5" customHeight="1">
      <c r="A72" s="1025"/>
      <c r="B72" s="771" t="s">
        <v>1404</v>
      </c>
      <c r="C72" s="1025"/>
      <c r="D72" s="770">
        <v>0</v>
      </c>
      <c r="E72" s="770">
        <v>0</v>
      </c>
      <c r="F72" s="770">
        <v>0</v>
      </c>
    </row>
    <row r="73" spans="1:6" ht="13.5" customHeight="1">
      <c r="A73" s="1025"/>
      <c r="B73" s="766" t="s">
        <v>1405</v>
      </c>
      <c r="C73" s="1025"/>
      <c r="D73" s="770">
        <v>0</v>
      </c>
      <c r="E73" s="770">
        <v>0</v>
      </c>
      <c r="F73" s="770">
        <v>0</v>
      </c>
    </row>
    <row r="74" spans="1:6" ht="42.75">
      <c r="A74" s="1025">
        <v>14</v>
      </c>
      <c r="B74" s="772" t="s">
        <v>526</v>
      </c>
      <c r="C74" s="1025" t="s">
        <v>1326</v>
      </c>
      <c r="D74" s="769">
        <f>D75+D76+D77+D78</f>
        <v>5884</v>
      </c>
      <c r="E74" s="769">
        <f>E75+E77</f>
        <v>458</v>
      </c>
      <c r="F74" s="430">
        <f>SUM(F75:F78)</f>
        <v>5892</v>
      </c>
    </row>
    <row r="75" spans="1:6" ht="13.5" customHeight="1">
      <c r="A75" s="1025"/>
      <c r="B75" s="766" t="s">
        <v>1538</v>
      </c>
      <c r="C75" s="1025"/>
      <c r="D75" s="770">
        <v>1922</v>
      </c>
      <c r="E75" s="770">
        <v>8</v>
      </c>
      <c r="F75" s="770">
        <f>E74+D75</f>
        <v>2380</v>
      </c>
    </row>
    <row r="76" spans="1:6" ht="13.5" customHeight="1">
      <c r="A76" s="1025"/>
      <c r="B76" s="766" t="s">
        <v>1406</v>
      </c>
      <c r="C76" s="1025"/>
      <c r="D76" s="770">
        <v>1333</v>
      </c>
      <c r="E76" s="770">
        <v>0</v>
      </c>
      <c r="F76" s="770">
        <f>D76-E76</f>
        <v>1333</v>
      </c>
    </row>
    <row r="77" spans="1:6" ht="13.5" customHeight="1">
      <c r="A77" s="1025"/>
      <c r="B77" s="771" t="s">
        <v>1404</v>
      </c>
      <c r="C77" s="1025"/>
      <c r="D77" s="770">
        <v>1802</v>
      </c>
      <c r="E77" s="770">
        <v>450</v>
      </c>
      <c r="F77" s="770">
        <f>D77-E77</f>
        <v>1352</v>
      </c>
    </row>
    <row r="78" spans="1:6" ht="13.5" customHeight="1">
      <c r="A78" s="1025"/>
      <c r="B78" s="766" t="s">
        <v>1405</v>
      </c>
      <c r="C78" s="1025"/>
      <c r="D78" s="770">
        <v>827</v>
      </c>
      <c r="E78" s="770">
        <v>0</v>
      </c>
      <c r="F78" s="770">
        <f>D78-E78</f>
        <v>827</v>
      </c>
    </row>
    <row r="79" spans="1:6" ht="29.25" customHeight="1">
      <c r="A79" s="1025">
        <v>15</v>
      </c>
      <c r="B79" s="768" t="s">
        <v>416</v>
      </c>
      <c r="C79" s="1025" t="s">
        <v>1326</v>
      </c>
      <c r="D79" s="769">
        <v>0</v>
      </c>
      <c r="E79" s="769">
        <v>0</v>
      </c>
      <c r="F79" s="769">
        <v>0</v>
      </c>
    </row>
    <row r="80" spans="1:6" ht="13.5" customHeight="1">
      <c r="A80" s="1025"/>
      <c r="B80" s="766" t="s">
        <v>1538</v>
      </c>
      <c r="C80" s="1025"/>
      <c r="D80" s="765">
        <v>0</v>
      </c>
      <c r="E80" s="765">
        <v>0</v>
      </c>
      <c r="F80" s="765">
        <v>0</v>
      </c>
    </row>
    <row r="81" spans="1:6" ht="48" customHeight="1">
      <c r="A81" s="1025"/>
      <c r="B81" s="766" t="s">
        <v>525</v>
      </c>
      <c r="C81" s="1025"/>
      <c r="D81" s="765">
        <v>0</v>
      </c>
      <c r="E81" s="765">
        <v>0</v>
      </c>
      <c r="F81" s="765">
        <v>0</v>
      </c>
    </row>
    <row r="82" spans="1:6" ht="29.25" customHeight="1">
      <c r="A82" s="1025"/>
      <c r="B82" s="766" t="s">
        <v>482</v>
      </c>
      <c r="C82" s="1025"/>
      <c r="D82" s="765">
        <v>0</v>
      </c>
      <c r="E82" s="765">
        <v>0</v>
      </c>
      <c r="F82" s="765">
        <v>0</v>
      </c>
    </row>
    <row r="83" spans="1:6" ht="43.5" customHeight="1">
      <c r="A83" s="1025">
        <v>16</v>
      </c>
      <c r="B83" s="768" t="s">
        <v>1543</v>
      </c>
      <c r="C83" s="1025" t="s">
        <v>1326</v>
      </c>
      <c r="D83" s="769">
        <v>56</v>
      </c>
      <c r="E83" s="769">
        <v>0</v>
      </c>
      <c r="F83" s="769">
        <v>56</v>
      </c>
    </row>
    <row r="84" spans="1:6" ht="13.5" customHeight="1">
      <c r="A84" s="1025"/>
      <c r="B84" s="766" t="s">
        <v>1538</v>
      </c>
      <c r="C84" s="1025"/>
      <c r="D84" s="765">
        <v>56</v>
      </c>
      <c r="E84" s="765">
        <v>0</v>
      </c>
      <c r="F84" s="765">
        <v>56</v>
      </c>
    </row>
    <row r="85" spans="1:6" ht="27.75" customHeight="1">
      <c r="A85" s="1025"/>
      <c r="B85" s="766" t="s">
        <v>1318</v>
      </c>
      <c r="C85" s="1025"/>
      <c r="D85" s="765">
        <v>0</v>
      </c>
      <c r="E85" s="765">
        <v>0</v>
      </c>
      <c r="F85" s="765">
        <v>0</v>
      </c>
    </row>
    <row r="86" spans="1:6" ht="29.25" customHeight="1">
      <c r="A86" s="1025"/>
      <c r="B86" s="766" t="s">
        <v>482</v>
      </c>
      <c r="C86" s="1025"/>
      <c r="D86" s="765">
        <v>0</v>
      </c>
      <c r="E86" s="765">
        <v>0</v>
      </c>
      <c r="F86" s="765">
        <v>0</v>
      </c>
    </row>
    <row r="87" spans="1:6" ht="27" customHeight="1">
      <c r="A87" s="1025">
        <v>17</v>
      </c>
      <c r="B87" s="768" t="s">
        <v>1542</v>
      </c>
      <c r="C87" s="1025" t="s">
        <v>1326</v>
      </c>
      <c r="D87" s="767">
        <v>128</v>
      </c>
      <c r="E87" s="767">
        <v>2</v>
      </c>
      <c r="F87" s="767">
        <v>128</v>
      </c>
    </row>
    <row r="88" spans="1:6" ht="13.5" customHeight="1">
      <c r="A88" s="1025"/>
      <c r="B88" s="766" t="s">
        <v>1538</v>
      </c>
      <c r="C88" s="1025"/>
      <c r="D88" s="765">
        <v>126</v>
      </c>
      <c r="E88" s="765">
        <v>0</v>
      </c>
      <c r="F88" s="765">
        <v>128</v>
      </c>
    </row>
    <row r="89" spans="1:6" ht="26.25" customHeight="1">
      <c r="A89" s="1025"/>
      <c r="B89" s="766" t="s">
        <v>1318</v>
      </c>
      <c r="C89" s="1025"/>
      <c r="D89" s="765">
        <v>2</v>
      </c>
      <c r="E89" s="765">
        <v>0</v>
      </c>
      <c r="F89" s="765">
        <v>0</v>
      </c>
    </row>
    <row r="90" spans="1:6" ht="30" customHeight="1">
      <c r="A90" s="1025"/>
      <c r="B90" s="766" t="s">
        <v>482</v>
      </c>
      <c r="C90" s="1025"/>
      <c r="D90" s="765">
        <v>0</v>
      </c>
      <c r="E90" s="765">
        <v>0</v>
      </c>
      <c r="F90" s="765">
        <v>0</v>
      </c>
    </row>
    <row r="91" spans="1:6" ht="45" customHeight="1">
      <c r="A91" s="1025">
        <v>18</v>
      </c>
      <c r="B91" s="768" t="s">
        <v>415</v>
      </c>
      <c r="C91" s="1027" t="s">
        <v>1326</v>
      </c>
      <c r="D91" s="767">
        <v>6515</v>
      </c>
      <c r="E91" s="767">
        <v>8</v>
      </c>
      <c r="F91" s="431">
        <f>F92+F93+F94</f>
        <v>6523</v>
      </c>
    </row>
    <row r="92" spans="1:6" ht="13.5" customHeight="1">
      <c r="A92" s="1025"/>
      <c r="B92" s="766" t="s">
        <v>1538</v>
      </c>
      <c r="C92" s="1028"/>
      <c r="D92" s="765">
        <v>2460</v>
      </c>
      <c r="E92" s="765">
        <v>8</v>
      </c>
      <c r="F92" s="432">
        <f>D92+E92+E93+E94</f>
        <v>2468</v>
      </c>
    </row>
    <row r="93" spans="1:6" ht="29.25" customHeight="1">
      <c r="A93" s="1025"/>
      <c r="B93" s="766" t="s">
        <v>1318</v>
      </c>
      <c r="C93" s="1028"/>
      <c r="D93" s="765">
        <v>4055</v>
      </c>
      <c r="E93" s="780">
        <v>0</v>
      </c>
      <c r="F93" s="765">
        <f>D93-E93</f>
        <v>4055</v>
      </c>
    </row>
    <row r="94" spans="1:6" ht="27" customHeight="1">
      <c r="A94" s="1025"/>
      <c r="B94" s="766" t="s">
        <v>482</v>
      </c>
      <c r="C94" s="1029"/>
      <c r="D94" s="765">
        <v>0</v>
      </c>
      <c r="E94" s="765">
        <v>0</v>
      </c>
      <c r="F94" s="765">
        <v>0</v>
      </c>
    </row>
    <row r="95" spans="1:6" ht="15" customHeight="1">
      <c r="A95" s="1026"/>
      <c r="B95" s="1026"/>
      <c r="C95" s="1026"/>
      <c r="D95" s="1026"/>
      <c r="E95" s="1026"/>
      <c r="F95" s="1026"/>
    </row>
    <row r="96" spans="1:6" ht="30" customHeight="1">
      <c r="A96" s="1030" t="s">
        <v>527</v>
      </c>
      <c r="B96" s="1030"/>
      <c r="C96" s="1030"/>
      <c r="D96" s="1030"/>
      <c r="E96" s="1030"/>
      <c r="F96" s="1030"/>
    </row>
  </sheetData>
  <mergeCells count="39">
    <mergeCell ref="A64:A68"/>
    <mergeCell ref="A53:A58"/>
    <mergeCell ref="A96:F96"/>
    <mergeCell ref="C87:C90"/>
    <mergeCell ref="C83:C86"/>
    <mergeCell ref="A87:A90"/>
    <mergeCell ref="A83:A86"/>
    <mergeCell ref="A91:A94"/>
    <mergeCell ref="A41:A46"/>
    <mergeCell ref="C41:C46"/>
    <mergeCell ref="A95:F95"/>
    <mergeCell ref="C91:C94"/>
    <mergeCell ref="C64:C68"/>
    <mergeCell ref="A74:A78"/>
    <mergeCell ref="C79:C82"/>
    <mergeCell ref="C69:C73"/>
    <mergeCell ref="A47:A52"/>
    <mergeCell ref="C53:C58"/>
    <mergeCell ref="A79:A82"/>
    <mergeCell ref="A59:A63"/>
    <mergeCell ref="C59:C63"/>
    <mergeCell ref="C74:C78"/>
    <mergeCell ref="C47:C52"/>
    <mergeCell ref="A69:A73"/>
    <mergeCell ref="A1:F1"/>
    <mergeCell ref="C4:C8"/>
    <mergeCell ref="C35:C40"/>
    <mergeCell ref="A24:A28"/>
    <mergeCell ref="C19:C23"/>
    <mergeCell ref="A4:A8"/>
    <mergeCell ref="C29:C34"/>
    <mergeCell ref="C9:C13"/>
    <mergeCell ref="A9:A13"/>
    <mergeCell ref="A35:A40"/>
    <mergeCell ref="A29:A34"/>
    <mergeCell ref="A14:A18"/>
    <mergeCell ref="C14:C18"/>
    <mergeCell ref="A19:A23"/>
    <mergeCell ref="C24:C28"/>
  </mergeCells>
  <phoneticPr fontId="3" type="noConversion"/>
  <pageMargins left="0.6" right="0.32" top="0.34" bottom="0.45" header="0.25" footer="0.24"/>
  <pageSetup paperSize="9" scale="77" orientation="portrait" r:id="rId1"/>
  <headerFooter alignWithMargins="0"/>
  <rowBreaks count="1" manualBreakCount="1">
    <brk id="68" max="5" man="1"/>
  </rowBreaks>
  <legacyDrawing r:id="rId2"/>
</worksheet>
</file>

<file path=xl/worksheets/sheet6.xml><?xml version="1.0" encoding="utf-8"?>
<worksheet xmlns="http://schemas.openxmlformats.org/spreadsheetml/2006/main" xmlns:r="http://schemas.openxmlformats.org/officeDocument/2006/relationships">
  <sheetPr>
    <tabColor rgb="FFFFFF00"/>
  </sheetPr>
  <dimension ref="A1:I184"/>
  <sheetViews>
    <sheetView view="pageBreakPreview" topLeftCell="A151" zoomScale="85" zoomScaleNormal="100" zoomScaleSheetLayoutView="85" workbookViewId="0">
      <selection activeCell="E13" sqref="E13:F13"/>
    </sheetView>
  </sheetViews>
  <sheetFormatPr defaultRowHeight="12.75"/>
  <cols>
    <col min="1" max="1" width="3.28515625" style="781" customWidth="1"/>
    <col min="2" max="2" width="33.28515625" style="781" customWidth="1"/>
    <col min="3" max="3" width="14.7109375" style="781" customWidth="1"/>
    <col min="4" max="4" width="10.42578125" style="781" customWidth="1"/>
    <col min="5" max="5" width="8" style="781" customWidth="1"/>
    <col min="6" max="6" width="9.28515625" style="781" customWidth="1"/>
    <col min="7" max="7" width="10.42578125" style="781" customWidth="1"/>
    <col min="8" max="8" width="8.7109375" style="781" customWidth="1"/>
    <col min="9" max="9" width="12.7109375" style="781" customWidth="1"/>
    <col min="10" max="16384" width="9.140625" style="781"/>
  </cols>
  <sheetData>
    <row r="1" spans="1:9" ht="21.75" customHeight="1">
      <c r="A1" s="1089" t="s">
        <v>483</v>
      </c>
      <c r="B1" s="1090"/>
      <c r="C1" s="1090"/>
      <c r="D1" s="1090"/>
      <c r="E1" s="1090"/>
      <c r="F1" s="1090"/>
      <c r="G1" s="1090"/>
      <c r="H1" s="1090"/>
      <c r="I1" s="1090"/>
    </row>
    <row r="2" spans="1:9" ht="50.25" customHeight="1">
      <c r="A2" s="778" t="s">
        <v>1295</v>
      </c>
      <c r="B2" s="778" t="s">
        <v>1319</v>
      </c>
      <c r="C2" s="778" t="s">
        <v>1377</v>
      </c>
      <c r="D2" s="1091" t="s">
        <v>377</v>
      </c>
      <c r="E2" s="1092"/>
      <c r="F2" s="1092"/>
      <c r="G2" s="1093" t="s">
        <v>376</v>
      </c>
      <c r="H2" s="1093"/>
      <c r="I2" s="1093"/>
    </row>
    <row r="3" spans="1:9" ht="14.25" customHeight="1">
      <c r="A3" s="796">
        <v>1</v>
      </c>
      <c r="B3" s="796">
        <v>2</v>
      </c>
      <c r="C3" s="796">
        <v>3</v>
      </c>
      <c r="D3" s="1100">
        <v>4</v>
      </c>
      <c r="E3" s="1101"/>
      <c r="F3" s="1101"/>
      <c r="G3" s="1100">
        <v>5</v>
      </c>
      <c r="H3" s="1101"/>
      <c r="I3" s="1102"/>
    </row>
    <row r="4" spans="1:9" ht="42" customHeight="1">
      <c r="A4" s="1027">
        <v>1</v>
      </c>
      <c r="B4" s="785" t="s">
        <v>1544</v>
      </c>
      <c r="C4" s="1036" t="s">
        <v>1317</v>
      </c>
      <c r="D4" s="1103">
        <f>D6+D7+D9+D11+D13+D15+D17</f>
        <v>25689.420000000002</v>
      </c>
      <c r="E4" s="1104"/>
      <c r="F4" s="1105"/>
      <c r="G4" s="1094">
        <f>G6+G7+G9+G11+G13+G15+G17</f>
        <v>25691.33</v>
      </c>
      <c r="H4" s="1095"/>
      <c r="I4" s="1096"/>
    </row>
    <row r="5" spans="1:9" ht="15">
      <c r="A5" s="1028"/>
      <c r="B5" s="784" t="s">
        <v>1338</v>
      </c>
      <c r="C5" s="1037"/>
      <c r="D5" s="1106"/>
      <c r="E5" s="1107"/>
      <c r="F5" s="1108"/>
      <c r="G5" s="1097"/>
      <c r="H5" s="1098"/>
      <c r="I5" s="1099"/>
    </row>
    <row r="6" spans="1:9" ht="15">
      <c r="A6" s="1028"/>
      <c r="B6" s="785" t="s">
        <v>417</v>
      </c>
      <c r="C6" s="783" t="s">
        <v>490</v>
      </c>
      <c r="D6" s="770">
        <v>0</v>
      </c>
      <c r="E6" s="1031">
        <v>0</v>
      </c>
      <c r="F6" s="1032"/>
      <c r="G6" s="770">
        <v>0</v>
      </c>
      <c r="H6" s="1031">
        <v>0</v>
      </c>
      <c r="I6" s="1032"/>
    </row>
    <row r="7" spans="1:9" ht="15">
      <c r="A7" s="1028"/>
      <c r="B7" s="785" t="s">
        <v>1333</v>
      </c>
      <c r="C7" s="783" t="s">
        <v>490</v>
      </c>
      <c r="D7" s="770">
        <v>0</v>
      </c>
      <c r="E7" s="1031">
        <v>0</v>
      </c>
      <c r="F7" s="1032"/>
      <c r="G7" s="770">
        <v>0</v>
      </c>
      <c r="H7" s="1031">
        <v>0</v>
      </c>
      <c r="I7" s="1032"/>
    </row>
    <row r="8" spans="1:9" ht="15">
      <c r="A8" s="1028"/>
      <c r="B8" s="784" t="s">
        <v>1320</v>
      </c>
      <c r="C8" s="783" t="s">
        <v>490</v>
      </c>
      <c r="D8" s="770">
        <v>0</v>
      </c>
      <c r="E8" s="1031">
        <v>0</v>
      </c>
      <c r="F8" s="1032"/>
      <c r="G8" s="770">
        <v>0</v>
      </c>
      <c r="H8" s="1031">
        <v>0</v>
      </c>
      <c r="I8" s="1032"/>
    </row>
    <row r="9" spans="1:9" ht="15">
      <c r="A9" s="1028"/>
      <c r="B9" s="785" t="s">
        <v>1334</v>
      </c>
      <c r="C9" s="783" t="s">
        <v>490</v>
      </c>
      <c r="D9" s="770">
        <v>1264.2</v>
      </c>
      <c r="E9" s="1031">
        <f>D9/D4</f>
        <v>4.921092029325691E-2</v>
      </c>
      <c r="F9" s="1032"/>
      <c r="G9" s="770">
        <v>1264.2</v>
      </c>
      <c r="H9" s="1031">
        <f>G9/G4</f>
        <v>4.9207261749391717E-2</v>
      </c>
      <c r="I9" s="1032"/>
    </row>
    <row r="10" spans="1:9" ht="15">
      <c r="A10" s="1028"/>
      <c r="B10" s="784" t="s">
        <v>1320</v>
      </c>
      <c r="C10" s="783" t="s">
        <v>490</v>
      </c>
      <c r="D10" s="770">
        <v>0</v>
      </c>
      <c r="E10" s="1031">
        <v>0</v>
      </c>
      <c r="F10" s="1032"/>
      <c r="G10" s="770">
        <v>0</v>
      </c>
      <c r="H10" s="1031">
        <v>0</v>
      </c>
      <c r="I10" s="1032"/>
    </row>
    <row r="11" spans="1:9" ht="15">
      <c r="A11" s="1028"/>
      <c r="B11" s="785" t="s">
        <v>1335</v>
      </c>
      <c r="C11" s="783" t="s">
        <v>490</v>
      </c>
      <c r="D11" s="770">
        <v>1500.55</v>
      </c>
      <c r="E11" s="1031">
        <f>D11/D4</f>
        <v>5.8411205858287178E-2</v>
      </c>
      <c r="F11" s="1032"/>
      <c r="G11" s="770">
        <v>1500.55</v>
      </c>
      <c r="H11" s="1031">
        <f>G11/G4</f>
        <v>5.8406863327044568E-2</v>
      </c>
      <c r="I11" s="1032"/>
    </row>
    <row r="12" spans="1:9" ht="15">
      <c r="A12" s="1028"/>
      <c r="B12" s="784" t="s">
        <v>1321</v>
      </c>
      <c r="C12" s="783" t="s">
        <v>490</v>
      </c>
      <c r="D12" s="770">
        <v>0</v>
      </c>
      <c r="E12" s="1031">
        <v>0</v>
      </c>
      <c r="F12" s="1032"/>
      <c r="G12" s="770">
        <v>0</v>
      </c>
      <c r="H12" s="1031">
        <v>0</v>
      </c>
      <c r="I12" s="1032"/>
    </row>
    <row r="13" spans="1:9" ht="15">
      <c r="A13" s="1028"/>
      <c r="B13" s="785" t="s">
        <v>1336</v>
      </c>
      <c r="C13" s="783" t="s">
        <v>490</v>
      </c>
      <c r="D13" s="770">
        <v>9237.6200000000008</v>
      </c>
      <c r="E13" s="1031">
        <f>D13/D4</f>
        <v>0.35958849985713964</v>
      </c>
      <c r="F13" s="1032"/>
      <c r="G13" s="770">
        <f>D13+'4. Технічний стан'!E20</f>
        <v>9239.5300000000007</v>
      </c>
      <c r="H13" s="1031">
        <f>G13/G4</f>
        <v>0.35963611070349416</v>
      </c>
      <c r="I13" s="1032"/>
    </row>
    <row r="14" spans="1:9" ht="15">
      <c r="A14" s="1028"/>
      <c r="B14" s="784" t="s">
        <v>1321</v>
      </c>
      <c r="C14" s="783" t="s">
        <v>490</v>
      </c>
      <c r="D14" s="770">
        <v>199.19</v>
      </c>
      <c r="E14" s="1031">
        <f>D14/D4</f>
        <v>7.7537756788592337E-3</v>
      </c>
      <c r="F14" s="1032"/>
      <c r="G14" s="770">
        <v>193.65</v>
      </c>
      <c r="H14" s="1031">
        <f>G14/G4</f>
        <v>7.5375622826844698E-3</v>
      </c>
      <c r="I14" s="1032"/>
    </row>
    <row r="15" spans="1:9" ht="15">
      <c r="A15" s="1028"/>
      <c r="B15" s="785" t="s">
        <v>1337</v>
      </c>
      <c r="C15" s="783" t="s">
        <v>490</v>
      </c>
      <c r="D15" s="770">
        <v>11.1</v>
      </c>
      <c r="E15" s="1031">
        <f>D15/D4</f>
        <v>4.3208449237078917E-4</v>
      </c>
      <c r="F15" s="1032"/>
      <c r="G15" s="770">
        <v>11.1</v>
      </c>
      <c r="H15" s="1031">
        <f>G15/G4</f>
        <v>4.3205236941800984E-4</v>
      </c>
      <c r="I15" s="1032"/>
    </row>
    <row r="16" spans="1:9" ht="15">
      <c r="A16" s="1028"/>
      <c r="B16" s="784" t="s">
        <v>1320</v>
      </c>
      <c r="C16" s="783" t="s">
        <v>490</v>
      </c>
      <c r="D16" s="770">
        <v>0.52</v>
      </c>
      <c r="E16" s="1031">
        <f>D16/D4</f>
        <v>2.0241796038991927E-5</v>
      </c>
      <c r="F16" s="1032"/>
      <c r="G16" s="770">
        <v>0.52</v>
      </c>
      <c r="H16" s="1031">
        <f>G16/G4</f>
        <v>2.0240291179942804E-5</v>
      </c>
      <c r="I16" s="1032"/>
    </row>
    <row r="17" spans="1:9" ht="15">
      <c r="A17" s="1028"/>
      <c r="B17" s="785" t="s">
        <v>1339</v>
      </c>
      <c r="C17" s="783" t="s">
        <v>490</v>
      </c>
      <c r="D17" s="770">
        <v>13675.95</v>
      </c>
      <c r="E17" s="1031">
        <f>D17/D4</f>
        <v>0.53235728949894545</v>
      </c>
      <c r="F17" s="1032"/>
      <c r="G17" s="770">
        <f>D17+'4. Технічний стан'!E25</f>
        <v>13675.95</v>
      </c>
      <c r="H17" s="1031">
        <f>G17/G4</f>
        <v>0.53231771185065158</v>
      </c>
      <c r="I17" s="1032"/>
    </row>
    <row r="18" spans="1:9" ht="15">
      <c r="A18" s="1028"/>
      <c r="B18" s="784" t="s">
        <v>1320</v>
      </c>
      <c r="C18" s="783" t="s">
        <v>490</v>
      </c>
      <c r="D18" s="770">
        <v>2800.62</v>
      </c>
      <c r="E18" s="1031">
        <f>D18/D4</f>
        <v>0.10901842081292609</v>
      </c>
      <c r="F18" s="1032"/>
      <c r="G18" s="770">
        <f>D18-'4. Технічний стан'!E26</f>
        <v>2714.7599999999998</v>
      </c>
      <c r="H18" s="1031">
        <f>G18/G4</f>
        <v>0.10566833246857985</v>
      </c>
      <c r="I18" s="1032"/>
    </row>
    <row r="19" spans="1:9" ht="15">
      <c r="A19" s="1028"/>
      <c r="B19" s="784" t="s">
        <v>531</v>
      </c>
      <c r="C19" s="783" t="s">
        <v>1317</v>
      </c>
      <c r="D19" s="1081">
        <v>0</v>
      </c>
      <c r="E19" s="1088"/>
      <c r="F19" s="1082"/>
      <c r="G19" s="1081">
        <v>0</v>
      </c>
      <c r="H19" s="1088"/>
      <c r="I19" s="1082"/>
    </row>
    <row r="20" spans="1:9" ht="30">
      <c r="A20" s="1028"/>
      <c r="B20" s="784" t="s">
        <v>489</v>
      </c>
      <c r="C20" s="783" t="s">
        <v>1317</v>
      </c>
      <c r="D20" s="1081">
        <v>646.02</v>
      </c>
      <c r="E20" s="1088"/>
      <c r="F20" s="1082"/>
      <c r="G20" s="1081">
        <f>D20+'4. Технічний стан'!E26</f>
        <v>731.88</v>
      </c>
      <c r="H20" s="1088"/>
      <c r="I20" s="1082"/>
    </row>
    <row r="21" spans="1:9" ht="15" customHeight="1">
      <c r="A21" s="1028"/>
      <c r="B21" s="785" t="s">
        <v>1545</v>
      </c>
      <c r="C21" s="783" t="s">
        <v>494</v>
      </c>
      <c r="D21" s="765">
        <v>320598</v>
      </c>
      <c r="E21" s="1081">
        <v>7001.8</v>
      </c>
      <c r="F21" s="1082"/>
      <c r="G21" s="765">
        <v>321948</v>
      </c>
      <c r="H21" s="1081">
        <v>7031.5</v>
      </c>
      <c r="I21" s="1082"/>
    </row>
    <row r="22" spans="1:9" ht="30">
      <c r="A22" s="1029"/>
      <c r="B22" s="784" t="s">
        <v>1550</v>
      </c>
      <c r="C22" s="783" t="s">
        <v>681</v>
      </c>
      <c r="D22" s="770">
        <v>111727</v>
      </c>
      <c r="E22" s="1031">
        <f>D22/D21</f>
        <v>0.34849562380301813</v>
      </c>
      <c r="F22" s="1032"/>
      <c r="G22" s="770">
        <v>113077</v>
      </c>
      <c r="H22" s="1031">
        <f>G22/G21</f>
        <v>0.35122752742678942</v>
      </c>
      <c r="I22" s="1032"/>
    </row>
    <row r="23" spans="1:9" ht="27.75" customHeight="1">
      <c r="A23" s="1027">
        <v>2</v>
      </c>
      <c r="B23" s="785" t="s">
        <v>1546</v>
      </c>
      <c r="C23" s="1036" t="s">
        <v>1317</v>
      </c>
      <c r="D23" s="1103">
        <f>D25+D27+D29+D31+D33+D35</f>
        <v>1300.3399999999999</v>
      </c>
      <c r="E23" s="1104"/>
      <c r="F23" s="1105"/>
      <c r="G23" s="1103">
        <f>G25+G27+G29+G31+G33+G35</f>
        <v>1300.3399999999999</v>
      </c>
      <c r="H23" s="1104"/>
      <c r="I23" s="1105"/>
    </row>
    <row r="24" spans="1:9" ht="15">
      <c r="A24" s="1028"/>
      <c r="B24" s="784" t="s">
        <v>1338</v>
      </c>
      <c r="C24" s="1037"/>
      <c r="D24" s="1106"/>
      <c r="E24" s="1107"/>
      <c r="F24" s="1108"/>
      <c r="G24" s="1106"/>
      <c r="H24" s="1107"/>
      <c r="I24" s="1108"/>
    </row>
    <row r="25" spans="1:9" ht="15">
      <c r="A25" s="1028"/>
      <c r="B25" s="785" t="s">
        <v>417</v>
      </c>
      <c r="C25" s="783" t="s">
        <v>490</v>
      </c>
      <c r="D25" s="795">
        <v>0</v>
      </c>
      <c r="E25" s="1031">
        <v>0</v>
      </c>
      <c r="F25" s="1032"/>
      <c r="G25" s="795">
        <v>0</v>
      </c>
      <c r="H25" s="1031">
        <v>0</v>
      </c>
      <c r="I25" s="1032"/>
    </row>
    <row r="26" spans="1:9" ht="15">
      <c r="A26" s="1028"/>
      <c r="B26" s="784" t="s">
        <v>1341</v>
      </c>
      <c r="C26" s="783" t="s">
        <v>490</v>
      </c>
      <c r="D26" s="795">
        <v>0</v>
      </c>
      <c r="E26" s="1031">
        <v>0</v>
      </c>
      <c r="F26" s="1032"/>
      <c r="G26" s="795">
        <v>0</v>
      </c>
      <c r="H26" s="1031">
        <v>0</v>
      </c>
      <c r="I26" s="1032"/>
    </row>
    <row r="27" spans="1:9" ht="15">
      <c r="A27" s="1028"/>
      <c r="B27" s="785" t="s">
        <v>1334</v>
      </c>
      <c r="C27" s="783" t="s">
        <v>490</v>
      </c>
      <c r="D27" s="795">
        <v>0</v>
      </c>
      <c r="E27" s="1031">
        <v>0</v>
      </c>
      <c r="F27" s="1032"/>
      <c r="G27" s="795">
        <v>0</v>
      </c>
      <c r="H27" s="1031">
        <v>0</v>
      </c>
      <c r="I27" s="1032"/>
    </row>
    <row r="28" spans="1:9" ht="15">
      <c r="A28" s="1028"/>
      <c r="B28" s="784" t="s">
        <v>1341</v>
      </c>
      <c r="C28" s="783" t="s">
        <v>490</v>
      </c>
      <c r="D28" s="795">
        <v>0</v>
      </c>
      <c r="E28" s="1031">
        <v>0</v>
      </c>
      <c r="F28" s="1032"/>
      <c r="G28" s="795">
        <v>0</v>
      </c>
      <c r="H28" s="1031">
        <v>0</v>
      </c>
      <c r="I28" s="1032"/>
    </row>
    <row r="29" spans="1:9" ht="15">
      <c r="A29" s="1028"/>
      <c r="B29" s="785" t="s">
        <v>1335</v>
      </c>
      <c r="C29" s="783" t="s">
        <v>490</v>
      </c>
      <c r="D29" s="795">
        <v>2.2999999999999998</v>
      </c>
      <c r="E29" s="1031">
        <f>D29/D23</f>
        <v>1.7687681683252073E-3</v>
      </c>
      <c r="F29" s="1032"/>
      <c r="G29" s="795">
        <v>2.2999999999999998</v>
      </c>
      <c r="H29" s="1031">
        <f>G29/G23</f>
        <v>1.7687681683252073E-3</v>
      </c>
      <c r="I29" s="1032"/>
    </row>
    <row r="30" spans="1:9" ht="15">
      <c r="A30" s="1028"/>
      <c r="B30" s="784" t="s">
        <v>1341</v>
      </c>
      <c r="C30" s="783" t="s">
        <v>490</v>
      </c>
      <c r="D30" s="795">
        <v>0</v>
      </c>
      <c r="E30" s="1031">
        <v>0</v>
      </c>
      <c r="F30" s="1032"/>
      <c r="G30" s="795">
        <v>0</v>
      </c>
      <c r="H30" s="1031">
        <f>G30/G23</f>
        <v>0</v>
      </c>
      <c r="I30" s="1032"/>
    </row>
    <row r="31" spans="1:9" ht="15">
      <c r="A31" s="1028"/>
      <c r="B31" s="785" t="s">
        <v>1336</v>
      </c>
      <c r="C31" s="783" t="s">
        <v>490</v>
      </c>
      <c r="D31" s="770">
        <v>812.81</v>
      </c>
      <c r="E31" s="1031">
        <f>D31/D23</f>
        <v>0.62507498038974418</v>
      </c>
      <c r="F31" s="1032"/>
      <c r="G31" s="770">
        <v>812.81</v>
      </c>
      <c r="H31" s="1031">
        <f>G31/G23</f>
        <v>0.62507498038974418</v>
      </c>
      <c r="I31" s="1032"/>
    </row>
    <row r="32" spans="1:9" ht="15">
      <c r="A32" s="1028"/>
      <c r="B32" s="784" t="s">
        <v>1341</v>
      </c>
      <c r="C32" s="783" t="s">
        <v>490</v>
      </c>
      <c r="D32" s="770">
        <v>464.75</v>
      </c>
      <c r="E32" s="1031">
        <f>D32/D23</f>
        <v>0.35740652444745225</v>
      </c>
      <c r="F32" s="1032"/>
      <c r="G32" s="770">
        <v>464.75</v>
      </c>
      <c r="H32" s="1031">
        <f>G32/G23</f>
        <v>0.35740652444745225</v>
      </c>
      <c r="I32" s="1032"/>
    </row>
    <row r="33" spans="1:9" ht="15">
      <c r="A33" s="1028"/>
      <c r="B33" s="785" t="s">
        <v>1337</v>
      </c>
      <c r="C33" s="783" t="s">
        <v>490</v>
      </c>
      <c r="D33" s="770">
        <v>62.08</v>
      </c>
      <c r="E33" s="1031">
        <f>D33/D23</f>
        <v>4.7741359952012549E-2</v>
      </c>
      <c r="F33" s="1032"/>
      <c r="G33" s="770">
        <v>62.08</v>
      </c>
      <c r="H33" s="1031">
        <f>G33/G23</f>
        <v>4.7741359952012549E-2</v>
      </c>
      <c r="I33" s="1032"/>
    </row>
    <row r="34" spans="1:9" ht="15">
      <c r="A34" s="1028"/>
      <c r="B34" s="784" t="s">
        <v>1341</v>
      </c>
      <c r="C34" s="783" t="s">
        <v>490</v>
      </c>
      <c r="D34" s="770">
        <v>42.65</v>
      </c>
      <c r="E34" s="1031">
        <f>D34/D23</f>
        <v>3.2799114077856559E-2</v>
      </c>
      <c r="F34" s="1032"/>
      <c r="G34" s="770">
        <v>42.65</v>
      </c>
      <c r="H34" s="1031">
        <f>G34/G23</f>
        <v>3.2799114077856559E-2</v>
      </c>
      <c r="I34" s="1032"/>
    </row>
    <row r="35" spans="1:9" ht="15">
      <c r="A35" s="1028"/>
      <c r="B35" s="785" t="s">
        <v>1340</v>
      </c>
      <c r="C35" s="783" t="s">
        <v>490</v>
      </c>
      <c r="D35" s="770">
        <v>423.15</v>
      </c>
      <c r="E35" s="1031">
        <f>D35/D23</f>
        <v>0.32541489148991803</v>
      </c>
      <c r="F35" s="1032"/>
      <c r="G35" s="770">
        <v>423.15</v>
      </c>
      <c r="H35" s="1031">
        <f>G35/G23</f>
        <v>0.32541489148991803</v>
      </c>
      <c r="I35" s="1032"/>
    </row>
    <row r="36" spans="1:9" ht="15">
      <c r="A36" s="1029"/>
      <c r="B36" s="784" t="s">
        <v>1341</v>
      </c>
      <c r="C36" s="783" t="s">
        <v>490</v>
      </c>
      <c r="D36" s="770">
        <v>243.81</v>
      </c>
      <c r="E36" s="1031">
        <f>D36/D23</f>
        <v>0.187497116138856</v>
      </c>
      <c r="F36" s="1032"/>
      <c r="G36" s="770">
        <v>243.81</v>
      </c>
      <c r="H36" s="1031">
        <f>G36/G23</f>
        <v>0.187497116138856</v>
      </c>
      <c r="I36" s="1032"/>
    </row>
    <row r="37" spans="1:9" ht="58.5" customHeight="1">
      <c r="A37" s="1027">
        <v>3</v>
      </c>
      <c r="B37" s="785" t="s">
        <v>418</v>
      </c>
      <c r="C37" s="1079" t="s">
        <v>491</v>
      </c>
      <c r="D37" s="1113">
        <v>126</v>
      </c>
      <c r="E37" s="1114">
        <f>E39+E40+E41+E42</f>
        <v>1217.23</v>
      </c>
      <c r="F37" s="1114"/>
      <c r="G37" s="1113">
        <v>126</v>
      </c>
      <c r="H37" s="1114">
        <f>H39+H40+H41+H42</f>
        <v>1226.03</v>
      </c>
      <c r="I37" s="1114"/>
    </row>
    <row r="38" spans="1:9" ht="14.25" customHeight="1">
      <c r="A38" s="1028"/>
      <c r="B38" s="784" t="s">
        <v>1338</v>
      </c>
      <c r="C38" s="1079"/>
      <c r="D38" s="1113"/>
      <c r="E38" s="1114"/>
      <c r="F38" s="1114"/>
      <c r="G38" s="1113"/>
      <c r="H38" s="1114"/>
      <c r="I38" s="1114"/>
    </row>
    <row r="39" spans="1:9" ht="15">
      <c r="A39" s="1028"/>
      <c r="B39" s="785" t="s">
        <v>419</v>
      </c>
      <c r="C39" s="783" t="s">
        <v>491</v>
      </c>
      <c r="D39" s="765">
        <v>0</v>
      </c>
      <c r="E39" s="1109">
        <v>0</v>
      </c>
      <c r="F39" s="1109"/>
      <c r="G39" s="765">
        <v>0</v>
      </c>
      <c r="H39" s="1109">
        <v>0</v>
      </c>
      <c r="I39" s="1109"/>
    </row>
    <row r="40" spans="1:9" ht="15">
      <c r="A40" s="1028"/>
      <c r="B40" s="785" t="s">
        <v>1327</v>
      </c>
      <c r="C40" s="783" t="s">
        <v>491</v>
      </c>
      <c r="D40" s="765">
        <v>0</v>
      </c>
      <c r="E40" s="1109">
        <v>0</v>
      </c>
      <c r="F40" s="1109"/>
      <c r="G40" s="765">
        <v>0</v>
      </c>
      <c r="H40" s="1109">
        <v>0</v>
      </c>
      <c r="I40" s="1109"/>
    </row>
    <row r="41" spans="1:9" ht="15">
      <c r="A41" s="1028"/>
      <c r="B41" s="785" t="s">
        <v>1316</v>
      </c>
      <c r="C41" s="783" t="s">
        <v>491</v>
      </c>
      <c r="D41" s="765">
        <v>35</v>
      </c>
      <c r="E41" s="1081">
        <v>794.6</v>
      </c>
      <c r="F41" s="1082"/>
      <c r="G41" s="765">
        <v>35</v>
      </c>
      <c r="H41" s="1081">
        <v>794.6</v>
      </c>
      <c r="I41" s="1082"/>
    </row>
    <row r="42" spans="1:9" ht="15">
      <c r="A42" s="1029"/>
      <c r="B42" s="785" t="s">
        <v>1328</v>
      </c>
      <c r="C42" s="783" t="s">
        <v>491</v>
      </c>
      <c r="D42" s="765">
        <v>91</v>
      </c>
      <c r="E42" s="1109">
        <v>422.63</v>
      </c>
      <c r="F42" s="1109"/>
      <c r="G42" s="765">
        <v>91</v>
      </c>
      <c r="H42" s="1109">
        <v>431.43</v>
      </c>
      <c r="I42" s="1109"/>
    </row>
    <row r="43" spans="1:9" ht="45" customHeight="1">
      <c r="A43" s="1027">
        <v>4</v>
      </c>
      <c r="B43" s="785" t="s">
        <v>541</v>
      </c>
      <c r="C43" s="783" t="s">
        <v>1326</v>
      </c>
      <c r="D43" s="1110">
        <v>126</v>
      </c>
      <c r="E43" s="1111"/>
      <c r="F43" s="1112"/>
      <c r="G43" s="1083">
        <v>126</v>
      </c>
      <c r="H43" s="1083"/>
      <c r="I43" s="1083"/>
    </row>
    <row r="44" spans="1:9" ht="15" customHeight="1">
      <c r="A44" s="1028"/>
      <c r="B44" s="784" t="s">
        <v>1329</v>
      </c>
      <c r="C44" s="783" t="s">
        <v>492</v>
      </c>
      <c r="D44" s="797">
        <v>58</v>
      </c>
      <c r="E44" s="1084">
        <f>IF(D43=0,0,D44/D43)</f>
        <v>0.46031746031746029</v>
      </c>
      <c r="F44" s="1085"/>
      <c r="G44" s="765">
        <v>58</v>
      </c>
      <c r="H44" s="1080">
        <f>G44/G43</f>
        <v>0.46031746031746029</v>
      </c>
      <c r="I44" s="1080"/>
    </row>
    <row r="45" spans="1:9" ht="15" customHeight="1">
      <c r="A45" s="1028"/>
      <c r="B45" s="784" t="s">
        <v>1330</v>
      </c>
      <c r="C45" s="783" t="s">
        <v>1326</v>
      </c>
      <c r="D45" s="1046">
        <v>102</v>
      </c>
      <c r="E45" s="1047"/>
      <c r="F45" s="1048"/>
      <c r="G45" s="1072">
        <v>102</v>
      </c>
      <c r="H45" s="1072"/>
      <c r="I45" s="1072"/>
    </row>
    <row r="46" spans="1:9" ht="16.5" customHeight="1">
      <c r="A46" s="1028"/>
      <c r="B46" s="784" t="s">
        <v>528</v>
      </c>
      <c r="C46" s="783" t="s">
        <v>492</v>
      </c>
      <c r="D46" s="797">
        <v>91</v>
      </c>
      <c r="E46" s="1084">
        <f>IF(D43=0,0,D46/D43)</f>
        <v>0.72222222222222221</v>
      </c>
      <c r="F46" s="1085"/>
      <c r="G46" s="765">
        <v>91</v>
      </c>
      <c r="H46" s="1080">
        <f>G46/G43</f>
        <v>0.72222222222222221</v>
      </c>
      <c r="I46" s="1080"/>
    </row>
    <row r="47" spans="1:9" ht="31.5" customHeight="1">
      <c r="A47" s="1028"/>
      <c r="B47" s="784" t="s">
        <v>1551</v>
      </c>
      <c r="C47" s="783" t="s">
        <v>1326</v>
      </c>
      <c r="D47" s="1046">
        <v>33</v>
      </c>
      <c r="E47" s="1047"/>
      <c r="F47" s="1048"/>
      <c r="G47" s="1072">
        <v>33</v>
      </c>
      <c r="H47" s="1072"/>
      <c r="I47" s="1072"/>
    </row>
    <row r="48" spans="1:9" ht="30">
      <c r="A48" s="1029"/>
      <c r="B48" s="784" t="s">
        <v>1331</v>
      </c>
      <c r="C48" s="783" t="s">
        <v>1326</v>
      </c>
      <c r="D48" s="1046">
        <v>5</v>
      </c>
      <c r="E48" s="1047"/>
      <c r="F48" s="1048"/>
      <c r="G48" s="1072">
        <v>5</v>
      </c>
      <c r="H48" s="1072"/>
      <c r="I48" s="1072"/>
    </row>
    <row r="49" spans="1:9" ht="117" customHeight="1">
      <c r="A49" s="1027">
        <v>5</v>
      </c>
      <c r="B49" s="785" t="s">
        <v>495</v>
      </c>
      <c r="C49" s="783" t="s">
        <v>491</v>
      </c>
      <c r="D49" s="794">
        <f>D52+D54+D56+D58</f>
        <v>6699</v>
      </c>
      <c r="E49" s="1067">
        <f>F52+F54+F56+F58</f>
        <v>2349.48</v>
      </c>
      <c r="F49" s="1068"/>
      <c r="G49" s="794">
        <f>G52+G54+G56+G58</f>
        <v>6707</v>
      </c>
      <c r="H49" s="1067">
        <f>I52+I54+I56+I58</f>
        <v>2360.1</v>
      </c>
      <c r="I49" s="1068"/>
    </row>
    <row r="50" spans="1:9" ht="15">
      <c r="A50" s="1028"/>
      <c r="B50" s="784" t="s">
        <v>1322</v>
      </c>
      <c r="C50" s="1036" t="s">
        <v>493</v>
      </c>
      <c r="D50" s="1065">
        <f>D53+D55+D57+D59</f>
        <v>4236</v>
      </c>
      <c r="E50" s="1052">
        <f>D50/D49</f>
        <v>0.63233318405732197</v>
      </c>
      <c r="F50" s="1086">
        <f>F53+F55+F57+F59</f>
        <v>1742.9700000000003</v>
      </c>
      <c r="G50" s="1065">
        <f>G53+G55+G57+G59</f>
        <v>4375</v>
      </c>
      <c r="H50" s="1052">
        <f>G50/G49</f>
        <v>0.6523035634411809</v>
      </c>
      <c r="I50" s="1086">
        <f>I53+I55+I57+I59</f>
        <v>1756.9</v>
      </c>
    </row>
    <row r="51" spans="1:9" ht="15">
      <c r="A51" s="1028"/>
      <c r="B51" s="784" t="s">
        <v>1338</v>
      </c>
      <c r="C51" s="1037"/>
      <c r="D51" s="1066"/>
      <c r="E51" s="1053"/>
      <c r="F51" s="1087"/>
      <c r="G51" s="1066"/>
      <c r="H51" s="1053"/>
      <c r="I51" s="1087"/>
    </row>
    <row r="52" spans="1:9" ht="15">
      <c r="A52" s="1028"/>
      <c r="B52" s="785" t="s">
        <v>417</v>
      </c>
      <c r="C52" s="783" t="s">
        <v>493</v>
      </c>
      <c r="D52" s="765">
        <v>0</v>
      </c>
      <c r="E52" s="789">
        <v>0</v>
      </c>
      <c r="F52" s="790">
        <v>0</v>
      </c>
      <c r="G52" s="765">
        <v>0</v>
      </c>
      <c r="H52" s="789">
        <v>0</v>
      </c>
      <c r="I52" s="770">
        <v>0</v>
      </c>
    </row>
    <row r="53" spans="1:9" ht="15">
      <c r="A53" s="1028"/>
      <c r="B53" s="784" t="s">
        <v>1322</v>
      </c>
      <c r="C53" s="783" t="s">
        <v>493</v>
      </c>
      <c r="D53" s="765">
        <v>0</v>
      </c>
      <c r="E53" s="789">
        <v>0</v>
      </c>
      <c r="F53" s="790">
        <v>0</v>
      </c>
      <c r="G53" s="765">
        <v>0</v>
      </c>
      <c r="H53" s="789">
        <v>0</v>
      </c>
      <c r="I53" s="770">
        <v>0</v>
      </c>
    </row>
    <row r="54" spans="1:9" ht="15">
      <c r="A54" s="1028"/>
      <c r="B54" s="785" t="s">
        <v>1343</v>
      </c>
      <c r="C54" s="783" t="s">
        <v>493</v>
      </c>
      <c r="D54" s="765">
        <v>56</v>
      </c>
      <c r="E54" s="789">
        <f>D54/D49</f>
        <v>8.3594566353187051E-3</v>
      </c>
      <c r="F54" s="790">
        <v>794.6</v>
      </c>
      <c r="G54" s="765">
        <v>56</v>
      </c>
      <c r="H54" s="798">
        <f>G54/G49</f>
        <v>8.3494856120471146E-3</v>
      </c>
      <c r="I54" s="790">
        <v>794.6</v>
      </c>
    </row>
    <row r="55" spans="1:9" ht="15">
      <c r="A55" s="1028"/>
      <c r="B55" s="784" t="s">
        <v>1322</v>
      </c>
      <c r="C55" s="791" t="s">
        <v>493</v>
      </c>
      <c r="D55" s="765">
        <v>46</v>
      </c>
      <c r="E55" s="789">
        <f>D55/D49</f>
        <v>6.8666965218689355E-3</v>
      </c>
      <c r="F55" s="790">
        <v>653</v>
      </c>
      <c r="G55" s="765">
        <v>46</v>
      </c>
      <c r="H55" s="793">
        <f>G55/G49</f>
        <v>6.8585060384672731E-3</v>
      </c>
      <c r="I55" s="790">
        <v>653</v>
      </c>
    </row>
    <row r="56" spans="1:9" ht="15">
      <c r="A56" s="1028"/>
      <c r="B56" s="785" t="s">
        <v>1335</v>
      </c>
      <c r="C56" s="791" t="s">
        <v>493</v>
      </c>
      <c r="D56" s="765">
        <v>128</v>
      </c>
      <c r="E56" s="789">
        <f>D56/D49</f>
        <v>1.9107329452157037E-2</v>
      </c>
      <c r="F56" s="790">
        <v>422.63</v>
      </c>
      <c r="G56" s="765">
        <v>128</v>
      </c>
      <c r="H56" s="793">
        <f>G56/G49</f>
        <v>1.9084538541821978E-2</v>
      </c>
      <c r="I56" s="790">
        <v>431.43</v>
      </c>
    </row>
    <row r="57" spans="1:9" ht="15">
      <c r="A57" s="1028"/>
      <c r="B57" s="784" t="s">
        <v>1322</v>
      </c>
      <c r="C57" s="791" t="s">
        <v>493</v>
      </c>
      <c r="D57" s="765">
        <v>116</v>
      </c>
      <c r="E57" s="789">
        <f>D57/D49</f>
        <v>1.7316017316017316E-2</v>
      </c>
      <c r="F57" s="790">
        <v>387.4</v>
      </c>
      <c r="G57" s="765">
        <v>116</v>
      </c>
      <c r="H57" s="793">
        <f>G57/G49</f>
        <v>1.7295363053526167E-2</v>
      </c>
      <c r="I57" s="790">
        <v>387</v>
      </c>
    </row>
    <row r="58" spans="1:9" ht="15">
      <c r="A58" s="1028"/>
      <c r="B58" s="785" t="s">
        <v>1342</v>
      </c>
      <c r="C58" s="791" t="s">
        <v>493</v>
      </c>
      <c r="D58" s="765">
        <v>6515</v>
      </c>
      <c r="E58" s="789">
        <f>D58/D49</f>
        <v>0.97253321391252423</v>
      </c>
      <c r="F58" s="790">
        <v>1132.25</v>
      </c>
      <c r="G58" s="765">
        <f>D58+'4. Технічний стан'!E92</f>
        <v>6523</v>
      </c>
      <c r="H58" s="793">
        <f>G58/G49</f>
        <v>0.97256597584613091</v>
      </c>
      <c r="I58" s="792">
        <v>1134.07</v>
      </c>
    </row>
    <row r="59" spans="1:9" ht="15">
      <c r="A59" s="1029"/>
      <c r="B59" s="784" t="s">
        <v>1322</v>
      </c>
      <c r="C59" s="791" t="s">
        <v>493</v>
      </c>
      <c r="D59" s="765">
        <v>4074</v>
      </c>
      <c r="E59" s="789">
        <f>D59/D49</f>
        <v>0.60815047021943569</v>
      </c>
      <c r="F59" s="790">
        <v>702.57</v>
      </c>
      <c r="G59" s="765">
        <v>4213</v>
      </c>
      <c r="H59" s="789">
        <f>G59/G49</f>
        <v>0.62814969434918744</v>
      </c>
      <c r="I59" s="765">
        <v>716.9</v>
      </c>
    </row>
    <row r="60" spans="1:9" ht="59.25" customHeight="1">
      <c r="A60" s="1027">
        <v>6</v>
      </c>
      <c r="B60" s="785" t="s">
        <v>420</v>
      </c>
      <c r="C60" s="783" t="s">
        <v>1326</v>
      </c>
      <c r="D60" s="1115">
        <v>43</v>
      </c>
      <c r="E60" s="1116"/>
      <c r="F60" s="1117"/>
      <c r="G60" s="1115">
        <v>43</v>
      </c>
      <c r="H60" s="1116"/>
      <c r="I60" s="1117"/>
    </row>
    <row r="61" spans="1:9" ht="15">
      <c r="A61" s="1028"/>
      <c r="B61" s="784" t="s">
        <v>1323</v>
      </c>
      <c r="C61" s="1036" t="s">
        <v>492</v>
      </c>
      <c r="D61" s="1065">
        <f>D64+D66+D68+D70</f>
        <v>17</v>
      </c>
      <c r="E61" s="1052">
        <f>D61/D60</f>
        <v>0.39534883720930231</v>
      </c>
      <c r="F61" s="1052"/>
      <c r="G61" s="1065">
        <f>G64+G66+G68+G70</f>
        <v>17</v>
      </c>
      <c r="H61" s="1052">
        <f>G61/G60</f>
        <v>0.39534883720930231</v>
      </c>
      <c r="I61" s="1052"/>
    </row>
    <row r="62" spans="1:9" ht="15">
      <c r="A62" s="1028"/>
      <c r="B62" s="784" t="s">
        <v>1338</v>
      </c>
      <c r="C62" s="1037"/>
      <c r="D62" s="1066"/>
      <c r="E62" s="1053"/>
      <c r="F62" s="1053"/>
      <c r="G62" s="1066"/>
      <c r="H62" s="1053"/>
      <c r="I62" s="1053"/>
    </row>
    <row r="63" spans="1:9" ht="15">
      <c r="A63" s="1028"/>
      <c r="B63" s="785" t="s">
        <v>417</v>
      </c>
      <c r="C63" s="783" t="s">
        <v>1326</v>
      </c>
      <c r="D63" s="1049">
        <v>0</v>
      </c>
      <c r="E63" s="1050"/>
      <c r="F63" s="1051"/>
      <c r="G63" s="1049">
        <v>0</v>
      </c>
      <c r="H63" s="1050"/>
      <c r="I63" s="1051"/>
    </row>
    <row r="64" spans="1:9" ht="15">
      <c r="A64" s="1028"/>
      <c r="B64" s="784" t="s">
        <v>1323</v>
      </c>
      <c r="C64" s="783" t="s">
        <v>1326</v>
      </c>
      <c r="D64" s="1049">
        <v>0</v>
      </c>
      <c r="E64" s="1050"/>
      <c r="F64" s="1051"/>
      <c r="G64" s="1049">
        <v>0</v>
      </c>
      <c r="H64" s="1050"/>
      <c r="I64" s="1051"/>
    </row>
    <row r="65" spans="1:9" ht="15">
      <c r="A65" s="1028"/>
      <c r="B65" s="785" t="s">
        <v>1333</v>
      </c>
      <c r="C65" s="783" t="s">
        <v>1326</v>
      </c>
      <c r="D65" s="1049">
        <v>0</v>
      </c>
      <c r="E65" s="1050"/>
      <c r="F65" s="1051"/>
      <c r="G65" s="1049">
        <v>0</v>
      </c>
      <c r="H65" s="1050"/>
      <c r="I65" s="1051"/>
    </row>
    <row r="66" spans="1:9" ht="15">
      <c r="A66" s="1028"/>
      <c r="B66" s="784" t="s">
        <v>1323</v>
      </c>
      <c r="C66" s="783" t="s">
        <v>1326</v>
      </c>
      <c r="D66" s="1049">
        <v>0</v>
      </c>
      <c r="E66" s="1050"/>
      <c r="F66" s="1051"/>
      <c r="G66" s="1049">
        <v>0</v>
      </c>
      <c r="H66" s="1050"/>
      <c r="I66" s="1051"/>
    </row>
    <row r="67" spans="1:9" ht="15">
      <c r="A67" s="1028"/>
      <c r="B67" s="785" t="s">
        <v>1334</v>
      </c>
      <c r="C67" s="783" t="s">
        <v>1326</v>
      </c>
      <c r="D67" s="1049">
        <v>38</v>
      </c>
      <c r="E67" s="1050"/>
      <c r="F67" s="1051"/>
      <c r="G67" s="1049">
        <v>38</v>
      </c>
      <c r="H67" s="1050"/>
      <c r="I67" s="1051"/>
    </row>
    <row r="68" spans="1:9" ht="15">
      <c r="A68" s="1028"/>
      <c r="B68" s="784" t="s">
        <v>1323</v>
      </c>
      <c r="C68" s="783" t="s">
        <v>1326</v>
      </c>
      <c r="D68" s="1049">
        <v>12</v>
      </c>
      <c r="E68" s="1050"/>
      <c r="F68" s="1051"/>
      <c r="G68" s="1049">
        <v>12</v>
      </c>
      <c r="H68" s="1050"/>
      <c r="I68" s="1051"/>
    </row>
    <row r="69" spans="1:9" ht="15">
      <c r="A69" s="1028"/>
      <c r="B69" s="785" t="s">
        <v>1335</v>
      </c>
      <c r="C69" s="783" t="s">
        <v>1326</v>
      </c>
      <c r="D69" s="1049">
        <v>5</v>
      </c>
      <c r="E69" s="1050"/>
      <c r="F69" s="1051"/>
      <c r="G69" s="1049">
        <v>5</v>
      </c>
      <c r="H69" s="1050"/>
      <c r="I69" s="1051"/>
    </row>
    <row r="70" spans="1:9" ht="15">
      <c r="A70" s="1029"/>
      <c r="B70" s="784" t="s">
        <v>1323</v>
      </c>
      <c r="C70" s="783" t="s">
        <v>1326</v>
      </c>
      <c r="D70" s="1049">
        <v>5</v>
      </c>
      <c r="E70" s="1050"/>
      <c r="F70" s="1051"/>
      <c r="G70" s="1049">
        <v>5</v>
      </c>
      <c r="H70" s="1050"/>
      <c r="I70" s="1051"/>
    </row>
    <row r="71" spans="1:9" ht="60.75" customHeight="1">
      <c r="A71" s="1027">
        <v>7</v>
      </c>
      <c r="B71" s="785" t="s">
        <v>421</v>
      </c>
      <c r="C71" s="783" t="s">
        <v>1326</v>
      </c>
      <c r="D71" s="1113">
        <f>D74+D76+D78+D80</f>
        <v>45</v>
      </c>
      <c r="E71" s="1113"/>
      <c r="F71" s="1113"/>
      <c r="G71" s="1113">
        <f>G74+G76+G78+G80</f>
        <v>45</v>
      </c>
      <c r="H71" s="1113"/>
      <c r="I71" s="1113"/>
    </row>
    <row r="72" spans="1:9" ht="14.25" customHeight="1">
      <c r="A72" s="1028"/>
      <c r="B72" s="784" t="s">
        <v>1323</v>
      </c>
      <c r="C72" s="1079" t="s">
        <v>492</v>
      </c>
      <c r="D72" s="1069">
        <f>D75+D77+D79+D81</f>
        <v>23</v>
      </c>
      <c r="E72" s="1080">
        <f>D72/D71</f>
        <v>0.51111111111111107</v>
      </c>
      <c r="F72" s="1080"/>
      <c r="G72" s="1069">
        <f>G75+G77+G79+G81</f>
        <v>23</v>
      </c>
      <c r="H72" s="1080">
        <f>G72/G71</f>
        <v>0.51111111111111107</v>
      </c>
      <c r="I72" s="1080"/>
    </row>
    <row r="73" spans="1:9" ht="15">
      <c r="A73" s="1028"/>
      <c r="B73" s="784" t="s">
        <v>1338</v>
      </c>
      <c r="C73" s="1079"/>
      <c r="D73" s="1069"/>
      <c r="E73" s="1080"/>
      <c r="F73" s="1080"/>
      <c r="G73" s="1069"/>
      <c r="H73" s="1080"/>
      <c r="I73" s="1080"/>
    </row>
    <row r="74" spans="1:9" ht="15">
      <c r="A74" s="1028"/>
      <c r="B74" s="785" t="s">
        <v>417</v>
      </c>
      <c r="C74" s="783" t="s">
        <v>1326</v>
      </c>
      <c r="D74" s="1072">
        <v>0</v>
      </c>
      <c r="E74" s="1072"/>
      <c r="F74" s="1072"/>
      <c r="G74" s="1072">
        <v>0</v>
      </c>
      <c r="H74" s="1072"/>
      <c r="I74" s="1072"/>
    </row>
    <row r="75" spans="1:9" ht="15">
      <c r="A75" s="1028"/>
      <c r="B75" s="784" t="s">
        <v>1323</v>
      </c>
      <c r="C75" s="783" t="s">
        <v>1326</v>
      </c>
      <c r="D75" s="1072">
        <v>0</v>
      </c>
      <c r="E75" s="1072"/>
      <c r="F75" s="1072"/>
      <c r="G75" s="1072">
        <v>0</v>
      </c>
      <c r="H75" s="1072"/>
      <c r="I75" s="1072"/>
    </row>
    <row r="76" spans="1:9" ht="15">
      <c r="A76" s="1028"/>
      <c r="B76" s="785" t="s">
        <v>1333</v>
      </c>
      <c r="C76" s="783" t="s">
        <v>1326</v>
      </c>
      <c r="D76" s="1072">
        <v>0</v>
      </c>
      <c r="E76" s="1072"/>
      <c r="F76" s="1072"/>
      <c r="G76" s="1072">
        <v>0</v>
      </c>
      <c r="H76" s="1072"/>
      <c r="I76" s="1072"/>
    </row>
    <row r="77" spans="1:9" ht="15">
      <c r="A77" s="1028"/>
      <c r="B77" s="784" t="s">
        <v>1323</v>
      </c>
      <c r="C77" s="783" t="s">
        <v>1326</v>
      </c>
      <c r="D77" s="1072">
        <v>0</v>
      </c>
      <c r="E77" s="1072"/>
      <c r="F77" s="1072"/>
      <c r="G77" s="1072">
        <v>0</v>
      </c>
      <c r="H77" s="1072"/>
      <c r="I77" s="1072"/>
    </row>
    <row r="78" spans="1:9" ht="15">
      <c r="A78" s="1028"/>
      <c r="B78" s="785" t="s">
        <v>1334</v>
      </c>
      <c r="C78" s="783" t="s">
        <v>1326</v>
      </c>
      <c r="D78" s="1072">
        <v>40</v>
      </c>
      <c r="E78" s="1072"/>
      <c r="F78" s="1072"/>
      <c r="G78" s="1072">
        <v>40</v>
      </c>
      <c r="H78" s="1072"/>
      <c r="I78" s="1072"/>
    </row>
    <row r="79" spans="1:9" ht="15">
      <c r="A79" s="1028"/>
      <c r="B79" s="784" t="s">
        <v>1323</v>
      </c>
      <c r="C79" s="783" t="s">
        <v>1326</v>
      </c>
      <c r="D79" s="1072">
        <v>18</v>
      </c>
      <c r="E79" s="1072"/>
      <c r="F79" s="1072"/>
      <c r="G79" s="1072">
        <v>18</v>
      </c>
      <c r="H79" s="1072"/>
      <c r="I79" s="1072"/>
    </row>
    <row r="80" spans="1:9" ht="15">
      <c r="A80" s="1028"/>
      <c r="B80" s="785" t="s">
        <v>1335</v>
      </c>
      <c r="C80" s="783" t="s">
        <v>1326</v>
      </c>
      <c r="D80" s="1072">
        <v>5</v>
      </c>
      <c r="E80" s="1072"/>
      <c r="F80" s="1072"/>
      <c r="G80" s="1072">
        <v>5</v>
      </c>
      <c r="H80" s="1072"/>
      <c r="I80" s="1072"/>
    </row>
    <row r="81" spans="1:9" ht="15">
      <c r="A81" s="1029"/>
      <c r="B81" s="784" t="s">
        <v>1323</v>
      </c>
      <c r="C81" s="783" t="s">
        <v>1326</v>
      </c>
      <c r="D81" s="1072">
        <v>5</v>
      </c>
      <c r="E81" s="1072"/>
      <c r="F81" s="1072"/>
      <c r="G81" s="1072">
        <v>5</v>
      </c>
      <c r="H81" s="1072"/>
      <c r="I81" s="1072"/>
    </row>
    <row r="82" spans="1:9" ht="58.5" customHeight="1">
      <c r="A82" s="1027">
        <v>8</v>
      </c>
      <c r="B82" s="785" t="s">
        <v>422</v>
      </c>
      <c r="C82" s="783" t="s">
        <v>1326</v>
      </c>
      <c r="D82" s="1113">
        <v>985</v>
      </c>
      <c r="E82" s="1113"/>
      <c r="F82" s="1113"/>
      <c r="G82" s="1113">
        <v>985</v>
      </c>
      <c r="H82" s="1113"/>
      <c r="I82" s="1113"/>
    </row>
    <row r="83" spans="1:9" ht="15" customHeight="1">
      <c r="A83" s="1028"/>
      <c r="B83" s="784" t="s">
        <v>1323</v>
      </c>
      <c r="C83" s="1079" t="s">
        <v>492</v>
      </c>
      <c r="D83" s="1069">
        <v>0</v>
      </c>
      <c r="E83" s="1080">
        <v>0</v>
      </c>
      <c r="F83" s="1080"/>
      <c r="G83" s="1069">
        <v>0</v>
      </c>
      <c r="H83" s="1080">
        <v>0</v>
      </c>
      <c r="I83" s="1080"/>
    </row>
    <row r="84" spans="1:9" ht="15">
      <c r="A84" s="1028"/>
      <c r="B84" s="784" t="s">
        <v>1338</v>
      </c>
      <c r="C84" s="1079"/>
      <c r="D84" s="1069"/>
      <c r="E84" s="1080"/>
      <c r="F84" s="1080"/>
      <c r="G84" s="1069"/>
      <c r="H84" s="1080"/>
      <c r="I84" s="1080"/>
    </row>
    <row r="85" spans="1:9" ht="15">
      <c r="A85" s="1028"/>
      <c r="B85" s="785" t="s">
        <v>417</v>
      </c>
      <c r="C85" s="783" t="s">
        <v>1326</v>
      </c>
      <c r="D85" s="1072">
        <v>0</v>
      </c>
      <c r="E85" s="1072"/>
      <c r="F85" s="1072"/>
      <c r="G85" s="1072">
        <v>0</v>
      </c>
      <c r="H85" s="1072"/>
      <c r="I85" s="1072"/>
    </row>
    <row r="86" spans="1:9" ht="15">
      <c r="A86" s="1028"/>
      <c r="B86" s="784" t="s">
        <v>1323</v>
      </c>
      <c r="C86" s="783" t="s">
        <v>1326</v>
      </c>
      <c r="D86" s="1072">
        <v>0</v>
      </c>
      <c r="E86" s="1072"/>
      <c r="F86" s="1072"/>
      <c r="G86" s="1072">
        <v>0</v>
      </c>
      <c r="H86" s="1072"/>
      <c r="I86" s="1072"/>
    </row>
    <row r="87" spans="1:9" ht="15">
      <c r="A87" s="1028"/>
      <c r="B87" s="785" t="s">
        <v>1333</v>
      </c>
      <c r="C87" s="783" t="s">
        <v>1326</v>
      </c>
      <c r="D87" s="1072">
        <v>0</v>
      </c>
      <c r="E87" s="1072"/>
      <c r="F87" s="1072"/>
      <c r="G87" s="1072">
        <v>0</v>
      </c>
      <c r="H87" s="1072"/>
      <c r="I87" s="1072"/>
    </row>
    <row r="88" spans="1:9" ht="15">
      <c r="A88" s="1028"/>
      <c r="B88" s="784" t="s">
        <v>1323</v>
      </c>
      <c r="C88" s="783" t="s">
        <v>1326</v>
      </c>
      <c r="D88" s="1072">
        <v>0</v>
      </c>
      <c r="E88" s="1072"/>
      <c r="F88" s="1072"/>
      <c r="G88" s="1072">
        <v>0</v>
      </c>
      <c r="H88" s="1072"/>
      <c r="I88" s="1072"/>
    </row>
    <row r="89" spans="1:9" ht="15">
      <c r="A89" s="1028"/>
      <c r="B89" s="785" t="s">
        <v>1334</v>
      </c>
      <c r="C89" s="783" t="s">
        <v>1326</v>
      </c>
      <c r="D89" s="1072">
        <v>293</v>
      </c>
      <c r="E89" s="1072"/>
      <c r="F89" s="1072"/>
      <c r="G89" s="1072">
        <v>293</v>
      </c>
      <c r="H89" s="1072"/>
      <c r="I89" s="1072"/>
    </row>
    <row r="90" spans="1:9" ht="15">
      <c r="A90" s="1028"/>
      <c r="B90" s="784" t="s">
        <v>1323</v>
      </c>
      <c r="C90" s="783" t="s">
        <v>1326</v>
      </c>
      <c r="D90" s="1072">
        <v>0</v>
      </c>
      <c r="E90" s="1072"/>
      <c r="F90" s="1072"/>
      <c r="G90" s="1072">
        <v>0</v>
      </c>
      <c r="H90" s="1072"/>
      <c r="I90" s="1072"/>
    </row>
    <row r="91" spans="1:9" ht="15">
      <c r="A91" s="1028"/>
      <c r="B91" s="785" t="s">
        <v>1335</v>
      </c>
      <c r="C91" s="783" t="s">
        <v>1326</v>
      </c>
      <c r="D91" s="1072">
        <v>692</v>
      </c>
      <c r="E91" s="1072"/>
      <c r="F91" s="1072"/>
      <c r="G91" s="1072">
        <v>692</v>
      </c>
      <c r="H91" s="1072"/>
      <c r="I91" s="1072"/>
    </row>
    <row r="92" spans="1:9" ht="15">
      <c r="A92" s="1029"/>
      <c r="B92" s="784" t="s">
        <v>1323</v>
      </c>
      <c r="C92" s="783" t="s">
        <v>1326</v>
      </c>
      <c r="D92" s="1072">
        <v>0</v>
      </c>
      <c r="E92" s="1072"/>
      <c r="F92" s="1072"/>
      <c r="G92" s="1072">
        <v>0</v>
      </c>
      <c r="H92" s="1072"/>
      <c r="I92" s="1072"/>
    </row>
    <row r="93" spans="1:9" ht="58.5" customHeight="1">
      <c r="A93" s="1027">
        <v>9</v>
      </c>
      <c r="B93" s="785" t="s">
        <v>496</v>
      </c>
      <c r="C93" s="1036" t="s">
        <v>1326</v>
      </c>
      <c r="D93" s="1038">
        <f>D111+D119+D127</f>
        <v>1639</v>
      </c>
      <c r="E93" s="1039"/>
      <c r="F93" s="1040"/>
      <c r="G93" s="1038">
        <f>G111+G119+G127</f>
        <v>1639</v>
      </c>
      <c r="H93" s="1039"/>
      <c r="I93" s="1040"/>
    </row>
    <row r="94" spans="1:9" ht="14.25" customHeight="1">
      <c r="A94" s="1028"/>
      <c r="B94" s="784" t="s">
        <v>1344</v>
      </c>
      <c r="C94" s="1037"/>
      <c r="D94" s="1041"/>
      <c r="E94" s="1042"/>
      <c r="F94" s="1043"/>
      <c r="G94" s="1041"/>
      <c r="H94" s="1042"/>
      <c r="I94" s="1043"/>
    </row>
    <row r="95" spans="1:9" ht="15">
      <c r="A95" s="1028"/>
      <c r="B95" s="785" t="s">
        <v>427</v>
      </c>
      <c r="C95" s="783" t="s">
        <v>1326</v>
      </c>
      <c r="D95" s="1062">
        <v>0</v>
      </c>
      <c r="E95" s="1063"/>
      <c r="F95" s="1064"/>
      <c r="G95" s="1062">
        <v>0</v>
      </c>
      <c r="H95" s="1063"/>
      <c r="I95" s="1064"/>
    </row>
    <row r="96" spans="1:9" ht="15">
      <c r="A96" s="1028"/>
      <c r="B96" s="784" t="s">
        <v>1345</v>
      </c>
      <c r="C96" s="783" t="s">
        <v>1326</v>
      </c>
      <c r="D96" s="1049">
        <v>0</v>
      </c>
      <c r="E96" s="1050"/>
      <c r="F96" s="1051"/>
      <c r="G96" s="1049">
        <v>0</v>
      </c>
      <c r="H96" s="1050"/>
      <c r="I96" s="1051"/>
    </row>
    <row r="97" spans="1:9" ht="15">
      <c r="A97" s="1028"/>
      <c r="B97" s="784" t="s">
        <v>1332</v>
      </c>
      <c r="C97" s="783" t="s">
        <v>1326</v>
      </c>
      <c r="D97" s="1049">
        <v>0</v>
      </c>
      <c r="E97" s="1050"/>
      <c r="F97" s="1051"/>
      <c r="G97" s="1049">
        <v>0</v>
      </c>
      <c r="H97" s="1050"/>
      <c r="I97" s="1051"/>
    </row>
    <row r="98" spans="1:9" ht="15">
      <c r="A98" s="1028"/>
      <c r="B98" s="784" t="s">
        <v>428</v>
      </c>
      <c r="C98" s="783" t="s">
        <v>1326</v>
      </c>
      <c r="D98" s="1049">
        <v>0</v>
      </c>
      <c r="E98" s="1050"/>
      <c r="F98" s="1051"/>
      <c r="G98" s="1049">
        <v>0</v>
      </c>
      <c r="H98" s="1050"/>
      <c r="I98" s="1051"/>
    </row>
    <row r="99" spans="1:9" ht="15">
      <c r="A99" s="1028"/>
      <c r="B99" s="784" t="s">
        <v>497</v>
      </c>
      <c r="C99" s="783" t="s">
        <v>1326</v>
      </c>
      <c r="D99" s="1049">
        <v>0</v>
      </c>
      <c r="E99" s="1050"/>
      <c r="F99" s="1051"/>
      <c r="G99" s="1049">
        <v>0</v>
      </c>
      <c r="H99" s="1050"/>
      <c r="I99" s="1051"/>
    </row>
    <row r="100" spans="1:9" ht="15">
      <c r="A100" s="1028"/>
      <c r="B100" s="784" t="s">
        <v>429</v>
      </c>
      <c r="C100" s="783" t="s">
        <v>1326</v>
      </c>
      <c r="D100" s="1049">
        <v>0</v>
      </c>
      <c r="E100" s="1050"/>
      <c r="F100" s="1051"/>
      <c r="G100" s="1049">
        <v>0</v>
      </c>
      <c r="H100" s="1050"/>
      <c r="I100" s="1051"/>
    </row>
    <row r="101" spans="1:9" ht="15">
      <c r="A101" s="1028"/>
      <c r="B101" s="784" t="s">
        <v>430</v>
      </c>
      <c r="C101" s="783" t="s">
        <v>1326</v>
      </c>
      <c r="D101" s="1049">
        <v>0</v>
      </c>
      <c r="E101" s="1050"/>
      <c r="F101" s="1051"/>
      <c r="G101" s="1049">
        <v>0</v>
      </c>
      <c r="H101" s="1050"/>
      <c r="I101" s="1051"/>
    </row>
    <row r="102" spans="1:9" ht="15">
      <c r="A102" s="1028"/>
      <c r="B102" s="784" t="s">
        <v>431</v>
      </c>
      <c r="C102" s="783" t="s">
        <v>1326</v>
      </c>
      <c r="D102" s="1049">
        <v>0</v>
      </c>
      <c r="E102" s="1050"/>
      <c r="F102" s="1051"/>
      <c r="G102" s="1049">
        <v>0</v>
      </c>
      <c r="H102" s="1050"/>
      <c r="I102" s="1051"/>
    </row>
    <row r="103" spans="1:9" ht="15">
      <c r="A103" s="1028"/>
      <c r="B103" s="785" t="s">
        <v>426</v>
      </c>
      <c r="C103" s="783" t="s">
        <v>1326</v>
      </c>
      <c r="D103" s="1062">
        <v>0</v>
      </c>
      <c r="E103" s="1063"/>
      <c r="F103" s="1064"/>
      <c r="G103" s="1062">
        <v>0</v>
      </c>
      <c r="H103" s="1063"/>
      <c r="I103" s="1064"/>
    </row>
    <row r="104" spans="1:9" ht="15">
      <c r="A104" s="1028"/>
      <c r="B104" s="784" t="s">
        <v>1345</v>
      </c>
      <c r="C104" s="783" t="s">
        <v>1326</v>
      </c>
      <c r="D104" s="1049">
        <v>0</v>
      </c>
      <c r="E104" s="1050"/>
      <c r="F104" s="1051"/>
      <c r="G104" s="1049">
        <v>0</v>
      </c>
      <c r="H104" s="1050"/>
      <c r="I104" s="1051"/>
    </row>
    <row r="105" spans="1:9" ht="15">
      <c r="A105" s="1028"/>
      <c r="B105" s="784" t="s">
        <v>1332</v>
      </c>
      <c r="C105" s="783" t="s">
        <v>1326</v>
      </c>
      <c r="D105" s="1049">
        <v>0</v>
      </c>
      <c r="E105" s="1050"/>
      <c r="F105" s="1051"/>
      <c r="G105" s="1049">
        <v>0</v>
      </c>
      <c r="H105" s="1050"/>
      <c r="I105" s="1051"/>
    </row>
    <row r="106" spans="1:9" ht="15">
      <c r="A106" s="1028"/>
      <c r="B106" s="784" t="s">
        <v>428</v>
      </c>
      <c r="C106" s="783" t="s">
        <v>1326</v>
      </c>
      <c r="D106" s="1049">
        <v>0</v>
      </c>
      <c r="E106" s="1050"/>
      <c r="F106" s="1051"/>
      <c r="G106" s="1049">
        <v>0</v>
      </c>
      <c r="H106" s="1050"/>
      <c r="I106" s="1051"/>
    </row>
    <row r="107" spans="1:9" ht="15">
      <c r="A107" s="1028"/>
      <c r="B107" s="784" t="s">
        <v>497</v>
      </c>
      <c r="C107" s="783" t="s">
        <v>1326</v>
      </c>
      <c r="D107" s="1049">
        <v>0</v>
      </c>
      <c r="E107" s="1050"/>
      <c r="F107" s="1051"/>
      <c r="G107" s="1049">
        <v>0</v>
      </c>
      <c r="H107" s="1050"/>
      <c r="I107" s="1051"/>
    </row>
    <row r="108" spans="1:9" ht="15">
      <c r="A108" s="1028"/>
      <c r="B108" s="784" t="s">
        <v>429</v>
      </c>
      <c r="C108" s="783" t="s">
        <v>1326</v>
      </c>
      <c r="D108" s="1049">
        <v>0</v>
      </c>
      <c r="E108" s="1050"/>
      <c r="F108" s="1051"/>
      <c r="G108" s="1049">
        <v>0</v>
      </c>
      <c r="H108" s="1050"/>
      <c r="I108" s="1051"/>
    </row>
    <row r="109" spans="1:9" ht="15">
      <c r="A109" s="1028"/>
      <c r="B109" s="784" t="s">
        <v>430</v>
      </c>
      <c r="C109" s="783" t="s">
        <v>1326</v>
      </c>
      <c r="D109" s="1049">
        <v>0</v>
      </c>
      <c r="E109" s="1050"/>
      <c r="F109" s="1051"/>
      <c r="G109" s="1049">
        <v>0</v>
      </c>
      <c r="H109" s="1050"/>
      <c r="I109" s="1051"/>
    </row>
    <row r="110" spans="1:9" ht="15">
      <c r="A110" s="1028"/>
      <c r="B110" s="784" t="s">
        <v>431</v>
      </c>
      <c r="C110" s="783" t="s">
        <v>1326</v>
      </c>
      <c r="D110" s="1049">
        <v>0</v>
      </c>
      <c r="E110" s="1050"/>
      <c r="F110" s="1051"/>
      <c r="G110" s="1049">
        <v>0</v>
      </c>
      <c r="H110" s="1050"/>
      <c r="I110" s="1051"/>
    </row>
    <row r="111" spans="1:9" ht="15">
      <c r="A111" s="1028"/>
      <c r="B111" s="785" t="s">
        <v>425</v>
      </c>
      <c r="C111" s="783" t="s">
        <v>1326</v>
      </c>
      <c r="D111" s="1062">
        <v>55</v>
      </c>
      <c r="E111" s="1063"/>
      <c r="F111" s="1064"/>
      <c r="G111" s="1062">
        <v>55</v>
      </c>
      <c r="H111" s="1063"/>
      <c r="I111" s="1064"/>
    </row>
    <row r="112" spans="1:9" ht="15">
      <c r="A112" s="1028"/>
      <c r="B112" s="784" t="s">
        <v>1345</v>
      </c>
      <c r="C112" s="783" t="s">
        <v>1326</v>
      </c>
      <c r="D112" s="1049">
        <v>44</v>
      </c>
      <c r="E112" s="1050"/>
      <c r="F112" s="1051"/>
      <c r="G112" s="1049">
        <v>44</v>
      </c>
      <c r="H112" s="1050"/>
      <c r="I112" s="1051"/>
    </row>
    <row r="113" spans="1:9" ht="15">
      <c r="A113" s="1028"/>
      <c r="B113" s="784" t="s">
        <v>1332</v>
      </c>
      <c r="C113" s="783" t="s">
        <v>1326</v>
      </c>
      <c r="D113" s="1049">
        <v>0</v>
      </c>
      <c r="E113" s="1050"/>
      <c r="F113" s="1051"/>
      <c r="G113" s="1049">
        <v>0</v>
      </c>
      <c r="H113" s="1050"/>
      <c r="I113" s="1051"/>
    </row>
    <row r="114" spans="1:9" ht="15">
      <c r="A114" s="1028"/>
      <c r="B114" s="784" t="s">
        <v>428</v>
      </c>
      <c r="C114" s="783" t="s">
        <v>1326</v>
      </c>
      <c r="D114" s="1049">
        <v>0</v>
      </c>
      <c r="E114" s="1050"/>
      <c r="F114" s="1051"/>
      <c r="G114" s="1049">
        <v>0</v>
      </c>
      <c r="H114" s="1050"/>
      <c r="I114" s="1051"/>
    </row>
    <row r="115" spans="1:9" ht="15">
      <c r="A115" s="1028"/>
      <c r="B115" s="784" t="s">
        <v>497</v>
      </c>
      <c r="C115" s="783" t="s">
        <v>1326</v>
      </c>
      <c r="D115" s="1049">
        <v>1</v>
      </c>
      <c r="E115" s="1050"/>
      <c r="F115" s="1051"/>
      <c r="G115" s="1049">
        <v>1</v>
      </c>
      <c r="H115" s="1050"/>
      <c r="I115" s="1051"/>
    </row>
    <row r="116" spans="1:9" ht="15">
      <c r="A116" s="1028"/>
      <c r="B116" s="784" t="s">
        <v>429</v>
      </c>
      <c r="C116" s="783" t="s">
        <v>1326</v>
      </c>
      <c r="D116" s="1049">
        <v>10</v>
      </c>
      <c r="E116" s="1050"/>
      <c r="F116" s="1051"/>
      <c r="G116" s="1049">
        <v>10</v>
      </c>
      <c r="H116" s="1050"/>
      <c r="I116" s="1051"/>
    </row>
    <row r="117" spans="1:9" ht="15">
      <c r="A117" s="1028"/>
      <c r="B117" s="784" t="s">
        <v>430</v>
      </c>
      <c r="C117" s="783" t="s">
        <v>1326</v>
      </c>
      <c r="D117" s="1049">
        <v>0</v>
      </c>
      <c r="E117" s="1050"/>
      <c r="F117" s="1051"/>
      <c r="G117" s="1049">
        <v>0</v>
      </c>
      <c r="H117" s="1050"/>
      <c r="I117" s="1051"/>
    </row>
    <row r="118" spans="1:9" ht="15">
      <c r="A118" s="1028"/>
      <c r="B118" s="784" t="s">
        <v>431</v>
      </c>
      <c r="C118" s="783" t="s">
        <v>1326</v>
      </c>
      <c r="D118" s="1049">
        <v>10</v>
      </c>
      <c r="E118" s="1050"/>
      <c r="F118" s="1051"/>
      <c r="G118" s="1049">
        <v>10</v>
      </c>
      <c r="H118" s="1050"/>
      <c r="I118" s="1051"/>
    </row>
    <row r="119" spans="1:9" ht="15">
      <c r="A119" s="1028"/>
      <c r="B119" s="785" t="s">
        <v>424</v>
      </c>
      <c r="C119" s="783" t="s">
        <v>1326</v>
      </c>
      <c r="D119" s="1062">
        <v>308</v>
      </c>
      <c r="E119" s="1063"/>
      <c r="F119" s="1064"/>
      <c r="G119" s="1062">
        <v>308</v>
      </c>
      <c r="H119" s="1063"/>
      <c r="I119" s="1064"/>
    </row>
    <row r="120" spans="1:9" ht="15">
      <c r="A120" s="1028"/>
      <c r="B120" s="784" t="s">
        <v>1345</v>
      </c>
      <c r="C120" s="783" t="s">
        <v>1326</v>
      </c>
      <c r="D120" s="1049">
        <v>292</v>
      </c>
      <c r="E120" s="1050"/>
      <c r="F120" s="1051"/>
      <c r="G120" s="1049">
        <v>292</v>
      </c>
      <c r="H120" s="1050"/>
      <c r="I120" s="1051"/>
    </row>
    <row r="121" spans="1:9" ht="15">
      <c r="A121" s="1028"/>
      <c r="B121" s="784" t="s">
        <v>1332</v>
      </c>
      <c r="C121" s="783" t="s">
        <v>1326</v>
      </c>
      <c r="D121" s="1049">
        <v>0</v>
      </c>
      <c r="E121" s="1050"/>
      <c r="F121" s="1051"/>
      <c r="G121" s="1049">
        <v>0</v>
      </c>
      <c r="H121" s="1050"/>
      <c r="I121" s="1051"/>
    </row>
    <row r="122" spans="1:9" ht="15">
      <c r="A122" s="1028"/>
      <c r="B122" s="784" t="s">
        <v>428</v>
      </c>
      <c r="C122" s="783" t="s">
        <v>1326</v>
      </c>
      <c r="D122" s="1049">
        <v>0</v>
      </c>
      <c r="E122" s="1050"/>
      <c r="F122" s="1051"/>
      <c r="G122" s="1049">
        <v>0</v>
      </c>
      <c r="H122" s="1050"/>
      <c r="I122" s="1051"/>
    </row>
    <row r="123" spans="1:9" ht="15">
      <c r="A123" s="1028"/>
      <c r="B123" s="784" t="s">
        <v>497</v>
      </c>
      <c r="C123" s="783" t="s">
        <v>1326</v>
      </c>
      <c r="D123" s="1049">
        <v>16</v>
      </c>
      <c r="E123" s="1050"/>
      <c r="F123" s="1051"/>
      <c r="G123" s="1049">
        <v>16</v>
      </c>
      <c r="H123" s="1050"/>
      <c r="I123" s="1051"/>
    </row>
    <row r="124" spans="1:9" ht="15">
      <c r="A124" s="1028"/>
      <c r="B124" s="784" t="s">
        <v>429</v>
      </c>
      <c r="C124" s="783" t="s">
        <v>1326</v>
      </c>
      <c r="D124" s="1049">
        <v>0</v>
      </c>
      <c r="E124" s="1050"/>
      <c r="F124" s="1051"/>
      <c r="G124" s="1049">
        <v>0</v>
      </c>
      <c r="H124" s="1050"/>
      <c r="I124" s="1051"/>
    </row>
    <row r="125" spans="1:9" ht="15">
      <c r="A125" s="1028"/>
      <c r="B125" s="784" t="s">
        <v>430</v>
      </c>
      <c r="C125" s="783" t="s">
        <v>1326</v>
      </c>
      <c r="D125" s="1049">
        <v>0</v>
      </c>
      <c r="E125" s="1050"/>
      <c r="F125" s="1051"/>
      <c r="G125" s="1049">
        <v>0</v>
      </c>
      <c r="H125" s="1050"/>
      <c r="I125" s="1051"/>
    </row>
    <row r="126" spans="1:9" ht="15">
      <c r="A126" s="1028"/>
      <c r="B126" s="784" t="s">
        <v>431</v>
      </c>
      <c r="C126" s="783" t="s">
        <v>1326</v>
      </c>
      <c r="D126" s="1049">
        <v>0</v>
      </c>
      <c r="E126" s="1050"/>
      <c r="F126" s="1051"/>
      <c r="G126" s="1049">
        <v>0</v>
      </c>
      <c r="H126" s="1050"/>
      <c r="I126" s="1051"/>
    </row>
    <row r="127" spans="1:9" ht="15">
      <c r="A127" s="1028"/>
      <c r="B127" s="785" t="s">
        <v>423</v>
      </c>
      <c r="C127" s="783" t="s">
        <v>1326</v>
      </c>
      <c r="D127" s="1062">
        <f>SUM(D128:F131)</f>
        <v>1276</v>
      </c>
      <c r="E127" s="1063"/>
      <c r="F127" s="1064"/>
      <c r="G127" s="1062">
        <f>SUM(G128:I131)</f>
        <v>1276</v>
      </c>
      <c r="H127" s="1063"/>
      <c r="I127" s="1064"/>
    </row>
    <row r="128" spans="1:9" ht="15">
      <c r="A128" s="1028"/>
      <c r="B128" s="784" t="s">
        <v>1345</v>
      </c>
      <c r="C128" s="783" t="s">
        <v>1326</v>
      </c>
      <c r="D128" s="1049">
        <v>884</v>
      </c>
      <c r="E128" s="1050"/>
      <c r="F128" s="1051"/>
      <c r="G128" s="1049">
        <v>872</v>
      </c>
      <c r="H128" s="1050"/>
      <c r="I128" s="1051"/>
    </row>
    <row r="129" spans="1:9" ht="15">
      <c r="A129" s="1028"/>
      <c r="B129" s="784" t="s">
        <v>1332</v>
      </c>
      <c r="C129" s="783" t="s">
        <v>1326</v>
      </c>
      <c r="D129" s="1049">
        <v>0</v>
      </c>
      <c r="E129" s="1050"/>
      <c r="F129" s="1051"/>
      <c r="G129" s="1049">
        <v>0</v>
      </c>
      <c r="H129" s="1050"/>
      <c r="I129" s="1051"/>
    </row>
    <row r="130" spans="1:9" ht="15">
      <c r="A130" s="1028"/>
      <c r="B130" s="784" t="s">
        <v>428</v>
      </c>
      <c r="C130" s="783" t="s">
        <v>1326</v>
      </c>
      <c r="D130" s="1049">
        <v>25</v>
      </c>
      <c r="E130" s="1050"/>
      <c r="F130" s="1051"/>
      <c r="G130" s="1049">
        <v>25</v>
      </c>
      <c r="H130" s="1050"/>
      <c r="I130" s="1051"/>
    </row>
    <row r="131" spans="1:9" ht="15">
      <c r="A131" s="1028"/>
      <c r="B131" s="784" t="s">
        <v>497</v>
      </c>
      <c r="C131" s="783" t="s">
        <v>1326</v>
      </c>
      <c r="D131" s="1049">
        <v>367</v>
      </c>
      <c r="E131" s="1050"/>
      <c r="F131" s="1051"/>
      <c r="G131" s="1049">
        <v>379</v>
      </c>
      <c r="H131" s="1050"/>
      <c r="I131" s="1051"/>
    </row>
    <row r="132" spans="1:9" ht="15">
      <c r="A132" s="1028"/>
      <c r="B132" s="784" t="s">
        <v>429</v>
      </c>
      <c r="C132" s="783" t="s">
        <v>1326</v>
      </c>
      <c r="D132" s="1049">
        <v>0</v>
      </c>
      <c r="E132" s="1050"/>
      <c r="F132" s="1051"/>
      <c r="G132" s="1049">
        <v>0</v>
      </c>
      <c r="H132" s="1050"/>
      <c r="I132" s="1051"/>
    </row>
    <row r="133" spans="1:9" ht="15">
      <c r="A133" s="1028"/>
      <c r="B133" s="784" t="s">
        <v>430</v>
      </c>
      <c r="C133" s="783" t="s">
        <v>1326</v>
      </c>
      <c r="D133" s="1049">
        <v>0</v>
      </c>
      <c r="E133" s="1050"/>
      <c r="F133" s="1051"/>
      <c r="G133" s="1049">
        <v>0</v>
      </c>
      <c r="H133" s="1050"/>
      <c r="I133" s="1051"/>
    </row>
    <row r="134" spans="1:9" ht="15">
      <c r="A134" s="1029"/>
      <c r="B134" s="784" t="s">
        <v>431</v>
      </c>
      <c r="C134" s="783" t="s">
        <v>1326</v>
      </c>
      <c r="D134" s="1049">
        <v>0</v>
      </c>
      <c r="E134" s="1050"/>
      <c r="F134" s="1051"/>
      <c r="G134" s="1049">
        <v>0</v>
      </c>
      <c r="H134" s="1050"/>
      <c r="I134" s="1051"/>
    </row>
    <row r="135" spans="1:9" ht="32.25" customHeight="1">
      <c r="A135" s="1027">
        <v>10</v>
      </c>
      <c r="B135" s="785" t="s">
        <v>1552</v>
      </c>
      <c r="C135" s="1036" t="s">
        <v>492</v>
      </c>
      <c r="D135" s="1058">
        <v>727</v>
      </c>
      <c r="E135" s="1070">
        <f>D135/D93</f>
        <v>0.44356314826113485</v>
      </c>
      <c r="F135" s="1070"/>
      <c r="G135" s="1058">
        <v>727</v>
      </c>
      <c r="H135" s="1070">
        <f>G135/G93</f>
        <v>0.44356314826113485</v>
      </c>
      <c r="I135" s="1070"/>
    </row>
    <row r="136" spans="1:9" ht="14.25" customHeight="1">
      <c r="A136" s="1028"/>
      <c r="B136" s="784" t="s">
        <v>1338</v>
      </c>
      <c r="C136" s="1037"/>
      <c r="D136" s="1059"/>
      <c r="E136" s="1071"/>
      <c r="F136" s="1071"/>
      <c r="G136" s="1059"/>
      <c r="H136" s="1071"/>
      <c r="I136" s="1071"/>
    </row>
    <row r="137" spans="1:9" ht="15">
      <c r="A137" s="1028"/>
      <c r="B137" s="785" t="s">
        <v>417</v>
      </c>
      <c r="C137" s="783" t="s">
        <v>492</v>
      </c>
      <c r="D137" s="765">
        <v>0</v>
      </c>
      <c r="E137" s="1031">
        <v>0</v>
      </c>
      <c r="F137" s="1032"/>
      <c r="G137" s="765">
        <v>0</v>
      </c>
      <c r="H137" s="1031">
        <v>0</v>
      </c>
      <c r="I137" s="1032"/>
    </row>
    <row r="138" spans="1:9" ht="15">
      <c r="A138" s="1028"/>
      <c r="B138" s="785" t="s">
        <v>1333</v>
      </c>
      <c r="C138" s="783" t="s">
        <v>492</v>
      </c>
      <c r="D138" s="765">
        <v>0</v>
      </c>
      <c r="E138" s="1031">
        <v>0</v>
      </c>
      <c r="F138" s="1032"/>
      <c r="G138" s="765">
        <v>0</v>
      </c>
      <c r="H138" s="1031">
        <v>0</v>
      </c>
      <c r="I138" s="1032"/>
    </row>
    <row r="139" spans="1:9" ht="15">
      <c r="A139" s="1028"/>
      <c r="B139" s="785" t="s">
        <v>1334</v>
      </c>
      <c r="C139" s="783" t="s">
        <v>492</v>
      </c>
      <c r="D139" s="765">
        <v>21</v>
      </c>
      <c r="E139" s="1031">
        <f>D139/D135</f>
        <v>2.8885832187070151E-2</v>
      </c>
      <c r="F139" s="1032"/>
      <c r="G139" s="765">
        <v>21</v>
      </c>
      <c r="H139" s="1031">
        <f>G139/G135</f>
        <v>2.8885832187070151E-2</v>
      </c>
      <c r="I139" s="1032"/>
    </row>
    <row r="140" spans="1:9" ht="15">
      <c r="A140" s="1028"/>
      <c r="B140" s="785" t="s">
        <v>1335</v>
      </c>
      <c r="C140" s="783" t="s">
        <v>492</v>
      </c>
      <c r="D140" s="765">
        <v>175</v>
      </c>
      <c r="E140" s="1031">
        <f>D140/D135</f>
        <v>0.24071526822558459</v>
      </c>
      <c r="F140" s="1032"/>
      <c r="G140" s="765">
        <v>175</v>
      </c>
      <c r="H140" s="1031">
        <f>G140/G135</f>
        <v>0.24071526822558459</v>
      </c>
      <c r="I140" s="1032"/>
    </row>
    <row r="141" spans="1:9" ht="15">
      <c r="A141" s="1029"/>
      <c r="B141" s="785" t="s">
        <v>220</v>
      </c>
      <c r="C141" s="783" t="s">
        <v>492</v>
      </c>
      <c r="D141" s="765">
        <v>531</v>
      </c>
      <c r="E141" s="1031">
        <f>D141/D135</f>
        <v>0.73039889958734527</v>
      </c>
      <c r="F141" s="1032"/>
      <c r="G141" s="765">
        <v>531</v>
      </c>
      <c r="H141" s="1031">
        <f>G141/G135</f>
        <v>0.73039889958734527</v>
      </c>
      <c r="I141" s="1032"/>
    </row>
    <row r="142" spans="1:9" ht="72.75" customHeight="1">
      <c r="A142" s="1027">
        <v>11</v>
      </c>
      <c r="B142" s="785" t="s">
        <v>1547</v>
      </c>
      <c r="C142" s="1036" t="s">
        <v>1326</v>
      </c>
      <c r="D142" s="1038">
        <f>D144+D145+D146+D147+D148</f>
        <v>18</v>
      </c>
      <c r="E142" s="1039"/>
      <c r="F142" s="1040"/>
      <c r="G142" s="1038">
        <f>G144+G145+G146+G147+G148</f>
        <v>18</v>
      </c>
      <c r="H142" s="1039"/>
      <c r="I142" s="1040"/>
    </row>
    <row r="143" spans="1:9" ht="15">
      <c r="A143" s="1028"/>
      <c r="B143" s="784" t="s">
        <v>1338</v>
      </c>
      <c r="C143" s="1037"/>
      <c r="D143" s="1041"/>
      <c r="E143" s="1042"/>
      <c r="F143" s="1043"/>
      <c r="G143" s="1041"/>
      <c r="H143" s="1042"/>
      <c r="I143" s="1043"/>
    </row>
    <row r="144" spans="1:9" ht="15">
      <c r="A144" s="1028"/>
      <c r="B144" s="785" t="s">
        <v>417</v>
      </c>
      <c r="C144" s="783" t="s">
        <v>1326</v>
      </c>
      <c r="D144" s="1049">
        <v>0</v>
      </c>
      <c r="E144" s="1050"/>
      <c r="F144" s="1051"/>
      <c r="G144" s="1049">
        <v>0</v>
      </c>
      <c r="H144" s="1050"/>
      <c r="I144" s="1051"/>
    </row>
    <row r="145" spans="1:9" ht="15">
      <c r="A145" s="1028"/>
      <c r="B145" s="785" t="s">
        <v>1333</v>
      </c>
      <c r="C145" s="783" t="s">
        <v>1326</v>
      </c>
      <c r="D145" s="1049">
        <v>0</v>
      </c>
      <c r="E145" s="1050"/>
      <c r="F145" s="1051"/>
      <c r="G145" s="1049">
        <v>0</v>
      </c>
      <c r="H145" s="1050"/>
      <c r="I145" s="1051"/>
    </row>
    <row r="146" spans="1:9" ht="15">
      <c r="A146" s="1028"/>
      <c r="B146" s="785" t="s">
        <v>1334</v>
      </c>
      <c r="C146" s="783" t="s">
        <v>1326</v>
      </c>
      <c r="D146" s="1049">
        <v>2</v>
      </c>
      <c r="E146" s="1050"/>
      <c r="F146" s="1051"/>
      <c r="G146" s="1049">
        <v>2</v>
      </c>
      <c r="H146" s="1050"/>
      <c r="I146" s="1051"/>
    </row>
    <row r="147" spans="1:9" ht="15">
      <c r="A147" s="1028"/>
      <c r="B147" s="785" t="s">
        <v>1335</v>
      </c>
      <c r="C147" s="783" t="s">
        <v>1326</v>
      </c>
      <c r="D147" s="1049">
        <v>2</v>
      </c>
      <c r="E147" s="1060"/>
      <c r="F147" s="1061"/>
      <c r="G147" s="1049">
        <v>2</v>
      </c>
      <c r="H147" s="1060"/>
      <c r="I147" s="1061"/>
    </row>
    <row r="148" spans="1:9" ht="15">
      <c r="A148" s="1029"/>
      <c r="B148" s="785" t="s">
        <v>220</v>
      </c>
      <c r="C148" s="783" t="s">
        <v>1326</v>
      </c>
      <c r="D148" s="1049">
        <v>14</v>
      </c>
      <c r="E148" s="1050"/>
      <c r="F148" s="1051"/>
      <c r="G148" s="1049">
        <v>14</v>
      </c>
      <c r="H148" s="1050"/>
      <c r="I148" s="1051"/>
    </row>
    <row r="149" spans="1:9" ht="30" customHeight="1">
      <c r="A149" s="1027">
        <v>12</v>
      </c>
      <c r="B149" s="785" t="s">
        <v>217</v>
      </c>
      <c r="C149" s="783" t="s">
        <v>491</v>
      </c>
      <c r="D149" s="788">
        <f>D152+D156</f>
        <v>5884</v>
      </c>
      <c r="E149" s="1056">
        <v>1132.25</v>
      </c>
      <c r="F149" s="1057"/>
      <c r="G149" s="788">
        <f>G152+G156</f>
        <v>5892</v>
      </c>
      <c r="H149" s="1056">
        <v>1134.07</v>
      </c>
      <c r="I149" s="1057"/>
    </row>
    <row r="150" spans="1:9" ht="15">
      <c r="A150" s="1028"/>
      <c r="B150" s="784" t="s">
        <v>1322</v>
      </c>
      <c r="C150" s="1036" t="s">
        <v>492</v>
      </c>
      <c r="D150" s="1054">
        <v>3977</v>
      </c>
      <c r="E150" s="1052">
        <f>D150/D149</f>
        <v>0.67590074779061859</v>
      </c>
      <c r="F150" s="1052"/>
      <c r="G150" s="1054">
        <v>3977</v>
      </c>
      <c r="H150" s="1052">
        <f>G150/G149</f>
        <v>0.67498302783435171</v>
      </c>
      <c r="I150" s="1052"/>
    </row>
    <row r="151" spans="1:9" ht="15">
      <c r="A151" s="1028"/>
      <c r="B151" s="784" t="s">
        <v>1338</v>
      </c>
      <c r="C151" s="1037"/>
      <c r="D151" s="1055"/>
      <c r="E151" s="1053"/>
      <c r="F151" s="1053"/>
      <c r="G151" s="1055"/>
      <c r="H151" s="1053"/>
      <c r="I151" s="1053"/>
    </row>
    <row r="152" spans="1:9" ht="15">
      <c r="A152" s="1028"/>
      <c r="B152" s="784" t="s">
        <v>1392</v>
      </c>
      <c r="C152" s="783" t="s">
        <v>492</v>
      </c>
      <c r="D152" s="787">
        <v>4617</v>
      </c>
      <c r="E152" s="1031">
        <f>D152/D149</f>
        <v>0.78467029231815089</v>
      </c>
      <c r="F152" s="1032"/>
      <c r="G152" s="787">
        <v>4625</v>
      </c>
      <c r="H152" s="1031">
        <f>G152/G149</f>
        <v>0.78496266123557368</v>
      </c>
      <c r="I152" s="1032"/>
    </row>
    <row r="153" spans="1:9" ht="15">
      <c r="A153" s="1028"/>
      <c r="B153" s="784" t="s">
        <v>1394</v>
      </c>
      <c r="C153" s="783" t="s">
        <v>492</v>
      </c>
      <c r="D153" s="765">
        <v>4596</v>
      </c>
      <c r="E153" s="1031">
        <f>D153/D149</f>
        <v>0.7811012916383413</v>
      </c>
      <c r="F153" s="1032"/>
      <c r="G153" s="765">
        <v>4604</v>
      </c>
      <c r="H153" s="1031">
        <f>G153/G149</f>
        <v>0.78139850644942299</v>
      </c>
      <c r="I153" s="1032"/>
    </row>
    <row r="154" spans="1:9" ht="15">
      <c r="A154" s="1028"/>
      <c r="B154" s="784" t="s">
        <v>1395</v>
      </c>
      <c r="C154" s="783" t="s">
        <v>492</v>
      </c>
      <c r="D154" s="765">
        <v>10</v>
      </c>
      <c r="E154" s="1031">
        <f>D154/D149</f>
        <v>1.6995241332426921E-3</v>
      </c>
      <c r="F154" s="1032"/>
      <c r="G154" s="765">
        <v>10</v>
      </c>
      <c r="H154" s="1031">
        <f>G154/G149</f>
        <v>1.6972165648336728E-3</v>
      </c>
      <c r="I154" s="1032"/>
    </row>
    <row r="155" spans="1:9" ht="15">
      <c r="A155" s="1028"/>
      <c r="B155" s="784" t="s">
        <v>1396</v>
      </c>
      <c r="C155" s="783" t="s">
        <v>492</v>
      </c>
      <c r="D155" s="765">
        <v>1</v>
      </c>
      <c r="E155" s="1031">
        <f>D155/D149</f>
        <v>1.6995241332426919E-4</v>
      </c>
      <c r="F155" s="1032"/>
      <c r="G155" s="765">
        <v>1</v>
      </c>
      <c r="H155" s="1031">
        <f>G155/G149</f>
        <v>1.6972165648336727E-4</v>
      </c>
      <c r="I155" s="1032"/>
    </row>
    <row r="156" spans="1:9" ht="15">
      <c r="A156" s="1028"/>
      <c r="B156" s="784" t="s">
        <v>1393</v>
      </c>
      <c r="C156" s="783" t="s">
        <v>492</v>
      </c>
      <c r="D156" s="787">
        <v>1267</v>
      </c>
      <c r="E156" s="1031">
        <f>D156/D149</f>
        <v>0.21532970768184909</v>
      </c>
      <c r="F156" s="1032"/>
      <c r="G156" s="787">
        <v>1267</v>
      </c>
      <c r="H156" s="1031">
        <f>G156/G149</f>
        <v>0.21503733876442635</v>
      </c>
      <c r="I156" s="1032"/>
    </row>
    <row r="157" spans="1:9" ht="15">
      <c r="A157" s="1028"/>
      <c r="B157" s="784" t="s">
        <v>1394</v>
      </c>
      <c r="C157" s="783" t="s">
        <v>492</v>
      </c>
      <c r="D157" s="765">
        <v>434</v>
      </c>
      <c r="E157" s="1031">
        <f>D157/D149</f>
        <v>7.3759347382732834E-2</v>
      </c>
      <c r="F157" s="1032"/>
      <c r="G157" s="765">
        <v>434</v>
      </c>
      <c r="H157" s="1031">
        <f>G157/G149</f>
        <v>7.3659198913781393E-2</v>
      </c>
      <c r="I157" s="1032"/>
    </row>
    <row r="158" spans="1:9" ht="15">
      <c r="A158" s="1028"/>
      <c r="B158" s="784" t="s">
        <v>1396</v>
      </c>
      <c r="C158" s="783" t="s">
        <v>492</v>
      </c>
      <c r="D158" s="765">
        <v>833</v>
      </c>
      <c r="E158" s="1031">
        <f>D158/D149</f>
        <v>0.14157036029911624</v>
      </c>
      <c r="F158" s="1032"/>
      <c r="G158" s="765">
        <v>833</v>
      </c>
      <c r="H158" s="1031">
        <f>G158/G149</f>
        <v>0.14137813985064493</v>
      </c>
      <c r="I158" s="1032"/>
    </row>
    <row r="159" spans="1:9" ht="15">
      <c r="A159" s="1027">
        <v>13</v>
      </c>
      <c r="B159" s="785" t="s">
        <v>1548</v>
      </c>
      <c r="C159" s="783" t="s">
        <v>1326</v>
      </c>
      <c r="D159" s="1033">
        <v>27</v>
      </c>
      <c r="E159" s="1034"/>
      <c r="F159" s="1035"/>
      <c r="G159" s="1033">
        <v>27</v>
      </c>
      <c r="H159" s="1034"/>
      <c r="I159" s="1035"/>
    </row>
    <row r="160" spans="1:9" ht="15">
      <c r="A160" s="1029"/>
      <c r="B160" s="784" t="s">
        <v>1322</v>
      </c>
      <c r="C160" s="783" t="s">
        <v>492</v>
      </c>
      <c r="D160" s="765">
        <v>22</v>
      </c>
      <c r="E160" s="1031">
        <f>D160/D159</f>
        <v>0.81481481481481477</v>
      </c>
      <c r="F160" s="1032"/>
      <c r="G160" s="765">
        <v>21</v>
      </c>
      <c r="H160" s="1031">
        <f>G160/G159</f>
        <v>0.77777777777777779</v>
      </c>
      <c r="I160" s="1032"/>
    </row>
    <row r="161" spans="1:9" ht="27.75" customHeight="1">
      <c r="A161" s="1027">
        <v>14</v>
      </c>
      <c r="B161" s="785" t="s">
        <v>221</v>
      </c>
      <c r="C161" s="1036" t="s">
        <v>1326</v>
      </c>
      <c r="D161" s="1038">
        <v>614</v>
      </c>
      <c r="E161" s="1039"/>
      <c r="F161" s="1040"/>
      <c r="G161" s="1038">
        <v>614</v>
      </c>
      <c r="H161" s="1039"/>
      <c r="I161" s="1040"/>
    </row>
    <row r="162" spans="1:9" ht="14.25" customHeight="1">
      <c r="A162" s="1028"/>
      <c r="B162" s="784" t="s">
        <v>1338</v>
      </c>
      <c r="C162" s="1037"/>
      <c r="D162" s="1041"/>
      <c r="E162" s="1042"/>
      <c r="F162" s="1043"/>
      <c r="G162" s="1041"/>
      <c r="H162" s="1042"/>
      <c r="I162" s="1043"/>
    </row>
    <row r="163" spans="1:9" ht="30">
      <c r="A163" s="1028"/>
      <c r="B163" s="784" t="s">
        <v>222</v>
      </c>
      <c r="C163" s="783" t="s">
        <v>492</v>
      </c>
      <c r="D163" s="765">
        <v>328</v>
      </c>
      <c r="E163" s="1031">
        <f>D163/D161</f>
        <v>0.53420195439739415</v>
      </c>
      <c r="F163" s="1032"/>
      <c r="G163" s="765">
        <v>328</v>
      </c>
      <c r="H163" s="1031">
        <f>G163/G161</f>
        <v>0.53420195439739415</v>
      </c>
      <c r="I163" s="1032"/>
    </row>
    <row r="164" spans="1:9" ht="19.5" customHeight="1">
      <c r="A164" s="1028"/>
      <c r="B164" s="784" t="s">
        <v>1400</v>
      </c>
      <c r="C164" s="783" t="s">
        <v>492</v>
      </c>
      <c r="D164" s="765">
        <v>277</v>
      </c>
      <c r="E164" s="1031">
        <f>D164/D161</f>
        <v>0.45114006514657978</v>
      </c>
      <c r="F164" s="1032"/>
      <c r="G164" s="765">
        <v>277</v>
      </c>
      <c r="H164" s="1031">
        <f>G164/G161</f>
        <v>0.45114006514657978</v>
      </c>
      <c r="I164" s="1032"/>
    </row>
    <row r="165" spans="1:9" ht="45">
      <c r="A165" s="1029"/>
      <c r="B165" s="784" t="s">
        <v>226</v>
      </c>
      <c r="C165" s="783" t="s">
        <v>492</v>
      </c>
      <c r="D165" s="765">
        <v>9</v>
      </c>
      <c r="E165" s="1031">
        <f>D165/D161</f>
        <v>1.4657980456026058E-2</v>
      </c>
      <c r="F165" s="1032"/>
      <c r="G165" s="765">
        <v>9</v>
      </c>
      <c r="H165" s="1031">
        <f>G165/G161</f>
        <v>1.4657980456026058E-2</v>
      </c>
      <c r="I165" s="1032"/>
    </row>
    <row r="166" spans="1:9" ht="45" customHeight="1">
      <c r="A166" s="1027">
        <v>15</v>
      </c>
      <c r="B166" s="785" t="s">
        <v>1549</v>
      </c>
      <c r="C166" s="783" t="s">
        <v>1326</v>
      </c>
      <c r="D166" s="1033">
        <v>7632</v>
      </c>
      <c r="E166" s="1034"/>
      <c r="F166" s="1035"/>
      <c r="G166" s="1076">
        <v>7640</v>
      </c>
      <c r="H166" s="1077"/>
      <c r="I166" s="1078"/>
    </row>
    <row r="167" spans="1:9" ht="15">
      <c r="A167" s="1029"/>
      <c r="B167" s="784" t="s">
        <v>1323</v>
      </c>
      <c r="C167" s="783" t="s">
        <v>492</v>
      </c>
      <c r="D167" s="765">
        <v>5</v>
      </c>
      <c r="E167" s="1031">
        <f>D167/D166</f>
        <v>6.5513626834381555E-4</v>
      </c>
      <c r="F167" s="1032"/>
      <c r="G167" s="786">
        <v>5</v>
      </c>
      <c r="H167" s="1073">
        <f>G167/G166</f>
        <v>6.5445026178010475E-4</v>
      </c>
      <c r="I167" s="1074"/>
    </row>
    <row r="168" spans="1:9" ht="28.5" customHeight="1">
      <c r="A168" s="1027">
        <v>16</v>
      </c>
      <c r="B168" s="785" t="s">
        <v>432</v>
      </c>
      <c r="C168" s="783" t="s">
        <v>1326</v>
      </c>
      <c r="D168" s="1033">
        <v>3987</v>
      </c>
      <c r="E168" s="1034"/>
      <c r="F168" s="1035"/>
      <c r="G168" s="1033">
        <v>3987</v>
      </c>
      <c r="H168" s="1034"/>
      <c r="I168" s="1035"/>
    </row>
    <row r="169" spans="1:9" ht="15">
      <c r="A169" s="1029"/>
      <c r="B169" s="784" t="s">
        <v>1323</v>
      </c>
      <c r="C169" s="783" t="s">
        <v>492</v>
      </c>
      <c r="D169" s="765">
        <v>65</v>
      </c>
      <c r="E169" s="1031">
        <f>D169/D168</f>
        <v>1.6302984700275896E-2</v>
      </c>
      <c r="F169" s="1032"/>
      <c r="G169" s="765">
        <v>309</v>
      </c>
      <c r="H169" s="1031">
        <f>G169/G168</f>
        <v>7.7501881113619261E-2</v>
      </c>
      <c r="I169" s="1032"/>
    </row>
    <row r="170" spans="1:9" ht="27.75" customHeight="1">
      <c r="A170" s="1027">
        <v>17</v>
      </c>
      <c r="B170" s="785" t="s">
        <v>542</v>
      </c>
      <c r="C170" s="783" t="s">
        <v>1317</v>
      </c>
      <c r="D170" s="1067">
        <v>1395.2</v>
      </c>
      <c r="E170" s="1075"/>
      <c r="F170" s="1068"/>
      <c r="G170" s="1067">
        <v>1395.2</v>
      </c>
      <c r="H170" s="1075"/>
      <c r="I170" s="1068"/>
    </row>
    <row r="171" spans="1:9" ht="28.5" customHeight="1">
      <c r="A171" s="1028"/>
      <c r="B171" s="784" t="s">
        <v>1325</v>
      </c>
      <c r="C171" s="1036" t="s">
        <v>490</v>
      </c>
      <c r="D171" s="1044">
        <v>14.9</v>
      </c>
      <c r="E171" s="1052">
        <f>D171/D170</f>
        <v>1.067947247706422E-2</v>
      </c>
      <c r="F171" s="1052"/>
      <c r="G171" s="1044">
        <v>14.9</v>
      </c>
      <c r="H171" s="1052">
        <f>G171/G170</f>
        <v>1.067947247706422E-2</v>
      </c>
      <c r="I171" s="1052"/>
    </row>
    <row r="172" spans="1:9" ht="14.25" customHeight="1">
      <c r="A172" s="1028"/>
      <c r="B172" s="784" t="s">
        <v>1338</v>
      </c>
      <c r="C172" s="1037"/>
      <c r="D172" s="1045"/>
      <c r="E172" s="1053"/>
      <c r="F172" s="1053"/>
      <c r="G172" s="1045"/>
      <c r="H172" s="1053"/>
      <c r="I172" s="1053"/>
    </row>
    <row r="173" spans="1:9" ht="15">
      <c r="A173" s="1028"/>
      <c r="B173" s="785" t="s">
        <v>433</v>
      </c>
      <c r="C173" s="783" t="s">
        <v>490</v>
      </c>
      <c r="D173" s="770">
        <v>0</v>
      </c>
      <c r="E173" s="1031">
        <v>0</v>
      </c>
      <c r="F173" s="1032"/>
      <c r="G173" s="770">
        <v>0</v>
      </c>
      <c r="H173" s="1031">
        <v>0</v>
      </c>
      <c r="I173" s="1032"/>
    </row>
    <row r="174" spans="1:9" ht="15">
      <c r="A174" s="1028"/>
      <c r="B174" s="785" t="s">
        <v>1362</v>
      </c>
      <c r="C174" s="783" t="s">
        <v>490</v>
      </c>
      <c r="D174" s="770">
        <v>0</v>
      </c>
      <c r="E174" s="1031">
        <v>0</v>
      </c>
      <c r="F174" s="1032"/>
      <c r="G174" s="770">
        <v>0</v>
      </c>
      <c r="H174" s="1031">
        <v>0</v>
      </c>
      <c r="I174" s="1032"/>
    </row>
    <row r="175" spans="1:9" ht="15">
      <c r="A175" s="1028"/>
      <c r="B175" s="785" t="s">
        <v>1361</v>
      </c>
      <c r="C175" s="783" t="s">
        <v>490</v>
      </c>
      <c r="D175" s="770">
        <v>2.5</v>
      </c>
      <c r="E175" s="1031">
        <f>D175/D170</f>
        <v>1.7918577981651375E-3</v>
      </c>
      <c r="F175" s="1032"/>
      <c r="G175" s="770">
        <v>2.5</v>
      </c>
      <c r="H175" s="1031">
        <f>G175/G170</f>
        <v>1.7918577981651375E-3</v>
      </c>
      <c r="I175" s="1032"/>
    </row>
    <row r="176" spans="1:9" ht="15">
      <c r="A176" s="1029"/>
      <c r="B176" s="785" t="s">
        <v>1360</v>
      </c>
      <c r="C176" s="783" t="s">
        <v>490</v>
      </c>
      <c r="D176" s="770">
        <v>12.4</v>
      </c>
      <c r="E176" s="1031">
        <f>D176/D170</f>
        <v>8.8876146788990831E-3</v>
      </c>
      <c r="F176" s="1032"/>
      <c r="G176" s="770">
        <v>12.4</v>
      </c>
      <c r="H176" s="1031">
        <f>G176/G170</f>
        <v>8.8876146788990831E-3</v>
      </c>
      <c r="I176" s="1032"/>
    </row>
    <row r="177" spans="1:9" ht="28.5">
      <c r="A177" s="1027">
        <v>18</v>
      </c>
      <c r="B177" s="785" t="s">
        <v>529</v>
      </c>
      <c r="C177" s="1036" t="s">
        <v>1326</v>
      </c>
      <c r="D177" s="1038">
        <f>D179+D180+D181+D182+D183</f>
        <v>912</v>
      </c>
      <c r="E177" s="1039"/>
      <c r="F177" s="1040"/>
      <c r="G177" s="1038">
        <f>G179+G180+G181+G182+G183</f>
        <v>948</v>
      </c>
      <c r="H177" s="1039"/>
      <c r="I177" s="1040"/>
    </row>
    <row r="178" spans="1:9" ht="13.5" customHeight="1">
      <c r="A178" s="1028"/>
      <c r="B178" s="784" t="s">
        <v>1338</v>
      </c>
      <c r="C178" s="1037"/>
      <c r="D178" s="1041"/>
      <c r="E178" s="1042"/>
      <c r="F178" s="1043"/>
      <c r="G178" s="1041"/>
      <c r="H178" s="1042"/>
      <c r="I178" s="1043"/>
    </row>
    <row r="179" spans="1:9" ht="15">
      <c r="A179" s="1028"/>
      <c r="B179" s="784" t="s">
        <v>417</v>
      </c>
      <c r="C179" s="783" t="s">
        <v>1326</v>
      </c>
      <c r="D179" s="1049">
        <v>0</v>
      </c>
      <c r="E179" s="1050"/>
      <c r="F179" s="1051"/>
      <c r="G179" s="1049">
        <v>0</v>
      </c>
      <c r="H179" s="1050"/>
      <c r="I179" s="1051"/>
    </row>
    <row r="180" spans="1:9" ht="15">
      <c r="A180" s="1028"/>
      <c r="B180" s="784" t="s">
        <v>1333</v>
      </c>
      <c r="C180" s="783" t="s">
        <v>1326</v>
      </c>
      <c r="D180" s="1049">
        <v>0</v>
      </c>
      <c r="E180" s="1050"/>
      <c r="F180" s="1051"/>
      <c r="G180" s="1049">
        <v>0</v>
      </c>
      <c r="H180" s="1050"/>
      <c r="I180" s="1051"/>
    </row>
    <row r="181" spans="1:9" ht="15">
      <c r="A181" s="1028"/>
      <c r="B181" s="784" t="s">
        <v>1334</v>
      </c>
      <c r="C181" s="783" t="s">
        <v>1326</v>
      </c>
      <c r="D181" s="1049">
        <v>27</v>
      </c>
      <c r="E181" s="1050"/>
      <c r="F181" s="1051"/>
      <c r="G181" s="1049">
        <v>27</v>
      </c>
      <c r="H181" s="1050"/>
      <c r="I181" s="1051"/>
    </row>
    <row r="182" spans="1:9" ht="15">
      <c r="A182" s="1028"/>
      <c r="B182" s="784" t="s">
        <v>1335</v>
      </c>
      <c r="C182" s="783" t="s">
        <v>1326</v>
      </c>
      <c r="D182" s="1049">
        <v>66</v>
      </c>
      <c r="E182" s="1060"/>
      <c r="F182" s="1061"/>
      <c r="G182" s="1049">
        <v>66</v>
      </c>
      <c r="H182" s="1060"/>
      <c r="I182" s="1061"/>
    </row>
    <row r="183" spans="1:9" ht="15">
      <c r="A183" s="1029"/>
      <c r="B183" s="784" t="s">
        <v>220</v>
      </c>
      <c r="C183" s="783" t="s">
        <v>1326</v>
      </c>
      <c r="D183" s="1049">
        <v>819</v>
      </c>
      <c r="E183" s="1050"/>
      <c r="F183" s="1051"/>
      <c r="G183" s="1049">
        <v>855</v>
      </c>
      <c r="H183" s="1050"/>
      <c r="I183" s="1051"/>
    </row>
    <row r="184" spans="1:9">
      <c r="A184" s="782"/>
      <c r="B184" s="782"/>
      <c r="C184" s="782"/>
      <c r="D184" s="782"/>
      <c r="E184" s="782"/>
      <c r="F184" s="782"/>
      <c r="G184" s="782"/>
      <c r="H184" s="782"/>
      <c r="I184" s="782"/>
    </row>
  </sheetData>
  <mergeCells count="371">
    <mergeCell ref="H83:I84"/>
    <mergeCell ref="G101:I101"/>
    <mergeCell ref="G95:I95"/>
    <mergeCell ref="D97:F97"/>
    <mergeCell ref="G97:I97"/>
    <mergeCell ref="G99:I99"/>
    <mergeCell ref="D99:F99"/>
    <mergeCell ref="G98:I98"/>
    <mergeCell ref="G96:I96"/>
    <mergeCell ref="G88:I88"/>
    <mergeCell ref="G86:I86"/>
    <mergeCell ref="G85:I85"/>
    <mergeCell ref="D95:F95"/>
    <mergeCell ref="G92:I92"/>
    <mergeCell ref="D87:F87"/>
    <mergeCell ref="G89:I89"/>
    <mergeCell ref="G90:I90"/>
    <mergeCell ref="G82:I82"/>
    <mergeCell ref="D37:D38"/>
    <mergeCell ref="E37:F38"/>
    <mergeCell ref="E42:F42"/>
    <mergeCell ref="E39:F39"/>
    <mergeCell ref="G80:I80"/>
    <mergeCell ref="D60:F60"/>
    <mergeCell ref="G60:I60"/>
    <mergeCell ref="G66:I66"/>
    <mergeCell ref="G71:I71"/>
    <mergeCell ref="H72:I73"/>
    <mergeCell ref="H40:I40"/>
    <mergeCell ref="G47:I47"/>
    <mergeCell ref="G50:G51"/>
    <mergeCell ref="G77:I77"/>
    <mergeCell ref="G81:I81"/>
    <mergeCell ref="G78:I78"/>
    <mergeCell ref="G79:I79"/>
    <mergeCell ref="H31:I31"/>
    <mergeCell ref="H28:I28"/>
    <mergeCell ref="H42:I42"/>
    <mergeCell ref="G45:I45"/>
    <mergeCell ref="G63:I63"/>
    <mergeCell ref="G61:G62"/>
    <mergeCell ref="H50:H51"/>
    <mergeCell ref="H61:I62"/>
    <mergeCell ref="H36:I36"/>
    <mergeCell ref="H37:I38"/>
    <mergeCell ref="H39:I39"/>
    <mergeCell ref="G37:G38"/>
    <mergeCell ref="A93:A134"/>
    <mergeCell ref="D63:F63"/>
    <mergeCell ref="D85:F85"/>
    <mergeCell ref="D70:F70"/>
    <mergeCell ref="D72:D73"/>
    <mergeCell ref="D78:F78"/>
    <mergeCell ref="D96:F96"/>
    <mergeCell ref="E72:F73"/>
    <mergeCell ref="D98:F98"/>
    <mergeCell ref="D79:F79"/>
    <mergeCell ref="D91:F91"/>
    <mergeCell ref="D88:F88"/>
    <mergeCell ref="D82:F82"/>
    <mergeCell ref="D71:F71"/>
    <mergeCell ref="A71:A81"/>
    <mergeCell ref="A82:A92"/>
    <mergeCell ref="D126:F126"/>
    <mergeCell ref="D118:F118"/>
    <mergeCell ref="D120:F120"/>
    <mergeCell ref="D112:F112"/>
    <mergeCell ref="D110:F110"/>
    <mergeCell ref="D106:F106"/>
    <mergeCell ref="D105:F105"/>
    <mergeCell ref="A60:A70"/>
    <mergeCell ref="C23:C24"/>
    <mergeCell ref="E27:F27"/>
    <mergeCell ref="H26:I26"/>
    <mergeCell ref="G23:I24"/>
    <mergeCell ref="E26:F26"/>
    <mergeCell ref="E25:F25"/>
    <mergeCell ref="E34:F34"/>
    <mergeCell ref="G110:I110"/>
    <mergeCell ref="G106:I106"/>
    <mergeCell ref="E36:F36"/>
    <mergeCell ref="E40:F40"/>
    <mergeCell ref="G76:I76"/>
    <mergeCell ref="D23:F24"/>
    <mergeCell ref="E44:F44"/>
    <mergeCell ref="D65:F65"/>
    <mergeCell ref="D43:F43"/>
    <mergeCell ref="E41:F41"/>
    <mergeCell ref="G69:I69"/>
    <mergeCell ref="H46:I46"/>
    <mergeCell ref="H35:I35"/>
    <mergeCell ref="H33:I33"/>
    <mergeCell ref="H25:I25"/>
    <mergeCell ref="H34:I34"/>
    <mergeCell ref="H29:I29"/>
    <mergeCell ref="D125:F125"/>
    <mergeCell ref="D124:F124"/>
    <mergeCell ref="D75:F75"/>
    <mergeCell ref="D67:F67"/>
    <mergeCell ref="C93:C94"/>
    <mergeCell ref="C83:C84"/>
    <mergeCell ref="D64:F64"/>
    <mergeCell ref="D76:F76"/>
    <mergeCell ref="D80:F80"/>
    <mergeCell ref="D123:F123"/>
    <mergeCell ref="D122:F122"/>
    <mergeCell ref="D121:F121"/>
    <mergeCell ref="D101:F101"/>
    <mergeCell ref="D100:F100"/>
    <mergeCell ref="D103:F103"/>
    <mergeCell ref="A49:A59"/>
    <mergeCell ref="G3:I3"/>
    <mergeCell ref="D3:F3"/>
    <mergeCell ref="E10:F10"/>
    <mergeCell ref="E11:F11"/>
    <mergeCell ref="H13:I13"/>
    <mergeCell ref="H27:I27"/>
    <mergeCell ref="C4:C5"/>
    <mergeCell ref="E8:F8"/>
    <mergeCell ref="H10:I10"/>
    <mergeCell ref="H15:I15"/>
    <mergeCell ref="H14:I14"/>
    <mergeCell ref="E14:F14"/>
    <mergeCell ref="E12:F12"/>
    <mergeCell ref="H11:I11"/>
    <mergeCell ref="E15:F15"/>
    <mergeCell ref="A43:A48"/>
    <mergeCell ref="A4:A22"/>
    <mergeCell ref="A23:A36"/>
    <mergeCell ref="A37:A42"/>
    <mergeCell ref="E7:F7"/>
    <mergeCell ref="E9:F9"/>
    <mergeCell ref="D4:F5"/>
    <mergeCell ref="E35:F35"/>
    <mergeCell ref="E6:F6"/>
    <mergeCell ref="A1:I1"/>
    <mergeCell ref="D2:F2"/>
    <mergeCell ref="G2:I2"/>
    <mergeCell ref="H9:I9"/>
    <mergeCell ref="H7:I7"/>
    <mergeCell ref="G4:I5"/>
    <mergeCell ref="H8:I8"/>
    <mergeCell ref="H6:I6"/>
    <mergeCell ref="H12:I12"/>
    <mergeCell ref="E31:F31"/>
    <mergeCell ref="E32:F32"/>
    <mergeCell ref="E33:F33"/>
    <mergeCell ref="E22:F22"/>
    <mergeCell ref="H17:I17"/>
    <mergeCell ref="E30:F30"/>
    <mergeCell ref="H18:I18"/>
    <mergeCell ref="G20:I20"/>
    <mergeCell ref="E16:F16"/>
    <mergeCell ref="E29:F29"/>
    <mergeCell ref="H16:I16"/>
    <mergeCell ref="H32:I32"/>
    <mergeCell ref="E18:F18"/>
    <mergeCell ref="D20:F20"/>
    <mergeCell ref="E21:F21"/>
    <mergeCell ref="H21:I21"/>
    <mergeCell ref="H22:I22"/>
    <mergeCell ref="E17:F17"/>
    <mergeCell ref="E13:F13"/>
    <mergeCell ref="G19:I19"/>
    <mergeCell ref="D19:F19"/>
    <mergeCell ref="E28:F28"/>
    <mergeCell ref="H30:I30"/>
    <mergeCell ref="A177:A183"/>
    <mergeCell ref="A159:A160"/>
    <mergeCell ref="A161:A165"/>
    <mergeCell ref="A166:A167"/>
    <mergeCell ref="A168:A169"/>
    <mergeCell ref="A170:A176"/>
    <mergeCell ref="D128:F128"/>
    <mergeCell ref="D90:F90"/>
    <mergeCell ref="D107:F107"/>
    <mergeCell ref="D108:F108"/>
    <mergeCell ref="A135:A141"/>
    <mergeCell ref="A149:A158"/>
    <mergeCell ref="A142:A148"/>
    <mergeCell ref="D113:F113"/>
    <mergeCell ref="D179:F179"/>
    <mergeCell ref="E152:F152"/>
    <mergeCell ref="E153:F153"/>
    <mergeCell ref="E154:F154"/>
    <mergeCell ref="E171:F172"/>
    <mergeCell ref="D159:F159"/>
    <mergeCell ref="E155:F155"/>
    <mergeCell ref="D170:F170"/>
    <mergeCell ref="E169:F169"/>
    <mergeCell ref="D168:F168"/>
    <mergeCell ref="D127:F127"/>
    <mergeCell ref="D89:F89"/>
    <mergeCell ref="G87:I87"/>
    <mergeCell ref="G103:I103"/>
    <mergeCell ref="D115:F115"/>
    <mergeCell ref="D111:F111"/>
    <mergeCell ref="C72:C73"/>
    <mergeCell ref="G48:I48"/>
    <mergeCell ref="I50:I51"/>
    <mergeCell ref="C50:C51"/>
    <mergeCell ref="D50:D51"/>
    <mergeCell ref="G104:I104"/>
    <mergeCell ref="D77:F77"/>
    <mergeCell ref="G68:I68"/>
    <mergeCell ref="D83:D84"/>
    <mergeCell ref="D92:F92"/>
    <mergeCell ref="D86:F86"/>
    <mergeCell ref="H49:I49"/>
    <mergeCell ref="G102:I102"/>
    <mergeCell ref="D104:F104"/>
    <mergeCell ref="E50:E51"/>
    <mergeCell ref="F50:F51"/>
    <mergeCell ref="D74:F74"/>
    <mergeCell ref="D66:F66"/>
    <mergeCell ref="C37:C38"/>
    <mergeCell ref="D109:F109"/>
    <mergeCell ref="D114:F114"/>
    <mergeCell ref="D119:F119"/>
    <mergeCell ref="D117:F117"/>
    <mergeCell ref="D116:F116"/>
    <mergeCell ref="E83:F84"/>
    <mergeCell ref="H41:I41"/>
    <mergeCell ref="G107:I107"/>
    <mergeCell ref="G108:I108"/>
    <mergeCell ref="G43:I43"/>
    <mergeCell ref="D45:F45"/>
    <mergeCell ref="E46:F46"/>
    <mergeCell ref="H44:I44"/>
    <mergeCell ref="D102:F102"/>
    <mergeCell ref="D81:F81"/>
    <mergeCell ref="D47:F47"/>
    <mergeCell ref="D69:F69"/>
    <mergeCell ref="G74:I74"/>
    <mergeCell ref="G75:I75"/>
    <mergeCell ref="G64:I64"/>
    <mergeCell ref="G70:I70"/>
    <mergeCell ref="G72:G73"/>
    <mergeCell ref="G100:I100"/>
    <mergeCell ref="D133:F133"/>
    <mergeCell ref="D132:F132"/>
    <mergeCell ref="H154:I154"/>
    <mergeCell ref="G177:I178"/>
    <mergeCell ref="H171:I172"/>
    <mergeCell ref="H167:I167"/>
    <mergeCell ref="G171:G172"/>
    <mergeCell ref="H169:I169"/>
    <mergeCell ref="G170:I170"/>
    <mergeCell ref="H155:I155"/>
    <mergeCell ref="H135:I136"/>
    <mergeCell ref="G135:G136"/>
    <mergeCell ref="D134:F134"/>
    <mergeCell ref="H164:I164"/>
    <mergeCell ref="H163:I163"/>
    <mergeCell ref="H140:I140"/>
    <mergeCell ref="D145:F145"/>
    <mergeCell ref="E138:F138"/>
    <mergeCell ref="E140:F140"/>
    <mergeCell ref="D146:F146"/>
    <mergeCell ref="E157:F157"/>
    <mergeCell ref="H152:I152"/>
    <mergeCell ref="G168:I168"/>
    <mergeCell ref="G166:I166"/>
    <mergeCell ref="D181:F181"/>
    <mergeCell ref="G145:I145"/>
    <mergeCell ref="D144:F144"/>
    <mergeCell ref="D61:D62"/>
    <mergeCell ref="E61:F62"/>
    <mergeCell ref="E49:F49"/>
    <mergeCell ref="D93:F94"/>
    <mergeCell ref="G124:I124"/>
    <mergeCell ref="G93:I94"/>
    <mergeCell ref="G83:G84"/>
    <mergeCell ref="H138:I138"/>
    <mergeCell ref="H139:I139"/>
    <mergeCell ref="G142:I143"/>
    <mergeCell ref="G131:I131"/>
    <mergeCell ref="E137:F137"/>
    <mergeCell ref="E135:F136"/>
    <mergeCell ref="H137:I137"/>
    <mergeCell ref="G146:I146"/>
    <mergeCell ref="H141:I141"/>
    <mergeCell ref="H149:I149"/>
    <mergeCell ref="D130:F130"/>
    <mergeCell ref="D131:F131"/>
    <mergeCell ref="G91:I91"/>
    <mergeCell ref="G128:I128"/>
    <mergeCell ref="G120:I120"/>
    <mergeCell ref="G119:I119"/>
    <mergeCell ref="G118:I118"/>
    <mergeCell ref="G112:I112"/>
    <mergeCell ref="G114:I114"/>
    <mergeCell ref="G113:I113"/>
    <mergeCell ref="G133:I133"/>
    <mergeCell ref="G105:I105"/>
    <mergeCell ref="G132:I132"/>
    <mergeCell ref="G109:I109"/>
    <mergeCell ref="G121:I121"/>
    <mergeCell ref="G117:I117"/>
    <mergeCell ref="G126:I126"/>
    <mergeCell ref="G122:I122"/>
    <mergeCell ref="G125:I125"/>
    <mergeCell ref="G127:I127"/>
    <mergeCell ref="G123:I123"/>
    <mergeCell ref="G116:I116"/>
    <mergeCell ref="G115:I115"/>
    <mergeCell ref="G111:I111"/>
    <mergeCell ref="G183:I183"/>
    <mergeCell ref="G161:I162"/>
    <mergeCell ref="H160:I160"/>
    <mergeCell ref="H175:I175"/>
    <mergeCell ref="H176:I176"/>
    <mergeCell ref="G179:I179"/>
    <mergeCell ref="G148:I148"/>
    <mergeCell ref="G147:I147"/>
    <mergeCell ref="D183:F183"/>
    <mergeCell ref="G180:I180"/>
    <mergeCell ref="D180:F180"/>
    <mergeCell ref="G181:I181"/>
    <mergeCell ref="D182:F182"/>
    <mergeCell ref="G182:I182"/>
    <mergeCell ref="H174:I174"/>
    <mergeCell ref="E158:F158"/>
    <mergeCell ref="H153:I153"/>
    <mergeCell ref="E160:F160"/>
    <mergeCell ref="E167:F167"/>
    <mergeCell ref="E163:F163"/>
    <mergeCell ref="E156:F156"/>
    <mergeCell ref="H158:I158"/>
    <mergeCell ref="H157:I157"/>
    <mergeCell ref="H156:I156"/>
    <mergeCell ref="C61:C62"/>
    <mergeCell ref="D48:F48"/>
    <mergeCell ref="G65:I65"/>
    <mergeCell ref="G67:I67"/>
    <mergeCell ref="D68:F68"/>
    <mergeCell ref="C150:C151"/>
    <mergeCell ref="D148:F148"/>
    <mergeCell ref="G144:I144"/>
    <mergeCell ref="C135:C136"/>
    <mergeCell ref="C142:C143"/>
    <mergeCell ref="D142:F143"/>
    <mergeCell ref="H150:I151"/>
    <mergeCell ref="G150:G151"/>
    <mergeCell ref="E150:F151"/>
    <mergeCell ref="D150:D151"/>
    <mergeCell ref="E149:F149"/>
    <mergeCell ref="D135:D136"/>
    <mergeCell ref="G130:I130"/>
    <mergeCell ref="D129:F129"/>
    <mergeCell ref="G129:I129"/>
    <mergeCell ref="G134:I134"/>
    <mergeCell ref="D147:F147"/>
    <mergeCell ref="E141:F141"/>
    <mergeCell ref="E139:F139"/>
    <mergeCell ref="H165:I165"/>
    <mergeCell ref="H173:I173"/>
    <mergeCell ref="E164:F164"/>
    <mergeCell ref="G159:I159"/>
    <mergeCell ref="C161:C162"/>
    <mergeCell ref="C177:C178"/>
    <mergeCell ref="D177:F178"/>
    <mergeCell ref="C171:C172"/>
    <mergeCell ref="D171:D172"/>
    <mergeCell ref="E175:F175"/>
    <mergeCell ref="E176:F176"/>
    <mergeCell ref="E173:F173"/>
    <mergeCell ref="E165:F165"/>
    <mergeCell ref="D161:F162"/>
    <mergeCell ref="D166:F166"/>
    <mergeCell ref="E174:F174"/>
  </mergeCells>
  <phoneticPr fontId="3" type="noConversion"/>
  <pageMargins left="0.71" right="0.32" top="0.38" bottom="0.28999999999999998" header="0.21" footer="0.24"/>
  <pageSetup paperSize="9" scale="81"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Лист7">
    <tabColor rgb="FFFFFF00"/>
  </sheetPr>
  <dimension ref="A1:DZ51"/>
  <sheetViews>
    <sheetView zoomScale="40" zoomScaleNormal="40" zoomScaleSheetLayoutView="75" workbookViewId="0">
      <selection activeCell="I22" sqref="I22"/>
    </sheetView>
  </sheetViews>
  <sheetFormatPr defaultRowHeight="12.75" outlineLevelCol="1"/>
  <cols>
    <col min="1" max="1" width="13.140625" style="535" customWidth="1"/>
    <col min="2" max="2" width="14" style="535" customWidth="1"/>
    <col min="3" max="3" width="15.85546875" style="535" customWidth="1"/>
    <col min="4" max="4" width="11" style="535" customWidth="1"/>
    <col min="5" max="5" width="13.42578125" style="535" hidden="1" customWidth="1" outlineLevel="1"/>
    <col min="6" max="6" width="21" style="535" customWidth="1" collapsed="1"/>
    <col min="7" max="7" width="13.140625" style="535" customWidth="1"/>
    <col min="8" max="8" width="21.28515625" style="535" hidden="1" customWidth="1" outlineLevel="1"/>
    <col min="9" max="9" width="14.140625" style="535" customWidth="1" collapsed="1"/>
    <col min="10" max="10" width="15.85546875" style="535" customWidth="1"/>
    <col min="11" max="11" width="14.42578125" style="535" customWidth="1"/>
    <col min="12" max="12" width="16" style="535" customWidth="1"/>
    <col min="13" max="13" width="13.42578125" style="535" customWidth="1"/>
    <col min="14" max="14" width="11.5703125" style="535" customWidth="1"/>
    <col min="15" max="15" width="12.7109375" style="535" customWidth="1"/>
    <col min="16" max="16" width="13.140625" style="535" customWidth="1"/>
    <col min="17" max="17" width="11" style="535" customWidth="1"/>
    <col min="18" max="18" width="12.7109375" style="535" customWidth="1"/>
    <col min="19" max="19" width="12.140625" style="535" customWidth="1"/>
    <col min="20" max="20" width="19" style="535" hidden="1" customWidth="1" outlineLevel="1"/>
    <col min="21" max="21" width="25.28515625" style="535" hidden="1" customWidth="1" outlineLevel="1"/>
    <col min="22" max="22" width="26.85546875" style="535" hidden="1" customWidth="1" outlineLevel="1"/>
    <col min="23" max="23" width="2.5703125" style="535" customWidth="1" collapsed="1"/>
    <col min="24" max="24" width="12.7109375" style="535" customWidth="1"/>
    <col min="25" max="25" width="21.140625" style="535" customWidth="1"/>
    <col min="26" max="26" width="10.28515625" style="535" customWidth="1"/>
    <col min="27" max="27" width="8.140625" style="535" customWidth="1"/>
    <col min="28" max="28" width="11.5703125" style="535" customWidth="1"/>
    <col min="29" max="29" width="24.42578125" style="535" hidden="1" customWidth="1" outlineLevel="1"/>
    <col min="30" max="30" width="13.85546875" style="535" customWidth="1" collapsed="1"/>
    <col min="31" max="31" width="12.28515625" style="535" customWidth="1"/>
    <col min="32" max="32" width="11.5703125" style="535" customWidth="1"/>
    <col min="33" max="33" width="11.140625" style="535" customWidth="1"/>
    <col min="34" max="34" width="18" style="535" hidden="1" customWidth="1" outlineLevel="1"/>
    <col min="35" max="35" width="17" style="535" customWidth="1" collapsed="1"/>
    <col min="36" max="36" width="10.7109375" style="535" customWidth="1"/>
    <col min="37" max="37" width="19.42578125" style="535" customWidth="1"/>
    <col min="38" max="38" width="14.42578125" style="535" customWidth="1"/>
    <col min="39" max="39" width="15.7109375" style="535" customWidth="1"/>
    <col min="40" max="40" width="21.7109375" style="535" hidden="1" customWidth="1" outlineLevel="1"/>
    <col min="41" max="41" width="16.5703125" style="535" hidden="1" customWidth="1" outlineLevel="1"/>
    <col min="42" max="42" width="9.140625" style="535" collapsed="1"/>
    <col min="43" max="43" width="9.140625" style="535"/>
    <col min="44" max="44" width="16.85546875" style="535" customWidth="1"/>
    <col min="45" max="45" width="16.5703125" style="535" customWidth="1"/>
    <col min="46" max="16384" width="9.140625" style="535"/>
  </cols>
  <sheetData>
    <row r="1" spans="1:44" s="525" customFormat="1" ht="16.5" customHeight="1">
      <c r="A1" s="522"/>
      <c r="B1" s="522"/>
      <c r="C1" s="522"/>
      <c r="D1" s="522"/>
      <c r="E1" s="522"/>
      <c r="F1" s="522"/>
      <c r="G1" s="522"/>
      <c r="H1" s="522"/>
      <c r="I1" s="522"/>
      <c r="J1" s="523"/>
      <c r="K1" s="522"/>
      <c r="L1" s="522"/>
      <c r="M1" s="522"/>
      <c r="N1" s="522"/>
      <c r="O1" s="522"/>
      <c r="P1" s="522"/>
      <c r="Q1" s="522"/>
      <c r="R1" s="522"/>
      <c r="S1" s="522"/>
      <c r="T1" s="522"/>
      <c r="U1" s="522"/>
      <c r="V1" s="522"/>
      <c r="W1" s="522"/>
      <c r="X1" s="522"/>
      <c r="Y1" s="522"/>
      <c r="Z1" s="522"/>
      <c r="AA1" s="522"/>
      <c r="AB1" s="522"/>
      <c r="AC1" s="522"/>
      <c r="AD1" s="522"/>
      <c r="AE1" s="522"/>
      <c r="AF1" s="522"/>
      <c r="AG1" s="522"/>
      <c r="AH1" s="522"/>
      <c r="AI1" s="524"/>
      <c r="AJ1" s="522"/>
      <c r="AK1" s="522"/>
      <c r="AL1" s="522"/>
      <c r="AM1" s="522"/>
      <c r="AN1" s="522"/>
      <c r="AO1" s="522"/>
      <c r="AP1" s="522"/>
      <c r="AQ1" s="522"/>
      <c r="AR1" s="522"/>
    </row>
    <row r="2" spans="1:44" s="525" customFormat="1" ht="16.5">
      <c r="A2" s="522"/>
      <c r="B2" s="522"/>
      <c r="C2" s="522"/>
      <c r="D2" s="522"/>
      <c r="E2" s="522"/>
      <c r="F2" s="522"/>
      <c r="G2" s="522"/>
      <c r="H2" s="522"/>
      <c r="I2" s="522"/>
      <c r="J2" s="522"/>
      <c r="K2" s="522"/>
      <c r="L2" s="522"/>
      <c r="M2" s="526"/>
      <c r="N2" s="526"/>
      <c r="O2" s="527"/>
      <c r="P2" s="528" t="s">
        <v>478</v>
      </c>
      <c r="Q2" s="529"/>
      <c r="R2" s="522"/>
      <c r="S2" s="522"/>
      <c r="T2" s="522"/>
      <c r="U2" s="522"/>
      <c r="V2" s="522"/>
      <c r="W2" s="522"/>
      <c r="X2" s="522"/>
      <c r="Y2" s="522"/>
      <c r="Z2" s="522"/>
      <c r="AA2" s="522"/>
      <c r="AB2" s="522"/>
      <c r="AC2" s="522"/>
      <c r="AD2" s="522"/>
      <c r="AE2" s="522"/>
      <c r="AF2" s="522"/>
      <c r="AG2" s="522"/>
      <c r="AH2" s="522"/>
      <c r="AI2" s="522"/>
      <c r="AJ2" s="522"/>
      <c r="AK2" s="522"/>
      <c r="AL2" s="522"/>
      <c r="AM2" s="530"/>
      <c r="AN2" s="530"/>
      <c r="AO2" s="531"/>
      <c r="AP2" s="532" t="s">
        <v>478</v>
      </c>
      <c r="AQ2" s="533"/>
      <c r="AR2" s="522"/>
    </row>
    <row r="3" spans="1:44" ht="9" customHeight="1">
      <c r="A3" s="534"/>
      <c r="B3" s="534"/>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row>
    <row r="4" spans="1:44" ht="18.75">
      <c r="A4" s="1120" t="s">
        <v>1602</v>
      </c>
      <c r="B4" s="1120"/>
      <c r="C4" s="1120"/>
      <c r="D4" s="1120"/>
      <c r="E4" s="1120"/>
      <c r="F4" s="1120"/>
      <c r="G4" s="1120"/>
      <c r="H4" s="1120"/>
      <c r="I4" s="1120"/>
      <c r="J4" s="1120"/>
      <c r="K4" s="1120"/>
      <c r="L4" s="1120"/>
      <c r="M4" s="1120"/>
      <c r="N4" s="1120"/>
      <c r="O4" s="1120"/>
      <c r="P4" s="1120"/>
      <c r="Q4" s="1120"/>
      <c r="R4" s="1120"/>
      <c r="S4" s="1120"/>
      <c r="T4" s="536"/>
      <c r="U4" s="536"/>
      <c r="V4" s="536"/>
      <c r="W4" s="536"/>
      <c r="X4" s="536"/>
      <c r="Y4" s="536"/>
      <c r="Z4" s="536"/>
      <c r="AA4" s="536"/>
      <c r="AB4" s="537"/>
      <c r="AC4" s="537"/>
      <c r="AD4" s="537"/>
      <c r="AE4" s="537"/>
      <c r="AF4" s="537"/>
      <c r="AG4" s="534"/>
      <c r="AH4" s="534"/>
      <c r="AI4" s="534"/>
      <c r="AJ4" s="534"/>
      <c r="AK4" s="534"/>
      <c r="AL4" s="534"/>
      <c r="AM4" s="534"/>
      <c r="AN4" s="534"/>
      <c r="AO4" s="534"/>
      <c r="AP4" s="534"/>
      <c r="AQ4" s="534"/>
      <c r="AR4" s="534"/>
    </row>
    <row r="5" spans="1:44" ht="15.75" thickBot="1">
      <c r="A5" s="538" t="s">
        <v>1410</v>
      </c>
      <c r="B5" s="539"/>
      <c r="C5" s="539"/>
      <c r="D5" s="539"/>
      <c r="E5" s="539"/>
      <c r="F5" s="539"/>
      <c r="G5" s="539"/>
      <c r="H5" s="539"/>
      <c r="I5" s="539"/>
      <c r="J5" s="539"/>
      <c r="K5" s="539"/>
      <c r="L5" s="539"/>
      <c r="M5" s="539"/>
      <c r="N5" s="539"/>
      <c r="O5" s="539"/>
      <c r="P5" s="540"/>
      <c r="Q5" s="540"/>
      <c r="R5" s="540"/>
      <c r="S5" s="540"/>
      <c r="T5" s="539"/>
      <c r="U5" s="539"/>
      <c r="V5" s="541"/>
      <c r="W5" s="541"/>
      <c r="X5" s="1121" t="s">
        <v>385</v>
      </c>
      <c r="Y5" s="1121"/>
      <c r="Z5" s="1121"/>
      <c r="AA5" s="1121"/>
      <c r="AB5" s="542"/>
      <c r="AC5" s="539"/>
      <c r="AD5" s="539"/>
      <c r="AE5" s="539"/>
      <c r="AF5" s="539"/>
      <c r="AG5" s="543"/>
      <c r="AH5" s="543"/>
      <c r="AI5" s="543"/>
      <c r="AJ5" s="543"/>
      <c r="AK5" s="544"/>
      <c r="AL5" s="544"/>
      <c r="AM5" s="544"/>
      <c r="AN5" s="543"/>
      <c r="AO5" s="543"/>
      <c r="AP5" s="543"/>
      <c r="AQ5" s="534"/>
      <c r="AR5" s="534"/>
    </row>
    <row r="6" spans="1:44" ht="23.25" customHeight="1">
      <c r="A6" s="1122" t="s">
        <v>1411</v>
      </c>
      <c r="B6" s="1125" t="s">
        <v>446</v>
      </c>
      <c r="C6" s="1125" t="s">
        <v>447</v>
      </c>
      <c r="D6" s="1125" t="s">
        <v>448</v>
      </c>
      <c r="E6" s="1125"/>
      <c r="F6" s="1125"/>
      <c r="G6" s="1125"/>
      <c r="H6" s="1125"/>
      <c r="I6" s="1125"/>
      <c r="J6" s="1125"/>
      <c r="K6" s="1125"/>
      <c r="L6" s="1125" t="s">
        <v>1606</v>
      </c>
      <c r="M6" s="1125"/>
      <c r="N6" s="1125"/>
      <c r="O6" s="1125" t="s">
        <v>1607</v>
      </c>
      <c r="P6" s="1125"/>
      <c r="Q6" s="1128"/>
      <c r="R6" s="545"/>
      <c r="S6" s="545"/>
      <c r="T6" s="1130" t="s">
        <v>1412</v>
      </c>
      <c r="U6" s="1131"/>
      <c r="V6" s="546"/>
      <c r="W6" s="546"/>
      <c r="X6" s="1122" t="s">
        <v>1411</v>
      </c>
      <c r="Y6" s="1125" t="s">
        <v>450</v>
      </c>
      <c r="Z6" s="1125"/>
      <c r="AA6" s="1125"/>
      <c r="AB6" s="1125"/>
      <c r="AC6" s="1125"/>
      <c r="AD6" s="1125"/>
      <c r="AE6" s="1125"/>
      <c r="AF6" s="1125"/>
      <c r="AG6" s="1125"/>
      <c r="AH6" s="1125"/>
      <c r="AI6" s="1125"/>
      <c r="AJ6" s="1125"/>
      <c r="AK6" s="1125"/>
      <c r="AL6" s="1125"/>
      <c r="AM6" s="1128"/>
      <c r="AN6" s="547"/>
      <c r="AO6" s="548"/>
      <c r="AP6" s="543"/>
      <c r="AQ6" s="534"/>
      <c r="AR6" s="534"/>
    </row>
    <row r="7" spans="1:44" ht="23.25" customHeight="1">
      <c r="A7" s="1123"/>
      <c r="B7" s="1126"/>
      <c r="C7" s="1126"/>
      <c r="D7" s="1118" t="s">
        <v>1553</v>
      </c>
      <c r="E7" s="1136" t="s">
        <v>1412</v>
      </c>
      <c r="F7" s="1118" t="s">
        <v>227</v>
      </c>
      <c r="G7" s="1118"/>
      <c r="H7" s="1118"/>
      <c r="I7" s="1118"/>
      <c r="J7" s="1118"/>
      <c r="K7" s="1118"/>
      <c r="L7" s="1118"/>
      <c r="M7" s="1118"/>
      <c r="N7" s="1118"/>
      <c r="O7" s="1118"/>
      <c r="P7" s="1118"/>
      <c r="Q7" s="1129"/>
      <c r="R7" s="545"/>
      <c r="S7" s="545"/>
      <c r="T7" s="1132"/>
      <c r="U7" s="1133"/>
      <c r="V7" s="546"/>
      <c r="W7" s="546"/>
      <c r="X7" s="1123"/>
      <c r="Y7" s="1118" t="s">
        <v>232</v>
      </c>
      <c r="Z7" s="1118"/>
      <c r="AA7" s="1118"/>
      <c r="AB7" s="1118"/>
      <c r="AC7" s="1118"/>
      <c r="AD7" s="1118"/>
      <c r="AE7" s="1118"/>
      <c r="AF7" s="1118"/>
      <c r="AG7" s="1118"/>
      <c r="AH7" s="1136" t="s">
        <v>1412</v>
      </c>
      <c r="AI7" s="1118" t="s">
        <v>233</v>
      </c>
      <c r="AJ7" s="1118"/>
      <c r="AK7" s="1118"/>
      <c r="AL7" s="1118"/>
      <c r="AM7" s="1129"/>
      <c r="AN7" s="1138" t="s">
        <v>1412</v>
      </c>
      <c r="AO7" s="1133"/>
      <c r="AP7" s="543"/>
      <c r="AQ7" s="534"/>
      <c r="AR7" s="534"/>
    </row>
    <row r="8" spans="1:44" ht="27.75" customHeight="1">
      <c r="A8" s="1123"/>
      <c r="B8" s="1126"/>
      <c r="C8" s="1126"/>
      <c r="D8" s="1126"/>
      <c r="E8" s="1136"/>
      <c r="F8" s="1118" t="s">
        <v>1413</v>
      </c>
      <c r="G8" s="1118"/>
      <c r="H8" s="549" t="s">
        <v>1412</v>
      </c>
      <c r="I8" s="1118" t="s">
        <v>229</v>
      </c>
      <c r="J8" s="1118" t="s">
        <v>1414</v>
      </c>
      <c r="K8" s="1118" t="s">
        <v>1415</v>
      </c>
      <c r="L8" s="1118" t="s">
        <v>1553</v>
      </c>
      <c r="M8" s="1118" t="s">
        <v>227</v>
      </c>
      <c r="N8" s="1118"/>
      <c r="O8" s="1118" t="s">
        <v>1553</v>
      </c>
      <c r="P8" s="1118" t="s">
        <v>227</v>
      </c>
      <c r="Q8" s="1129"/>
      <c r="R8" s="545"/>
      <c r="S8" s="545"/>
      <c r="T8" s="1132"/>
      <c r="U8" s="1133"/>
      <c r="V8" s="546"/>
      <c r="W8" s="546"/>
      <c r="X8" s="1123"/>
      <c r="Y8" s="1118" t="s">
        <v>1553</v>
      </c>
      <c r="Z8" s="1118" t="s">
        <v>234</v>
      </c>
      <c r="AA8" s="1118"/>
      <c r="AB8" s="1118"/>
      <c r="AC8" s="549" t="s">
        <v>1412</v>
      </c>
      <c r="AD8" s="1118" t="s">
        <v>235</v>
      </c>
      <c r="AE8" s="1126"/>
      <c r="AF8" s="1126"/>
      <c r="AG8" s="1126"/>
      <c r="AH8" s="1136"/>
      <c r="AI8" s="1118" t="s">
        <v>1553</v>
      </c>
      <c r="AJ8" s="1118" t="s">
        <v>236</v>
      </c>
      <c r="AK8" s="1126"/>
      <c r="AL8" s="1118" t="s">
        <v>237</v>
      </c>
      <c r="AM8" s="1140"/>
      <c r="AN8" s="1138"/>
      <c r="AO8" s="1133"/>
      <c r="AP8" s="543"/>
      <c r="AQ8" s="534"/>
      <c r="AR8" s="534"/>
    </row>
    <row r="9" spans="1:44" ht="30" customHeight="1" thickBot="1">
      <c r="A9" s="1124"/>
      <c r="B9" s="1127"/>
      <c r="C9" s="1127"/>
      <c r="D9" s="1127"/>
      <c r="E9" s="1137"/>
      <c r="F9" s="550" t="s">
        <v>231</v>
      </c>
      <c r="G9" s="550" t="s">
        <v>1416</v>
      </c>
      <c r="H9" s="551"/>
      <c r="I9" s="1119"/>
      <c r="J9" s="1119"/>
      <c r="K9" s="1119"/>
      <c r="L9" s="1119"/>
      <c r="M9" s="552" t="s">
        <v>1417</v>
      </c>
      <c r="N9" s="552" t="s">
        <v>1418</v>
      </c>
      <c r="O9" s="1119"/>
      <c r="P9" s="552" t="s">
        <v>1417</v>
      </c>
      <c r="Q9" s="553" t="s">
        <v>1418</v>
      </c>
      <c r="R9" s="545"/>
      <c r="S9" s="545"/>
      <c r="T9" s="1134"/>
      <c r="U9" s="1135"/>
      <c r="V9" s="546"/>
      <c r="W9" s="546"/>
      <c r="X9" s="1124"/>
      <c r="Y9" s="1127"/>
      <c r="Z9" s="550">
        <v>2.5</v>
      </c>
      <c r="AA9" s="554">
        <v>2</v>
      </c>
      <c r="AB9" s="552" t="s">
        <v>435</v>
      </c>
      <c r="AC9" s="551"/>
      <c r="AD9" s="552" t="s">
        <v>1419</v>
      </c>
      <c r="AE9" s="552" t="s">
        <v>1420</v>
      </c>
      <c r="AF9" s="552" t="s">
        <v>1421</v>
      </c>
      <c r="AG9" s="552" t="s">
        <v>1422</v>
      </c>
      <c r="AH9" s="1137"/>
      <c r="AI9" s="1119"/>
      <c r="AJ9" s="554">
        <v>2</v>
      </c>
      <c r="AK9" s="552" t="s">
        <v>434</v>
      </c>
      <c r="AL9" s="552" t="s">
        <v>1423</v>
      </c>
      <c r="AM9" s="553" t="s">
        <v>1424</v>
      </c>
      <c r="AN9" s="1139"/>
      <c r="AO9" s="1135"/>
      <c r="AP9" s="543"/>
      <c r="AQ9" s="534"/>
      <c r="AR9" s="534"/>
    </row>
    <row r="10" spans="1:44" ht="30" customHeight="1" thickBot="1">
      <c r="A10" s="555">
        <v>1</v>
      </c>
      <c r="B10" s="556" t="s">
        <v>436</v>
      </c>
      <c r="C10" s="556">
        <v>3</v>
      </c>
      <c r="D10" s="556" t="s">
        <v>438</v>
      </c>
      <c r="E10" s="557" t="s">
        <v>1425</v>
      </c>
      <c r="F10" s="556">
        <v>5</v>
      </c>
      <c r="G10" s="556">
        <v>6</v>
      </c>
      <c r="H10" s="557" t="s">
        <v>1426</v>
      </c>
      <c r="I10" s="556">
        <v>7</v>
      </c>
      <c r="J10" s="556">
        <v>8</v>
      </c>
      <c r="K10" s="556">
        <v>9</v>
      </c>
      <c r="L10" s="556" t="s">
        <v>439</v>
      </c>
      <c r="M10" s="558">
        <v>11</v>
      </c>
      <c r="N10" s="558">
        <v>12</v>
      </c>
      <c r="O10" s="556" t="s">
        <v>441</v>
      </c>
      <c r="P10" s="558">
        <v>14</v>
      </c>
      <c r="Q10" s="559">
        <v>15</v>
      </c>
      <c r="R10" s="560"/>
      <c r="S10" s="560"/>
      <c r="T10" s="561" t="s">
        <v>1427</v>
      </c>
      <c r="U10" s="561" t="s">
        <v>1428</v>
      </c>
      <c r="V10" s="562"/>
      <c r="W10" s="562"/>
      <c r="X10" s="555" t="s">
        <v>1429</v>
      </c>
      <c r="Y10" s="556" t="s">
        <v>443</v>
      </c>
      <c r="Z10" s="556">
        <v>17</v>
      </c>
      <c r="AA10" s="556">
        <v>18</v>
      </c>
      <c r="AB10" s="556">
        <v>19</v>
      </c>
      <c r="AC10" s="557" t="s">
        <v>1430</v>
      </c>
      <c r="AD10" s="556">
        <v>20</v>
      </c>
      <c r="AE10" s="556">
        <v>21</v>
      </c>
      <c r="AF10" s="556">
        <v>22</v>
      </c>
      <c r="AG10" s="556">
        <v>23</v>
      </c>
      <c r="AH10" s="557" t="s">
        <v>1431</v>
      </c>
      <c r="AI10" s="556" t="s">
        <v>444</v>
      </c>
      <c r="AJ10" s="556">
        <v>25</v>
      </c>
      <c r="AK10" s="556">
        <v>26</v>
      </c>
      <c r="AL10" s="556">
        <v>27</v>
      </c>
      <c r="AM10" s="563">
        <v>28</v>
      </c>
      <c r="AN10" s="564" t="s">
        <v>1432</v>
      </c>
      <c r="AO10" s="561" t="s">
        <v>1433</v>
      </c>
      <c r="AP10" s="543"/>
      <c r="AQ10" s="534"/>
      <c r="AR10" s="534"/>
    </row>
    <row r="11" spans="1:44" s="583" customFormat="1" ht="13.5" thickBot="1">
      <c r="A11" s="565" t="s">
        <v>1434</v>
      </c>
      <c r="B11" s="566">
        <v>1524</v>
      </c>
      <c r="C11" s="567">
        <v>3</v>
      </c>
      <c r="D11" s="566">
        <v>1521</v>
      </c>
      <c r="E11" s="568" t="b">
        <f>B11=(C11+D11)</f>
        <v>1</v>
      </c>
      <c r="F11" s="567">
        <v>231</v>
      </c>
      <c r="G11" s="567">
        <v>1290</v>
      </c>
      <c r="H11" s="568" t="b">
        <f>D11=(F11+G11)</f>
        <v>1</v>
      </c>
      <c r="I11" s="567">
        <v>156</v>
      </c>
      <c r="J11" s="567">
        <v>12</v>
      </c>
      <c r="K11" s="567">
        <v>0</v>
      </c>
      <c r="L11" s="566">
        <v>166</v>
      </c>
      <c r="M11" s="569">
        <v>54</v>
      </c>
      <c r="N11" s="569">
        <v>112</v>
      </c>
      <c r="O11" s="570">
        <f>SUM(P11:Q11)</f>
        <v>95</v>
      </c>
      <c r="P11" s="571">
        <v>46</v>
      </c>
      <c r="Q11" s="572">
        <v>49</v>
      </c>
      <c r="R11" s="573"/>
      <c r="S11" s="573"/>
      <c r="T11" s="574" t="b">
        <f>N11+M11=L11</f>
        <v>1</v>
      </c>
      <c r="U11" s="575" t="b">
        <f>O11=P11+Q11</f>
        <v>1</v>
      </c>
      <c r="V11" s="576"/>
      <c r="W11" s="576"/>
      <c r="X11" s="565" t="s">
        <v>1434</v>
      </c>
      <c r="Y11" s="577">
        <v>80</v>
      </c>
      <c r="Z11" s="578">
        <v>53</v>
      </c>
      <c r="AA11" s="578">
        <v>27</v>
      </c>
      <c r="AB11" s="578">
        <v>0</v>
      </c>
      <c r="AC11" s="579" t="b">
        <f>Y11=Z11+AA11+AB11</f>
        <v>1</v>
      </c>
      <c r="AD11" s="578">
        <v>0</v>
      </c>
      <c r="AE11" s="578">
        <v>0</v>
      </c>
      <c r="AF11" s="578">
        <v>32</v>
      </c>
      <c r="AG11" s="578">
        <v>48</v>
      </c>
      <c r="AH11" s="568" t="b">
        <f>Y11=AD11+AE11+AF11+AG11</f>
        <v>1</v>
      </c>
      <c r="AI11" s="577">
        <v>1441</v>
      </c>
      <c r="AJ11" s="578">
        <v>223</v>
      </c>
      <c r="AK11" s="578">
        <v>1218</v>
      </c>
      <c r="AL11" s="578">
        <v>863</v>
      </c>
      <c r="AM11" s="580">
        <v>578</v>
      </c>
      <c r="AN11" s="581" t="b">
        <f>AJ11+AK11=AL11+AM11</f>
        <v>1</v>
      </c>
      <c r="AO11" s="582" t="b">
        <f>D11=Y11+AI11</f>
        <v>1</v>
      </c>
    </row>
    <row r="12" spans="1:44" s="583" customFormat="1" ht="13.5" thickBot="1">
      <c r="A12" s="584" t="s">
        <v>1435</v>
      </c>
      <c r="B12" s="585">
        <v>4128</v>
      </c>
      <c r="C12" s="586">
        <v>2</v>
      </c>
      <c r="D12" s="585">
        <v>4126</v>
      </c>
      <c r="E12" s="587" t="b">
        <f>B12=(C12+D12)</f>
        <v>1</v>
      </c>
      <c r="F12" s="586">
        <v>830</v>
      </c>
      <c r="G12" s="586">
        <v>3296</v>
      </c>
      <c r="H12" s="587" t="b">
        <f>D12=(F12+G12)</f>
        <v>1</v>
      </c>
      <c r="I12" s="586">
        <v>753</v>
      </c>
      <c r="J12" s="586">
        <v>1018</v>
      </c>
      <c r="K12" s="586">
        <v>0</v>
      </c>
      <c r="L12" s="585">
        <v>753</v>
      </c>
      <c r="M12" s="588">
        <v>422</v>
      </c>
      <c r="N12" s="588">
        <v>331</v>
      </c>
      <c r="O12" s="589">
        <f>SUM(P12:Q12)</f>
        <v>790</v>
      </c>
      <c r="P12" s="590">
        <v>480</v>
      </c>
      <c r="Q12" s="591">
        <v>310</v>
      </c>
      <c r="R12" s="573"/>
      <c r="S12" s="573"/>
      <c r="T12" s="574" t="b">
        <f>N12+M12=L12</f>
        <v>1</v>
      </c>
      <c r="U12" s="575" t="b">
        <f>O12=P12+Q12</f>
        <v>1</v>
      </c>
      <c r="V12" s="576"/>
      <c r="W12" s="576"/>
      <c r="X12" s="592" t="s">
        <v>1435</v>
      </c>
      <c r="Y12" s="593">
        <v>612</v>
      </c>
      <c r="Z12" s="594">
        <v>0</v>
      </c>
      <c r="AA12" s="594">
        <v>612</v>
      </c>
      <c r="AB12" s="594">
        <v>0</v>
      </c>
      <c r="AC12" s="595" t="b">
        <f>Y12=Z12+AA12+AB12</f>
        <v>1</v>
      </c>
      <c r="AD12" s="594">
        <v>0</v>
      </c>
      <c r="AE12" s="594">
        <v>22</v>
      </c>
      <c r="AF12" s="594">
        <v>262</v>
      </c>
      <c r="AG12" s="594">
        <v>328</v>
      </c>
      <c r="AH12" s="596" t="b">
        <f>Y12=AD12+AE12+AF12+AG12</f>
        <v>1</v>
      </c>
      <c r="AI12" s="593">
        <v>3514</v>
      </c>
      <c r="AJ12" s="594">
        <v>125</v>
      </c>
      <c r="AK12" s="594">
        <v>3389</v>
      </c>
      <c r="AL12" s="594">
        <v>1336</v>
      </c>
      <c r="AM12" s="597">
        <v>2178</v>
      </c>
      <c r="AN12" s="581" t="b">
        <f>AJ12+AK12=AL12+AM12</f>
        <v>1</v>
      </c>
      <c r="AO12" s="582" t="b">
        <f>D12=Y12+AI12</f>
        <v>1</v>
      </c>
    </row>
    <row r="13" spans="1:44" s="612" customFormat="1" ht="13.5" thickBot="1">
      <c r="A13" s="598" t="s">
        <v>1436</v>
      </c>
      <c r="B13" s="599">
        <f>SUM(B11:B12)</f>
        <v>5652</v>
      </c>
      <c r="C13" s="599">
        <f>SUM(C11:C12)</f>
        <v>5</v>
      </c>
      <c r="D13" s="599">
        <f>SUM(D11:D12)</f>
        <v>5647</v>
      </c>
      <c r="E13" s="600" t="b">
        <f>B13=(C13+D13)</f>
        <v>1</v>
      </c>
      <c r="F13" s="599">
        <f>SUM(F11:F12)</f>
        <v>1061</v>
      </c>
      <c r="G13" s="599">
        <f>SUM(G11:G12)</f>
        <v>4586</v>
      </c>
      <c r="H13" s="600" t="b">
        <f>D13=(F13+G13)</f>
        <v>1</v>
      </c>
      <c r="I13" s="599">
        <f>SUM(I11:I12)</f>
        <v>909</v>
      </c>
      <c r="J13" s="599">
        <f>SUM(J11:J12)</f>
        <v>1030</v>
      </c>
      <c r="K13" s="601">
        <f>SUM(K11:K12)</f>
        <v>0</v>
      </c>
      <c r="L13" s="599">
        <f>M13+N13</f>
        <v>919</v>
      </c>
      <c r="M13" s="599">
        <f>SUM(M11:M12)</f>
        <v>476</v>
      </c>
      <c r="N13" s="599">
        <f>SUM(N11:N12)</f>
        <v>443</v>
      </c>
      <c r="O13" s="602">
        <f>SUM(O11:O12)</f>
        <v>885</v>
      </c>
      <c r="P13" s="602">
        <f>SUM(P11:P12)</f>
        <v>526</v>
      </c>
      <c r="Q13" s="603">
        <f>SUM(Q11:Q12)</f>
        <v>359</v>
      </c>
      <c r="R13" s="604"/>
      <c r="S13" s="604"/>
      <c r="T13" s="605" t="b">
        <f>N13+M13=L13</f>
        <v>1</v>
      </c>
      <c r="U13" s="606" t="b">
        <f>O13=P13+Q13</f>
        <v>1</v>
      </c>
      <c r="V13" s="607"/>
      <c r="W13" s="607"/>
      <c r="X13" s="598" t="s">
        <v>1436</v>
      </c>
      <c r="Y13" s="608">
        <f>SUM(Y11:Y12)</f>
        <v>692</v>
      </c>
      <c r="Z13" s="608">
        <f t="shared" ref="Z13:AM13" si="0">SUM(Z11:Z12)</f>
        <v>53</v>
      </c>
      <c r="AA13" s="608">
        <f t="shared" si="0"/>
        <v>639</v>
      </c>
      <c r="AB13" s="609">
        <f t="shared" si="0"/>
        <v>0</v>
      </c>
      <c r="AC13" s="600" t="b">
        <f>Y13=Z13+AA13+AB13</f>
        <v>1</v>
      </c>
      <c r="AD13" s="608">
        <f t="shared" si="0"/>
        <v>0</v>
      </c>
      <c r="AE13" s="608">
        <f t="shared" si="0"/>
        <v>22</v>
      </c>
      <c r="AF13" s="608">
        <f t="shared" si="0"/>
        <v>294</v>
      </c>
      <c r="AG13" s="608">
        <f t="shared" si="0"/>
        <v>376</v>
      </c>
      <c r="AH13" s="600" t="b">
        <f>Y13=AD13+AE13+AF13+AG13</f>
        <v>1</v>
      </c>
      <c r="AI13" s="608">
        <f t="shared" si="0"/>
        <v>4955</v>
      </c>
      <c r="AJ13" s="608">
        <f t="shared" si="0"/>
        <v>348</v>
      </c>
      <c r="AK13" s="609">
        <f t="shared" si="0"/>
        <v>4607</v>
      </c>
      <c r="AL13" s="608">
        <f t="shared" si="0"/>
        <v>2199</v>
      </c>
      <c r="AM13" s="610">
        <f t="shared" si="0"/>
        <v>2756</v>
      </c>
      <c r="AN13" s="611" t="b">
        <f>AJ13+AK13=AL13+AM13</f>
        <v>1</v>
      </c>
      <c r="AO13" s="606" t="b">
        <f>D13=Y13+AI13</f>
        <v>1</v>
      </c>
    </row>
    <row r="14" spans="1:44" ht="8.25" customHeight="1">
      <c r="A14" s="613"/>
      <c r="B14" s="614"/>
      <c r="C14" s="615"/>
      <c r="D14" s="616"/>
      <c r="E14" s="616"/>
      <c r="F14" s="616"/>
      <c r="G14" s="616"/>
      <c r="H14" s="616"/>
      <c r="I14" s="616"/>
      <c r="J14" s="616"/>
      <c r="K14" s="615"/>
      <c r="L14" s="613"/>
      <c r="M14" s="613"/>
      <c r="N14" s="613"/>
      <c r="O14" s="613"/>
      <c r="P14" s="613"/>
      <c r="Q14" s="613"/>
      <c r="R14" s="613"/>
      <c r="S14" s="613"/>
      <c r="T14" s="613"/>
      <c r="U14" s="613"/>
      <c r="V14" s="613"/>
      <c r="W14" s="613"/>
      <c r="X14" s="613"/>
      <c r="Y14" s="616"/>
      <c r="Z14" s="616"/>
      <c r="AA14" s="616"/>
      <c r="AB14" s="616"/>
      <c r="AC14" s="616"/>
      <c r="AD14" s="616"/>
      <c r="AE14" s="616"/>
      <c r="AF14" s="616"/>
      <c r="AG14" s="616"/>
      <c r="AH14" s="616"/>
      <c r="AI14" s="616"/>
      <c r="AJ14" s="616"/>
      <c r="AK14" s="616"/>
      <c r="AL14" s="615"/>
      <c r="AM14" s="613"/>
      <c r="AN14" s="613"/>
      <c r="AO14" s="613"/>
      <c r="AP14" s="543"/>
      <c r="AQ14" s="534"/>
      <c r="AR14" s="534"/>
    </row>
    <row r="15" spans="1:44" ht="15.75" thickBot="1">
      <c r="A15" s="538" t="s">
        <v>1437</v>
      </c>
      <c r="B15" s="539"/>
      <c r="C15" s="539"/>
      <c r="D15" s="539"/>
      <c r="E15" s="539"/>
      <c r="F15" s="539"/>
      <c r="G15" s="539"/>
      <c r="H15" s="539"/>
      <c r="I15" s="539"/>
      <c r="J15" s="539"/>
      <c r="K15" s="539"/>
      <c r="L15" s="543"/>
      <c r="M15" s="543"/>
      <c r="N15" s="543"/>
      <c r="O15" s="613"/>
      <c r="P15" s="540"/>
      <c r="Q15" s="543"/>
      <c r="R15" s="613"/>
      <c r="S15" s="613"/>
      <c r="T15" s="543"/>
      <c r="U15" s="543"/>
      <c r="V15" s="613"/>
      <c r="W15" s="613"/>
      <c r="X15" s="1121" t="s">
        <v>386</v>
      </c>
      <c r="Y15" s="1121"/>
      <c r="Z15" s="1121"/>
      <c r="AA15" s="1121"/>
      <c r="AB15" s="543"/>
      <c r="AC15" s="543"/>
      <c r="AD15" s="543"/>
      <c r="AE15" s="543"/>
      <c r="AF15" s="617"/>
      <c r="AG15" s="618"/>
      <c r="AH15" s="618"/>
      <c r="AI15" s="543"/>
      <c r="AJ15" s="618"/>
      <c r="AK15" s="544"/>
      <c r="AL15" s="544"/>
      <c r="AM15" s="544"/>
      <c r="AN15" s="543"/>
      <c r="AO15" s="543"/>
      <c r="AP15" s="543"/>
      <c r="AQ15" s="534"/>
      <c r="AR15" s="534"/>
    </row>
    <row r="16" spans="1:44" ht="24" customHeight="1">
      <c r="A16" s="1122" t="s">
        <v>1411</v>
      </c>
      <c r="B16" s="1125" t="s">
        <v>446</v>
      </c>
      <c r="C16" s="1125" t="s">
        <v>447</v>
      </c>
      <c r="D16" s="1125" t="s">
        <v>448</v>
      </c>
      <c r="E16" s="1125"/>
      <c r="F16" s="1125"/>
      <c r="G16" s="1125"/>
      <c r="H16" s="1125"/>
      <c r="I16" s="1125"/>
      <c r="J16" s="1125"/>
      <c r="K16" s="1125"/>
      <c r="L16" s="1125" t="s">
        <v>1606</v>
      </c>
      <c r="M16" s="1125"/>
      <c r="N16" s="1125"/>
      <c r="O16" s="1125" t="s">
        <v>1607</v>
      </c>
      <c r="P16" s="1125"/>
      <c r="Q16" s="1128"/>
      <c r="R16" s="545"/>
      <c r="S16" s="545"/>
      <c r="T16" s="1130" t="s">
        <v>1412</v>
      </c>
      <c r="U16" s="1131"/>
      <c r="V16" s="546"/>
      <c r="W16" s="546"/>
      <c r="X16" s="1122" t="s">
        <v>1411</v>
      </c>
      <c r="Y16" s="1125" t="s">
        <v>450</v>
      </c>
      <c r="Z16" s="1125"/>
      <c r="AA16" s="1125"/>
      <c r="AB16" s="1125"/>
      <c r="AC16" s="1125"/>
      <c r="AD16" s="1125"/>
      <c r="AE16" s="1125"/>
      <c r="AF16" s="1125"/>
      <c r="AG16" s="1125"/>
      <c r="AH16" s="1125"/>
      <c r="AI16" s="1125"/>
      <c r="AJ16" s="1125"/>
      <c r="AK16" s="1125"/>
      <c r="AL16" s="1125"/>
      <c r="AM16" s="1128"/>
      <c r="AN16" s="547"/>
      <c r="AO16" s="548"/>
      <c r="AP16" s="543"/>
      <c r="AQ16" s="534"/>
      <c r="AR16" s="534"/>
    </row>
    <row r="17" spans="1:44" ht="19.5" customHeight="1">
      <c r="A17" s="1141"/>
      <c r="B17" s="1143"/>
      <c r="C17" s="1118"/>
      <c r="D17" s="1118" t="s">
        <v>1553</v>
      </c>
      <c r="E17" s="1136" t="s">
        <v>1412</v>
      </c>
      <c r="F17" s="1118" t="s">
        <v>227</v>
      </c>
      <c r="G17" s="1118"/>
      <c r="H17" s="1118"/>
      <c r="I17" s="1118"/>
      <c r="J17" s="1118"/>
      <c r="K17" s="1118"/>
      <c r="L17" s="1118"/>
      <c r="M17" s="1118"/>
      <c r="N17" s="1118"/>
      <c r="O17" s="1118"/>
      <c r="P17" s="1118"/>
      <c r="Q17" s="1129"/>
      <c r="R17" s="545"/>
      <c r="S17" s="545"/>
      <c r="T17" s="1132"/>
      <c r="U17" s="1133"/>
      <c r="V17" s="546"/>
      <c r="W17" s="546"/>
      <c r="X17" s="1141"/>
      <c r="Y17" s="1118" t="s">
        <v>232</v>
      </c>
      <c r="Z17" s="1118"/>
      <c r="AA17" s="1118"/>
      <c r="AB17" s="1118"/>
      <c r="AC17" s="1118"/>
      <c r="AD17" s="1118"/>
      <c r="AE17" s="1118"/>
      <c r="AF17" s="1118"/>
      <c r="AG17" s="1118"/>
      <c r="AH17" s="1136" t="s">
        <v>1412</v>
      </c>
      <c r="AI17" s="1118" t="s">
        <v>233</v>
      </c>
      <c r="AJ17" s="1118"/>
      <c r="AK17" s="1118"/>
      <c r="AL17" s="1118"/>
      <c r="AM17" s="1129"/>
      <c r="AN17" s="1138" t="s">
        <v>1412</v>
      </c>
      <c r="AO17" s="1133"/>
      <c r="AP17" s="543"/>
      <c r="AQ17" s="534"/>
      <c r="AR17" s="534"/>
    </row>
    <row r="18" spans="1:44" ht="25.5" customHeight="1">
      <c r="A18" s="1141"/>
      <c r="B18" s="1143"/>
      <c r="C18" s="1118"/>
      <c r="D18" s="1126"/>
      <c r="E18" s="1136"/>
      <c r="F18" s="1118" t="s">
        <v>1413</v>
      </c>
      <c r="G18" s="1118"/>
      <c r="H18" s="549" t="s">
        <v>1412</v>
      </c>
      <c r="I18" s="1118" t="s">
        <v>229</v>
      </c>
      <c r="J18" s="1118" t="s">
        <v>1414</v>
      </c>
      <c r="K18" s="1118" t="s">
        <v>1438</v>
      </c>
      <c r="L18" s="1118" t="s">
        <v>1553</v>
      </c>
      <c r="M18" s="1118" t="s">
        <v>227</v>
      </c>
      <c r="N18" s="1118"/>
      <c r="O18" s="1118" t="s">
        <v>1553</v>
      </c>
      <c r="P18" s="1118" t="s">
        <v>227</v>
      </c>
      <c r="Q18" s="1129"/>
      <c r="R18" s="545"/>
      <c r="S18" s="545"/>
      <c r="T18" s="1132"/>
      <c r="U18" s="1133"/>
      <c r="V18" s="546"/>
      <c r="W18" s="546"/>
      <c r="X18" s="1141"/>
      <c r="Y18" s="1118" t="s">
        <v>1553</v>
      </c>
      <c r="Z18" s="1118" t="s">
        <v>234</v>
      </c>
      <c r="AA18" s="1118"/>
      <c r="AB18" s="1118"/>
      <c r="AC18" s="549" t="s">
        <v>1412</v>
      </c>
      <c r="AD18" s="1118" t="s">
        <v>235</v>
      </c>
      <c r="AE18" s="1126"/>
      <c r="AF18" s="1126"/>
      <c r="AG18" s="1126"/>
      <c r="AH18" s="1136"/>
      <c r="AI18" s="1118" t="s">
        <v>1553</v>
      </c>
      <c r="AJ18" s="1118" t="s">
        <v>236</v>
      </c>
      <c r="AK18" s="1126"/>
      <c r="AL18" s="1118" t="s">
        <v>237</v>
      </c>
      <c r="AM18" s="1140"/>
      <c r="AN18" s="1138"/>
      <c r="AO18" s="1133"/>
      <c r="AP18" s="543"/>
      <c r="AQ18" s="534"/>
      <c r="AR18" s="534"/>
    </row>
    <row r="19" spans="1:44" ht="32.25" customHeight="1" thickBot="1">
      <c r="A19" s="1142"/>
      <c r="B19" s="1144"/>
      <c r="C19" s="1119"/>
      <c r="D19" s="1127"/>
      <c r="E19" s="1137"/>
      <c r="F19" s="550" t="s">
        <v>231</v>
      </c>
      <c r="G19" s="550" t="s">
        <v>1416</v>
      </c>
      <c r="H19" s="551"/>
      <c r="I19" s="1119"/>
      <c r="J19" s="1119"/>
      <c r="K19" s="1119"/>
      <c r="L19" s="1119"/>
      <c r="M19" s="552" t="s">
        <v>1417</v>
      </c>
      <c r="N19" s="552" t="s">
        <v>1418</v>
      </c>
      <c r="O19" s="1119"/>
      <c r="P19" s="552" t="s">
        <v>1417</v>
      </c>
      <c r="Q19" s="553" t="s">
        <v>1418</v>
      </c>
      <c r="R19" s="545"/>
      <c r="S19" s="545"/>
      <c r="T19" s="1134"/>
      <c r="U19" s="1135"/>
      <c r="V19" s="546"/>
      <c r="W19" s="546"/>
      <c r="X19" s="1142"/>
      <c r="Y19" s="1127"/>
      <c r="Z19" s="550">
        <v>2.5</v>
      </c>
      <c r="AA19" s="554">
        <v>2</v>
      </c>
      <c r="AB19" s="552" t="s">
        <v>435</v>
      </c>
      <c r="AC19" s="551"/>
      <c r="AD19" s="552" t="s">
        <v>1419</v>
      </c>
      <c r="AE19" s="552" t="s">
        <v>1420</v>
      </c>
      <c r="AF19" s="552" t="s">
        <v>1421</v>
      </c>
      <c r="AG19" s="552" t="s">
        <v>1422</v>
      </c>
      <c r="AH19" s="1137"/>
      <c r="AI19" s="1119"/>
      <c r="AJ19" s="554">
        <v>2</v>
      </c>
      <c r="AK19" s="552" t="s">
        <v>434</v>
      </c>
      <c r="AL19" s="552" t="s">
        <v>1423</v>
      </c>
      <c r="AM19" s="553" t="s">
        <v>1424</v>
      </c>
      <c r="AN19" s="1139"/>
      <c r="AO19" s="1135"/>
      <c r="AP19" s="543"/>
      <c r="AQ19" s="534"/>
      <c r="AR19" s="534"/>
    </row>
    <row r="20" spans="1:44" ht="30" customHeight="1" thickBot="1">
      <c r="A20" s="555">
        <v>1</v>
      </c>
      <c r="B20" s="556" t="s">
        <v>436</v>
      </c>
      <c r="C20" s="556">
        <v>3</v>
      </c>
      <c r="D20" s="556" t="s">
        <v>438</v>
      </c>
      <c r="E20" s="557" t="s">
        <v>1425</v>
      </c>
      <c r="F20" s="556">
        <v>5</v>
      </c>
      <c r="G20" s="556">
        <v>6</v>
      </c>
      <c r="H20" s="557" t="s">
        <v>1426</v>
      </c>
      <c r="I20" s="556">
        <v>7</v>
      </c>
      <c r="J20" s="556">
        <v>8</v>
      </c>
      <c r="K20" s="556">
        <v>9</v>
      </c>
      <c r="L20" s="556" t="s">
        <v>439</v>
      </c>
      <c r="M20" s="558">
        <v>11</v>
      </c>
      <c r="N20" s="558">
        <v>12</v>
      </c>
      <c r="O20" s="556" t="s">
        <v>441</v>
      </c>
      <c r="P20" s="558">
        <v>14</v>
      </c>
      <c r="Q20" s="559">
        <v>15</v>
      </c>
      <c r="R20" s="560"/>
      <c r="S20" s="560"/>
      <c r="T20" s="561" t="s">
        <v>1427</v>
      </c>
      <c r="U20" s="561" t="s">
        <v>1428</v>
      </c>
      <c r="V20" s="562"/>
      <c r="W20" s="562"/>
      <c r="X20" s="555" t="s">
        <v>1429</v>
      </c>
      <c r="Y20" s="556" t="s">
        <v>443</v>
      </c>
      <c r="Z20" s="556">
        <v>17</v>
      </c>
      <c r="AA20" s="556">
        <v>18</v>
      </c>
      <c r="AB20" s="556">
        <v>19</v>
      </c>
      <c r="AC20" s="557" t="s">
        <v>1430</v>
      </c>
      <c r="AD20" s="556">
        <v>20</v>
      </c>
      <c r="AE20" s="556">
        <v>21</v>
      </c>
      <c r="AF20" s="556">
        <v>22</v>
      </c>
      <c r="AG20" s="556">
        <v>23</v>
      </c>
      <c r="AH20" s="557" t="s">
        <v>1431</v>
      </c>
      <c r="AI20" s="556" t="s">
        <v>444</v>
      </c>
      <c r="AJ20" s="556">
        <v>25</v>
      </c>
      <c r="AK20" s="556">
        <v>26</v>
      </c>
      <c r="AL20" s="556">
        <v>27</v>
      </c>
      <c r="AM20" s="563">
        <v>28</v>
      </c>
      <c r="AN20" s="564" t="s">
        <v>1432</v>
      </c>
      <c r="AO20" s="561" t="s">
        <v>1433</v>
      </c>
      <c r="AP20" s="543"/>
      <c r="AQ20" s="534"/>
      <c r="AR20" s="534"/>
    </row>
    <row r="21" spans="1:44" s="583" customFormat="1" ht="13.5" thickBot="1">
      <c r="A21" s="565" t="s">
        <v>1434</v>
      </c>
      <c r="B21" s="566">
        <v>12137</v>
      </c>
      <c r="C21" s="567">
        <v>9</v>
      </c>
      <c r="D21" s="566">
        <v>12128</v>
      </c>
      <c r="E21" s="568" t="b">
        <f>B21=(C21+D21)</f>
        <v>1</v>
      </c>
      <c r="F21" s="567">
        <v>2501</v>
      </c>
      <c r="G21" s="567">
        <v>9627</v>
      </c>
      <c r="H21" s="568" t="b">
        <f>D21=(F21+G21)</f>
        <v>1</v>
      </c>
      <c r="I21" s="567">
        <v>1231</v>
      </c>
      <c r="J21" s="567">
        <v>804</v>
      </c>
      <c r="K21" s="567">
        <v>0</v>
      </c>
      <c r="L21" s="566">
        <v>1231</v>
      </c>
      <c r="M21" s="569">
        <v>903</v>
      </c>
      <c r="N21" s="569">
        <v>328</v>
      </c>
      <c r="O21" s="570">
        <f>SUM(P21:Q21)</f>
        <v>1458</v>
      </c>
      <c r="P21" s="571">
        <v>942</v>
      </c>
      <c r="Q21" s="572">
        <v>516</v>
      </c>
      <c r="R21" s="573"/>
      <c r="S21" s="573"/>
      <c r="T21" s="574" t="b">
        <f>N21+M21=L21</f>
        <v>1</v>
      </c>
      <c r="U21" s="575" t="b">
        <f>O21=P21+Q21</f>
        <v>1</v>
      </c>
      <c r="V21" s="576"/>
      <c r="W21" s="576"/>
      <c r="X21" s="565" t="s">
        <v>1434</v>
      </c>
      <c r="Y21" s="577">
        <v>1149</v>
      </c>
      <c r="Z21" s="578">
        <v>929</v>
      </c>
      <c r="AA21" s="578">
        <v>220</v>
      </c>
      <c r="AB21" s="578">
        <v>0</v>
      </c>
      <c r="AC21" s="579" t="b">
        <f>Y21=Z21+AA21+AB21</f>
        <v>1</v>
      </c>
      <c r="AD21" s="578">
        <v>0</v>
      </c>
      <c r="AE21" s="578">
        <v>0</v>
      </c>
      <c r="AF21" s="578">
        <v>363</v>
      </c>
      <c r="AG21" s="578">
        <v>786</v>
      </c>
      <c r="AH21" s="568" t="b">
        <f>Y21=AD21+AE21+AF21+AG21</f>
        <v>1</v>
      </c>
      <c r="AI21" s="577">
        <v>10979</v>
      </c>
      <c r="AJ21" s="578">
        <v>1545</v>
      </c>
      <c r="AK21" s="578">
        <v>9434</v>
      </c>
      <c r="AL21" s="578">
        <v>5896</v>
      </c>
      <c r="AM21" s="580">
        <v>5083</v>
      </c>
      <c r="AN21" s="581" t="b">
        <f>AJ21+AK21=AL21+AM21</f>
        <v>1</v>
      </c>
      <c r="AO21" s="582" t="b">
        <f>D21=Y21+AI21</f>
        <v>1</v>
      </c>
    </row>
    <row r="22" spans="1:44" s="583" customFormat="1" ht="13.5" thickBot="1">
      <c r="A22" s="584" t="s">
        <v>1435</v>
      </c>
      <c r="B22" s="585">
        <v>16347</v>
      </c>
      <c r="C22" s="586">
        <v>7</v>
      </c>
      <c r="D22" s="585">
        <v>16340</v>
      </c>
      <c r="E22" s="587" t="b">
        <f>B22=(C22+D22)</f>
        <v>1</v>
      </c>
      <c r="F22" s="586">
        <v>3636</v>
      </c>
      <c r="G22" s="586">
        <v>12704</v>
      </c>
      <c r="H22" s="587" t="b">
        <f>D22=(F22+G22)</f>
        <v>1</v>
      </c>
      <c r="I22" s="586">
        <v>3112</v>
      </c>
      <c r="J22" s="586">
        <v>1560</v>
      </c>
      <c r="K22" s="586">
        <v>0</v>
      </c>
      <c r="L22" s="585">
        <v>3112</v>
      </c>
      <c r="M22" s="588">
        <v>1916</v>
      </c>
      <c r="N22" s="588">
        <v>1196</v>
      </c>
      <c r="O22" s="589">
        <f>SUM(P22:Q22)</f>
        <v>3202</v>
      </c>
      <c r="P22" s="590">
        <v>2034</v>
      </c>
      <c r="Q22" s="591">
        <v>1168</v>
      </c>
      <c r="R22" s="573"/>
      <c r="S22" s="573"/>
      <c r="T22" s="574" t="b">
        <f>N22+M22=L22</f>
        <v>1</v>
      </c>
      <c r="U22" s="575" t="b">
        <f>O22=P22+Q22</f>
        <v>1</v>
      </c>
      <c r="V22" s="576"/>
      <c r="W22" s="576"/>
      <c r="X22" s="592" t="s">
        <v>1435</v>
      </c>
      <c r="Y22" s="593">
        <v>2520</v>
      </c>
      <c r="Z22" s="594">
        <v>0</v>
      </c>
      <c r="AA22" s="594">
        <v>2520</v>
      </c>
      <c r="AB22" s="594">
        <v>0</v>
      </c>
      <c r="AC22" s="595" t="b">
        <f>Y22=Z22+AA22+AB22</f>
        <v>1</v>
      </c>
      <c r="AD22" s="594">
        <v>0</v>
      </c>
      <c r="AE22" s="594">
        <v>254</v>
      </c>
      <c r="AF22" s="594">
        <v>886</v>
      </c>
      <c r="AG22" s="594">
        <v>1380</v>
      </c>
      <c r="AH22" s="596" t="b">
        <f>Y22=AD22+AE22+AF22+AG22</f>
        <v>1</v>
      </c>
      <c r="AI22" s="593">
        <v>13820</v>
      </c>
      <c r="AJ22" s="594">
        <v>504</v>
      </c>
      <c r="AK22" s="594">
        <v>13316</v>
      </c>
      <c r="AL22" s="594">
        <v>6727</v>
      </c>
      <c r="AM22" s="597">
        <v>7093</v>
      </c>
      <c r="AN22" s="581" t="b">
        <f>AJ22+AK22=AL22+AM22</f>
        <v>1</v>
      </c>
      <c r="AO22" s="582" t="b">
        <f>D22=Y22+AI22</f>
        <v>1</v>
      </c>
    </row>
    <row r="23" spans="1:44" s="612" customFormat="1" ht="13.5" thickBot="1">
      <c r="A23" s="598" t="s">
        <v>1436</v>
      </c>
      <c r="B23" s="599">
        <f>SUM(B21:B22)</f>
        <v>28484</v>
      </c>
      <c r="C23" s="599">
        <f>SUM(C21:C22)</f>
        <v>16</v>
      </c>
      <c r="D23" s="599">
        <f>SUM(D21:D22)</f>
        <v>28468</v>
      </c>
      <c r="E23" s="619" t="b">
        <f>B23=(C23+D23)</f>
        <v>1</v>
      </c>
      <c r="F23" s="599">
        <f>SUM(F21:F22)</f>
        <v>6137</v>
      </c>
      <c r="G23" s="599">
        <f>SUM(G21:G22)</f>
        <v>22331</v>
      </c>
      <c r="H23" s="619" t="b">
        <f>D23=(F23+G23)</f>
        <v>1</v>
      </c>
      <c r="I23" s="599">
        <f>SUM(I21:I22)</f>
        <v>4343</v>
      </c>
      <c r="J23" s="599">
        <f>SUM(J21:J22)</f>
        <v>2364</v>
      </c>
      <c r="K23" s="599">
        <f>SUM(K21:K22)</f>
        <v>0</v>
      </c>
      <c r="L23" s="599">
        <f>M23+N23</f>
        <v>4343</v>
      </c>
      <c r="M23" s="599">
        <f>SUM(M21:M22)</f>
        <v>2819</v>
      </c>
      <c r="N23" s="599">
        <f>SUM(N21:N22)</f>
        <v>1524</v>
      </c>
      <c r="O23" s="620">
        <f>SUM(P23:Q23)</f>
        <v>4660</v>
      </c>
      <c r="P23" s="602">
        <f>SUM(P21:P22)</f>
        <v>2976</v>
      </c>
      <c r="Q23" s="603">
        <f>SUM(Q21:Q22)</f>
        <v>1684</v>
      </c>
      <c r="R23" s="604"/>
      <c r="S23" s="604"/>
      <c r="T23" s="605" t="b">
        <f>N23+M23=L23</f>
        <v>1</v>
      </c>
      <c r="U23" s="606" t="b">
        <f>O23=P23+Q23</f>
        <v>1</v>
      </c>
      <c r="V23" s="607"/>
      <c r="W23" s="607"/>
      <c r="X23" s="598" t="s">
        <v>1436</v>
      </c>
      <c r="Y23" s="608">
        <f>SUM(Y21:Y22)</f>
        <v>3669</v>
      </c>
      <c r="Z23" s="608">
        <f t="shared" ref="Z23:AM23" si="1">SUM(Z21:Z22)</f>
        <v>929</v>
      </c>
      <c r="AA23" s="608">
        <f t="shared" si="1"/>
        <v>2740</v>
      </c>
      <c r="AB23" s="609">
        <f t="shared" si="1"/>
        <v>0</v>
      </c>
      <c r="AC23" s="600" t="b">
        <f>Y23=Z23+AA23+AB23</f>
        <v>1</v>
      </c>
      <c r="AD23" s="608">
        <f t="shared" si="1"/>
        <v>0</v>
      </c>
      <c r="AE23" s="608">
        <f t="shared" si="1"/>
        <v>254</v>
      </c>
      <c r="AF23" s="608">
        <f t="shared" si="1"/>
        <v>1249</v>
      </c>
      <c r="AG23" s="608">
        <f t="shared" si="1"/>
        <v>2166</v>
      </c>
      <c r="AH23" s="600" t="b">
        <f>Y23=AD23+AE23+AF23+AG23</f>
        <v>1</v>
      </c>
      <c r="AI23" s="608">
        <f t="shared" si="1"/>
        <v>24799</v>
      </c>
      <c r="AJ23" s="608">
        <f t="shared" si="1"/>
        <v>2049</v>
      </c>
      <c r="AK23" s="609">
        <f t="shared" si="1"/>
        <v>22750</v>
      </c>
      <c r="AL23" s="608">
        <f t="shared" si="1"/>
        <v>12623</v>
      </c>
      <c r="AM23" s="610">
        <f t="shared" si="1"/>
        <v>12176</v>
      </c>
      <c r="AN23" s="611" t="b">
        <f>AJ23+AK23=AL23+AM23</f>
        <v>1</v>
      </c>
      <c r="AO23" s="606" t="b">
        <f>D23=Y23+AI23</f>
        <v>1</v>
      </c>
    </row>
    <row r="24" spans="1:44" ht="8.25" customHeight="1">
      <c r="A24" s="543"/>
      <c r="B24" s="543"/>
      <c r="C24" s="543"/>
      <c r="D24" s="543"/>
      <c r="E24" s="543"/>
      <c r="F24" s="614"/>
      <c r="G24" s="543"/>
      <c r="H24" s="543"/>
      <c r="I24" s="543"/>
      <c r="J24" s="543"/>
      <c r="K24" s="543"/>
      <c r="L24" s="543"/>
      <c r="M24" s="543"/>
      <c r="N24" s="543"/>
      <c r="O24" s="543"/>
      <c r="P24" s="543"/>
      <c r="Q24" s="543"/>
      <c r="R24" s="613"/>
      <c r="S24" s="613"/>
      <c r="T24" s="543"/>
      <c r="U24" s="543"/>
      <c r="V24" s="613"/>
      <c r="W24" s="613"/>
      <c r="X24" s="543"/>
      <c r="Y24" s="543"/>
      <c r="Z24" s="543"/>
      <c r="AA24" s="543"/>
      <c r="AB24" s="543"/>
      <c r="AC24" s="543"/>
      <c r="AD24" s="543"/>
      <c r="AE24" s="543"/>
      <c r="AF24" s="543"/>
      <c r="AG24" s="543"/>
      <c r="AH24" s="543"/>
      <c r="AI24" s="543"/>
      <c r="AJ24" s="543"/>
      <c r="AK24" s="543"/>
      <c r="AL24" s="543"/>
      <c r="AM24" s="543"/>
      <c r="AN24" s="543"/>
      <c r="AO24" s="543"/>
      <c r="AP24" s="543"/>
      <c r="AQ24" s="534"/>
      <c r="AR24" s="534"/>
    </row>
    <row r="25" spans="1:44" ht="15.75" thickBot="1">
      <c r="A25" s="538" t="s">
        <v>1439</v>
      </c>
      <c r="B25" s="539"/>
      <c r="C25" s="539"/>
      <c r="D25" s="539"/>
      <c r="E25" s="539"/>
      <c r="F25" s="539"/>
      <c r="G25" s="538"/>
      <c r="H25" s="538"/>
      <c r="I25" s="539"/>
      <c r="J25" s="539"/>
      <c r="K25" s="539"/>
      <c r="L25" s="543"/>
      <c r="M25" s="543"/>
      <c r="N25" s="543"/>
      <c r="O25" s="543"/>
      <c r="P25" s="621"/>
      <c r="Q25" s="543"/>
      <c r="R25" s="613"/>
      <c r="S25" s="613"/>
      <c r="T25" s="543"/>
      <c r="U25" s="543"/>
      <c r="V25" s="613"/>
      <c r="W25" s="613"/>
      <c r="X25" s="1121" t="s">
        <v>387</v>
      </c>
      <c r="Y25" s="1121"/>
      <c r="Z25" s="1121"/>
      <c r="AA25" s="1121"/>
      <c r="AB25" s="539"/>
      <c r="AC25" s="539"/>
      <c r="AD25" s="539"/>
      <c r="AE25" s="539"/>
      <c r="AF25" s="617"/>
      <c r="AG25" s="539"/>
      <c r="AH25" s="539"/>
      <c r="AI25" s="539"/>
      <c r="AJ25" s="543"/>
      <c r="AK25" s="544"/>
      <c r="AL25" s="544"/>
      <c r="AM25" s="544"/>
      <c r="AN25" s="539"/>
      <c r="AO25" s="543"/>
      <c r="AP25" s="543"/>
      <c r="AQ25" s="534"/>
      <c r="AR25" s="534"/>
    </row>
    <row r="26" spans="1:44" ht="24" customHeight="1">
      <c r="A26" s="1122" t="s">
        <v>1411</v>
      </c>
      <c r="B26" s="1125" t="s">
        <v>446</v>
      </c>
      <c r="C26" s="1125" t="s">
        <v>447</v>
      </c>
      <c r="D26" s="1125" t="s">
        <v>449</v>
      </c>
      <c r="E26" s="1125"/>
      <c r="F26" s="1125"/>
      <c r="G26" s="1125"/>
      <c r="H26" s="1125"/>
      <c r="I26" s="1125"/>
      <c r="J26" s="1125"/>
      <c r="K26" s="1125"/>
      <c r="L26" s="1125" t="s">
        <v>1606</v>
      </c>
      <c r="M26" s="1125"/>
      <c r="N26" s="1125"/>
      <c r="O26" s="1125" t="s">
        <v>1607</v>
      </c>
      <c r="P26" s="1125"/>
      <c r="Q26" s="1128"/>
      <c r="R26" s="545"/>
      <c r="S26" s="545"/>
      <c r="T26" s="1130" t="s">
        <v>1412</v>
      </c>
      <c r="U26" s="1131"/>
      <c r="V26" s="546"/>
      <c r="W26" s="546"/>
      <c r="X26" s="1122" t="s">
        <v>1411</v>
      </c>
      <c r="Y26" s="1125" t="s">
        <v>450</v>
      </c>
      <c r="Z26" s="1125"/>
      <c r="AA26" s="1125"/>
      <c r="AB26" s="1125"/>
      <c r="AC26" s="1125"/>
      <c r="AD26" s="1125"/>
      <c r="AE26" s="1125"/>
      <c r="AF26" s="1125"/>
      <c r="AG26" s="1125"/>
      <c r="AH26" s="1125"/>
      <c r="AI26" s="1125"/>
      <c r="AJ26" s="1125"/>
      <c r="AK26" s="1125"/>
      <c r="AL26" s="1125"/>
      <c r="AM26" s="1128"/>
      <c r="AN26" s="547"/>
      <c r="AO26" s="548"/>
      <c r="AP26" s="543"/>
      <c r="AQ26" s="534"/>
      <c r="AR26" s="534"/>
    </row>
    <row r="27" spans="1:44" ht="18.75" customHeight="1">
      <c r="A27" s="1141"/>
      <c r="B27" s="1143"/>
      <c r="C27" s="1118"/>
      <c r="D27" s="1118" t="s">
        <v>1553</v>
      </c>
      <c r="E27" s="1136" t="s">
        <v>1412</v>
      </c>
      <c r="F27" s="1118" t="s">
        <v>227</v>
      </c>
      <c r="G27" s="1118"/>
      <c r="H27" s="1118"/>
      <c r="I27" s="1118"/>
      <c r="J27" s="1118"/>
      <c r="K27" s="1118"/>
      <c r="L27" s="1118"/>
      <c r="M27" s="1118"/>
      <c r="N27" s="1118"/>
      <c r="O27" s="1118"/>
      <c r="P27" s="1118"/>
      <c r="Q27" s="1129"/>
      <c r="R27" s="545"/>
      <c r="S27" s="545"/>
      <c r="T27" s="1132"/>
      <c r="U27" s="1133"/>
      <c r="V27" s="546"/>
      <c r="W27" s="546"/>
      <c r="X27" s="1141"/>
      <c r="Y27" s="1118" t="s">
        <v>232</v>
      </c>
      <c r="Z27" s="1118"/>
      <c r="AA27" s="1118"/>
      <c r="AB27" s="1118"/>
      <c r="AC27" s="1118"/>
      <c r="AD27" s="1118"/>
      <c r="AE27" s="1118"/>
      <c r="AF27" s="1118"/>
      <c r="AG27" s="1118"/>
      <c r="AH27" s="1136" t="s">
        <v>1412</v>
      </c>
      <c r="AI27" s="1145" t="s">
        <v>233</v>
      </c>
      <c r="AJ27" s="1145"/>
      <c r="AK27" s="1145"/>
      <c r="AL27" s="1145"/>
      <c r="AM27" s="1146"/>
      <c r="AN27" s="1138" t="s">
        <v>1412</v>
      </c>
      <c r="AO27" s="1133"/>
      <c r="AP27" s="543"/>
      <c r="AQ27" s="534"/>
      <c r="AR27" s="534"/>
    </row>
    <row r="28" spans="1:44" ht="30" customHeight="1">
      <c r="A28" s="1141"/>
      <c r="B28" s="1143"/>
      <c r="C28" s="1118"/>
      <c r="D28" s="1118"/>
      <c r="E28" s="1136"/>
      <c r="F28" s="1118" t="s">
        <v>1413</v>
      </c>
      <c r="G28" s="1118"/>
      <c r="H28" s="549" t="s">
        <v>1412</v>
      </c>
      <c r="I28" s="1118" t="s">
        <v>229</v>
      </c>
      <c r="J28" s="1118" t="s">
        <v>1414</v>
      </c>
      <c r="K28" s="1118" t="s">
        <v>1438</v>
      </c>
      <c r="L28" s="1118" t="s">
        <v>1553</v>
      </c>
      <c r="M28" s="1118" t="s">
        <v>227</v>
      </c>
      <c r="N28" s="1118"/>
      <c r="O28" s="1118" t="s">
        <v>1553</v>
      </c>
      <c r="P28" s="1118" t="s">
        <v>227</v>
      </c>
      <c r="Q28" s="1129"/>
      <c r="R28" s="545"/>
      <c r="S28" s="545"/>
      <c r="T28" s="1132"/>
      <c r="U28" s="1133"/>
      <c r="V28" s="546"/>
      <c r="W28" s="546"/>
      <c r="X28" s="1141"/>
      <c r="Y28" s="1118" t="s">
        <v>1553</v>
      </c>
      <c r="Z28" s="1118" t="s">
        <v>234</v>
      </c>
      <c r="AA28" s="1118"/>
      <c r="AB28" s="1118"/>
      <c r="AC28" s="549" t="s">
        <v>1412</v>
      </c>
      <c r="AD28" s="1118" t="s">
        <v>238</v>
      </c>
      <c r="AE28" s="1118"/>
      <c r="AF28" s="1118"/>
      <c r="AG28" s="1118"/>
      <c r="AH28" s="1136"/>
      <c r="AI28" s="1118" t="s">
        <v>1553</v>
      </c>
      <c r="AJ28" s="1118" t="s">
        <v>236</v>
      </c>
      <c r="AK28" s="1118"/>
      <c r="AL28" s="1118" t="s">
        <v>237</v>
      </c>
      <c r="AM28" s="1140"/>
      <c r="AN28" s="1138"/>
      <c r="AO28" s="1133"/>
      <c r="AP28" s="543"/>
      <c r="AQ28" s="534"/>
      <c r="AR28" s="534"/>
    </row>
    <row r="29" spans="1:44" ht="43.5" thickBot="1">
      <c r="A29" s="1142"/>
      <c r="B29" s="1144"/>
      <c r="C29" s="1119"/>
      <c r="D29" s="1119"/>
      <c r="E29" s="1137"/>
      <c r="F29" s="550" t="s">
        <v>231</v>
      </c>
      <c r="G29" s="550" t="s">
        <v>1416</v>
      </c>
      <c r="H29" s="551"/>
      <c r="I29" s="1119"/>
      <c r="J29" s="1119"/>
      <c r="K29" s="1119"/>
      <c r="L29" s="1119"/>
      <c r="M29" s="552" t="s">
        <v>1417</v>
      </c>
      <c r="N29" s="552" t="s">
        <v>1418</v>
      </c>
      <c r="O29" s="1119"/>
      <c r="P29" s="552" t="s">
        <v>1417</v>
      </c>
      <c r="Q29" s="553" t="s">
        <v>1418</v>
      </c>
      <c r="R29" s="545"/>
      <c r="S29" s="545"/>
      <c r="T29" s="1134"/>
      <c r="U29" s="1135"/>
      <c r="V29" s="546"/>
      <c r="W29" s="546"/>
      <c r="X29" s="1142"/>
      <c r="Y29" s="1119"/>
      <c r="Z29" s="554">
        <v>2.5</v>
      </c>
      <c r="AA29" s="554">
        <v>2</v>
      </c>
      <c r="AB29" s="552" t="s">
        <v>435</v>
      </c>
      <c r="AC29" s="551"/>
      <c r="AD29" s="552" t="s">
        <v>1420</v>
      </c>
      <c r="AE29" s="552" t="s">
        <v>1440</v>
      </c>
      <c r="AF29" s="552" t="s">
        <v>1441</v>
      </c>
      <c r="AG29" s="552" t="s">
        <v>1442</v>
      </c>
      <c r="AH29" s="1137"/>
      <c r="AI29" s="1119"/>
      <c r="AJ29" s="554">
        <v>2</v>
      </c>
      <c r="AK29" s="552" t="s">
        <v>434</v>
      </c>
      <c r="AL29" s="552" t="s">
        <v>1423</v>
      </c>
      <c r="AM29" s="553" t="s">
        <v>1424</v>
      </c>
      <c r="AN29" s="1139"/>
      <c r="AO29" s="1135"/>
      <c r="AP29" s="543"/>
      <c r="AQ29" s="534"/>
      <c r="AR29" s="534"/>
    </row>
    <row r="30" spans="1:44" ht="30" customHeight="1" thickBot="1">
      <c r="A30" s="555">
        <v>1</v>
      </c>
      <c r="B30" s="556" t="s">
        <v>436</v>
      </c>
      <c r="C30" s="556">
        <v>3</v>
      </c>
      <c r="D30" s="556" t="s">
        <v>438</v>
      </c>
      <c r="E30" s="557" t="s">
        <v>1425</v>
      </c>
      <c r="F30" s="556">
        <v>5</v>
      </c>
      <c r="G30" s="556">
        <v>6</v>
      </c>
      <c r="H30" s="557" t="s">
        <v>1426</v>
      </c>
      <c r="I30" s="556">
        <v>7</v>
      </c>
      <c r="J30" s="556">
        <v>8</v>
      </c>
      <c r="K30" s="556">
        <v>9</v>
      </c>
      <c r="L30" s="556" t="s">
        <v>439</v>
      </c>
      <c r="M30" s="558">
        <v>11</v>
      </c>
      <c r="N30" s="558">
        <v>12</v>
      </c>
      <c r="O30" s="556" t="s">
        <v>441</v>
      </c>
      <c r="P30" s="558">
        <v>14</v>
      </c>
      <c r="Q30" s="559">
        <v>15</v>
      </c>
      <c r="R30" s="560"/>
      <c r="S30" s="560"/>
      <c r="T30" s="561" t="s">
        <v>1427</v>
      </c>
      <c r="U30" s="561" t="s">
        <v>1428</v>
      </c>
      <c r="V30" s="562"/>
      <c r="W30" s="562"/>
      <c r="X30" s="555" t="s">
        <v>1429</v>
      </c>
      <c r="Y30" s="556" t="s">
        <v>443</v>
      </c>
      <c r="Z30" s="556">
        <v>17</v>
      </c>
      <c r="AA30" s="556">
        <v>18</v>
      </c>
      <c r="AB30" s="556">
        <v>19</v>
      </c>
      <c r="AC30" s="557" t="s">
        <v>1430</v>
      </c>
      <c r="AD30" s="556">
        <v>20</v>
      </c>
      <c r="AE30" s="556">
        <v>21</v>
      </c>
      <c r="AF30" s="556">
        <v>22</v>
      </c>
      <c r="AG30" s="556">
        <v>23</v>
      </c>
      <c r="AH30" s="557" t="s">
        <v>1431</v>
      </c>
      <c r="AI30" s="556" t="s">
        <v>444</v>
      </c>
      <c r="AJ30" s="556">
        <v>25</v>
      </c>
      <c r="AK30" s="556">
        <v>26</v>
      </c>
      <c r="AL30" s="556">
        <v>27</v>
      </c>
      <c r="AM30" s="563">
        <v>28</v>
      </c>
      <c r="AN30" s="564" t="s">
        <v>1432</v>
      </c>
      <c r="AO30" s="561" t="s">
        <v>1433</v>
      </c>
      <c r="AP30" s="543"/>
      <c r="AQ30" s="534"/>
      <c r="AR30" s="534"/>
    </row>
    <row r="31" spans="1:44" s="583" customFormat="1" ht="13.5" thickBot="1">
      <c r="A31" s="565" t="s">
        <v>1434</v>
      </c>
      <c r="B31" s="566">
        <v>346341</v>
      </c>
      <c r="C31" s="567">
        <v>11</v>
      </c>
      <c r="D31" s="566">
        <v>346330</v>
      </c>
      <c r="E31" s="568" t="b">
        <f>B31=(C31+D31)</f>
        <v>1</v>
      </c>
      <c r="F31" s="567">
        <v>346330</v>
      </c>
      <c r="G31" s="567">
        <v>0</v>
      </c>
      <c r="H31" s="568" t="b">
        <f>D31=(F31+G31)</f>
        <v>1</v>
      </c>
      <c r="I31" s="567">
        <v>86736</v>
      </c>
      <c r="J31" s="567">
        <v>2469</v>
      </c>
      <c r="K31" s="567">
        <v>0</v>
      </c>
      <c r="L31" s="566">
        <f>M31+N31</f>
        <v>28969</v>
      </c>
      <c r="M31" s="569">
        <v>25082</v>
      </c>
      <c r="N31" s="569">
        <v>3887</v>
      </c>
      <c r="O31" s="570">
        <f>SUM(P31:Q31)</f>
        <v>34904</v>
      </c>
      <c r="P31" s="571">
        <v>23585</v>
      </c>
      <c r="Q31" s="572">
        <v>11319</v>
      </c>
      <c r="R31" s="573"/>
      <c r="S31" s="573"/>
      <c r="T31" s="574" t="b">
        <f>N31+M31=L31</f>
        <v>1</v>
      </c>
      <c r="U31" s="575" t="b">
        <f>O31=P31+Q31</f>
        <v>1</v>
      </c>
      <c r="V31" s="576"/>
      <c r="W31" s="576"/>
      <c r="X31" s="565" t="s">
        <v>1434</v>
      </c>
      <c r="Y31" s="577">
        <v>84012</v>
      </c>
      <c r="Z31" s="578">
        <v>77386</v>
      </c>
      <c r="AA31" s="578">
        <v>6626</v>
      </c>
      <c r="AB31" s="578">
        <v>0</v>
      </c>
      <c r="AC31" s="568" t="b">
        <f>Y31=Z31+AA31+AB31</f>
        <v>1</v>
      </c>
      <c r="AD31" s="578">
        <v>0</v>
      </c>
      <c r="AE31" s="578">
        <v>16688</v>
      </c>
      <c r="AF31" s="578">
        <v>29846</v>
      </c>
      <c r="AG31" s="578">
        <v>37478</v>
      </c>
      <c r="AH31" s="568" t="b">
        <f>Y31=AD31+AE31+AF31+AG31</f>
        <v>1</v>
      </c>
      <c r="AI31" s="577">
        <v>262318</v>
      </c>
      <c r="AJ31" s="578">
        <v>32363</v>
      </c>
      <c r="AK31" s="578">
        <v>229955</v>
      </c>
      <c r="AL31" s="578">
        <v>138350</v>
      </c>
      <c r="AM31" s="580">
        <v>123968</v>
      </c>
      <c r="AN31" s="581" t="b">
        <f>AJ31+AK31=AL31+AM31</f>
        <v>1</v>
      </c>
      <c r="AO31" s="582" t="b">
        <f>D31=Y31+AI31</f>
        <v>1</v>
      </c>
    </row>
    <row r="32" spans="1:44" s="583" customFormat="1" ht="13.5" thickBot="1">
      <c r="A32" s="592" t="s">
        <v>1435</v>
      </c>
      <c r="B32" s="622">
        <v>65994</v>
      </c>
      <c r="C32" s="623">
        <v>9</v>
      </c>
      <c r="D32" s="622">
        <v>65985</v>
      </c>
      <c r="E32" s="596" t="b">
        <f>B32=(C32+D32)</f>
        <v>1</v>
      </c>
      <c r="F32" s="623">
        <v>65985</v>
      </c>
      <c r="G32" s="623">
        <v>0</v>
      </c>
      <c r="H32" s="596" t="b">
        <f>D32=(F32+G32)</f>
        <v>1</v>
      </c>
      <c r="I32" s="623">
        <v>12024</v>
      </c>
      <c r="J32" s="623">
        <v>3703</v>
      </c>
      <c r="K32" s="623">
        <v>0</v>
      </c>
      <c r="L32" s="622">
        <f>M32+N32</f>
        <v>7851</v>
      </c>
      <c r="M32" s="624">
        <v>5500</v>
      </c>
      <c r="N32" s="624">
        <v>2351</v>
      </c>
      <c r="O32" s="625">
        <f>SUM(P32:Q32)</f>
        <v>7577</v>
      </c>
      <c r="P32" s="626">
        <v>3476</v>
      </c>
      <c r="Q32" s="627">
        <v>4101</v>
      </c>
      <c r="R32" s="573"/>
      <c r="S32" s="573"/>
      <c r="T32" s="574" t="b">
        <f>N32+M32=L32</f>
        <v>1</v>
      </c>
      <c r="U32" s="575" t="b">
        <f>O32=P32+Q32</f>
        <v>1</v>
      </c>
      <c r="V32" s="576"/>
      <c r="W32" s="576"/>
      <c r="X32" s="592" t="s">
        <v>1435</v>
      </c>
      <c r="Y32" s="593">
        <v>14902</v>
      </c>
      <c r="Z32" s="594">
        <v>0</v>
      </c>
      <c r="AA32" s="594">
        <v>14902</v>
      </c>
      <c r="AB32" s="594">
        <v>0</v>
      </c>
      <c r="AC32" s="596" t="b">
        <f>Y32=Z32+AA32+AB32</f>
        <v>1</v>
      </c>
      <c r="AD32" s="594">
        <v>226</v>
      </c>
      <c r="AE32" s="594">
        <v>4125</v>
      </c>
      <c r="AF32" s="594">
        <v>5172</v>
      </c>
      <c r="AG32" s="594">
        <v>5379</v>
      </c>
      <c r="AH32" s="596" t="b">
        <f>Y32=AD32+AE32+AF32+AG32</f>
        <v>1</v>
      </c>
      <c r="AI32" s="593">
        <v>51083</v>
      </c>
      <c r="AJ32" s="594">
        <v>1852</v>
      </c>
      <c r="AK32" s="594">
        <v>49231</v>
      </c>
      <c r="AL32" s="594">
        <v>29687</v>
      </c>
      <c r="AM32" s="597">
        <v>21396</v>
      </c>
      <c r="AN32" s="581" t="b">
        <f>AJ32+AK32=AL32+AM32</f>
        <v>1</v>
      </c>
      <c r="AO32" s="582" t="b">
        <f>D32=Y32+AI32</f>
        <v>1</v>
      </c>
    </row>
    <row r="33" spans="1:130" s="612" customFormat="1" ht="13.5" thickBot="1">
      <c r="A33" s="598" t="s">
        <v>1436</v>
      </c>
      <c r="B33" s="599">
        <f>SUM(B31:B32)</f>
        <v>412335</v>
      </c>
      <c r="C33" s="599">
        <f>SUM(C31:C32)</f>
        <v>20</v>
      </c>
      <c r="D33" s="599">
        <f>SUM(D31:D32)</f>
        <v>412315</v>
      </c>
      <c r="E33" s="619" t="b">
        <f>B33=(C33+D33)</f>
        <v>1</v>
      </c>
      <c r="F33" s="599">
        <f>SUM(F31:F32)</f>
        <v>412315</v>
      </c>
      <c r="G33" s="599">
        <f>SUM(G31:G32)</f>
        <v>0</v>
      </c>
      <c r="H33" s="619" t="b">
        <f>D33=(F33+G33)</f>
        <v>1</v>
      </c>
      <c r="I33" s="599">
        <f>SUM(I31:I32)</f>
        <v>98760</v>
      </c>
      <c r="J33" s="599">
        <f>SUM(J31:J32)</f>
        <v>6172</v>
      </c>
      <c r="K33" s="599">
        <f>SUM(K31:K32)</f>
        <v>0</v>
      </c>
      <c r="L33" s="599">
        <f>M33+N33</f>
        <v>36820</v>
      </c>
      <c r="M33" s="599">
        <f>SUM(M31:M32)</f>
        <v>30582</v>
      </c>
      <c r="N33" s="599">
        <f>SUM(N31:N32)</f>
        <v>6238</v>
      </c>
      <c r="O33" s="602">
        <f>SUM(O31:O32)</f>
        <v>42481</v>
      </c>
      <c r="P33" s="602">
        <f>SUM(P31:P32)</f>
        <v>27061</v>
      </c>
      <c r="Q33" s="603">
        <f>SUM(Q31:Q32)</f>
        <v>15420</v>
      </c>
      <c r="R33" s="604"/>
      <c r="S33" s="604"/>
      <c r="T33" s="605" t="b">
        <f>N33+M33=L33</f>
        <v>1</v>
      </c>
      <c r="U33" s="606" t="b">
        <f>O33=P33+Q33</f>
        <v>1</v>
      </c>
      <c r="V33" s="607"/>
      <c r="W33" s="607"/>
      <c r="X33" s="598" t="s">
        <v>1436</v>
      </c>
      <c r="Y33" s="608">
        <f>SUM(Y31:Y32)</f>
        <v>98914</v>
      </c>
      <c r="Z33" s="608">
        <f t="shared" ref="Z33:AM33" si="2">SUM(Z31:Z32)</f>
        <v>77386</v>
      </c>
      <c r="AA33" s="608">
        <f t="shared" si="2"/>
        <v>21528</v>
      </c>
      <c r="AB33" s="609">
        <f t="shared" si="2"/>
        <v>0</v>
      </c>
      <c r="AC33" s="600" t="b">
        <f>Y33=Z33+AA33+AB33</f>
        <v>1</v>
      </c>
      <c r="AD33" s="608">
        <f t="shared" si="2"/>
        <v>226</v>
      </c>
      <c r="AE33" s="608">
        <f t="shared" si="2"/>
        <v>20813</v>
      </c>
      <c r="AF33" s="608">
        <f t="shared" si="2"/>
        <v>35018</v>
      </c>
      <c r="AG33" s="608">
        <f t="shared" si="2"/>
        <v>42857</v>
      </c>
      <c r="AH33" s="600" t="b">
        <f>Y33=AD33+AE33+AF33+AG33</f>
        <v>1</v>
      </c>
      <c r="AI33" s="608">
        <f t="shared" si="2"/>
        <v>313401</v>
      </c>
      <c r="AJ33" s="608">
        <f t="shared" si="2"/>
        <v>34215</v>
      </c>
      <c r="AK33" s="609">
        <f t="shared" si="2"/>
        <v>279186</v>
      </c>
      <c r="AL33" s="608">
        <f t="shared" si="2"/>
        <v>168037</v>
      </c>
      <c r="AM33" s="610">
        <f t="shared" si="2"/>
        <v>145364</v>
      </c>
      <c r="AN33" s="611" t="b">
        <f>AJ33+AK33=AL33+AM33</f>
        <v>1</v>
      </c>
      <c r="AO33" s="611" t="b">
        <f>D33=Y33+AI33</f>
        <v>1</v>
      </c>
    </row>
    <row r="34" spans="1:130" s="630" customFormat="1" ht="8.25" customHeight="1">
      <c r="A34" s="545"/>
      <c r="B34" s="545"/>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628"/>
      <c r="AP34" s="628"/>
      <c r="AQ34" s="629"/>
      <c r="AR34" s="629"/>
    </row>
    <row r="35" spans="1:130" ht="15.75" thickBot="1">
      <c r="A35" s="538" t="s">
        <v>1537</v>
      </c>
      <c r="B35" s="539"/>
      <c r="C35" s="539"/>
      <c r="D35" s="539"/>
      <c r="E35" s="539"/>
      <c r="F35" s="543"/>
      <c r="G35" s="538"/>
      <c r="H35" s="538"/>
      <c r="I35" s="539"/>
      <c r="J35" s="539"/>
      <c r="K35" s="539"/>
      <c r="L35" s="539"/>
      <c r="M35" s="539"/>
      <c r="N35" s="539"/>
      <c r="O35" s="539"/>
      <c r="P35" s="539"/>
      <c r="Q35" s="539"/>
      <c r="R35" s="621"/>
      <c r="S35" s="541"/>
      <c r="T35" s="539"/>
      <c r="U35" s="540" t="s">
        <v>1443</v>
      </c>
      <c r="V35" s="540"/>
      <c r="W35" s="539"/>
      <c r="X35" s="1121" t="s">
        <v>228</v>
      </c>
      <c r="Y35" s="1121"/>
      <c r="Z35" s="1121"/>
      <c r="AA35" s="1121"/>
      <c r="AB35" s="539"/>
      <c r="AC35" s="539"/>
      <c r="AD35" s="539"/>
      <c r="AE35" s="539"/>
      <c r="AF35" s="617"/>
      <c r="AG35" s="539"/>
      <c r="AH35" s="539"/>
      <c r="AI35" s="539"/>
      <c r="AJ35" s="543"/>
      <c r="AK35" s="544"/>
      <c r="AL35" s="544"/>
      <c r="AM35" s="544"/>
      <c r="AN35" s="539"/>
      <c r="AO35" s="543"/>
      <c r="AP35" s="543"/>
      <c r="AQ35" s="534"/>
      <c r="AR35" s="534"/>
    </row>
    <row r="36" spans="1:130" ht="29.25" customHeight="1">
      <c r="A36" s="1122" t="s">
        <v>1411</v>
      </c>
      <c r="B36" s="1125" t="s">
        <v>446</v>
      </c>
      <c r="C36" s="1125" t="s">
        <v>447</v>
      </c>
      <c r="D36" s="1125" t="s">
        <v>449</v>
      </c>
      <c r="E36" s="1125"/>
      <c r="F36" s="1125"/>
      <c r="G36" s="1125"/>
      <c r="H36" s="1125"/>
      <c r="I36" s="1125"/>
      <c r="J36" s="1125"/>
      <c r="K36" s="1125"/>
      <c r="L36" s="1125"/>
      <c r="M36" s="1125"/>
      <c r="N36" s="1125" t="s">
        <v>1606</v>
      </c>
      <c r="O36" s="1125"/>
      <c r="P36" s="1125"/>
      <c r="Q36" s="1125" t="s">
        <v>1607</v>
      </c>
      <c r="R36" s="1125"/>
      <c r="S36" s="1128"/>
      <c r="T36" s="631" t="s">
        <v>1412</v>
      </c>
      <c r="U36" s="632"/>
      <c r="V36" s="633" t="s">
        <v>1412</v>
      </c>
      <c r="W36" s="634"/>
      <c r="X36" s="1122" t="s">
        <v>1411</v>
      </c>
      <c r="Y36" s="1125" t="s">
        <v>450</v>
      </c>
      <c r="Z36" s="1125"/>
      <c r="AA36" s="1125"/>
      <c r="AB36" s="1125"/>
      <c r="AC36" s="1125"/>
      <c r="AD36" s="1125"/>
      <c r="AE36" s="1125"/>
      <c r="AF36" s="1125"/>
      <c r="AG36" s="1125"/>
      <c r="AH36" s="1125"/>
      <c r="AI36" s="1125"/>
      <c r="AJ36" s="1125"/>
      <c r="AK36" s="1125"/>
      <c r="AL36" s="1125"/>
      <c r="AM36" s="1128"/>
      <c r="AN36" s="547"/>
      <c r="AO36" s="548"/>
      <c r="AP36" s="613"/>
      <c r="AQ36" s="635"/>
      <c r="AR36" s="635"/>
      <c r="AS36" s="636"/>
      <c r="AT36" s="636"/>
      <c r="AU36" s="636"/>
      <c r="AV36" s="636"/>
      <c r="AW36" s="636"/>
      <c r="AX36" s="636"/>
      <c r="AY36" s="636"/>
      <c r="AZ36" s="636"/>
      <c r="BA36" s="636"/>
      <c r="BB36" s="636"/>
      <c r="BC36" s="636"/>
      <c r="BD36" s="636"/>
      <c r="BE36" s="636"/>
      <c r="BF36" s="636"/>
      <c r="BG36" s="636"/>
      <c r="BH36" s="636"/>
      <c r="BI36" s="636"/>
      <c r="BJ36" s="636"/>
      <c r="BK36" s="636"/>
      <c r="BL36" s="636"/>
      <c r="BM36" s="636"/>
      <c r="BN36" s="636"/>
      <c r="BO36" s="636"/>
      <c r="BP36" s="636"/>
      <c r="BQ36" s="636"/>
      <c r="BR36" s="636"/>
      <c r="BS36" s="636"/>
      <c r="BT36" s="636"/>
      <c r="BU36" s="636"/>
      <c r="BV36" s="636"/>
      <c r="BW36" s="636"/>
      <c r="BX36" s="636"/>
      <c r="BY36" s="636"/>
      <c r="BZ36" s="636"/>
      <c r="CA36" s="636"/>
      <c r="CB36" s="636"/>
      <c r="CC36" s="636"/>
      <c r="CD36" s="636"/>
      <c r="CE36" s="636"/>
      <c r="CF36" s="636"/>
      <c r="CG36" s="636"/>
      <c r="CH36" s="636"/>
      <c r="CI36" s="636"/>
      <c r="CJ36" s="636"/>
      <c r="CK36" s="636"/>
      <c r="CL36" s="636"/>
      <c r="CM36" s="636"/>
      <c r="CN36" s="636"/>
      <c r="CO36" s="636"/>
      <c r="CP36" s="636"/>
      <c r="CQ36" s="636"/>
      <c r="CR36" s="636"/>
      <c r="CS36" s="636"/>
      <c r="CT36" s="636"/>
      <c r="CU36" s="636"/>
      <c r="CV36" s="636"/>
      <c r="CW36" s="636"/>
      <c r="CX36" s="636"/>
      <c r="CY36" s="636"/>
      <c r="CZ36" s="636"/>
      <c r="DA36" s="636"/>
      <c r="DB36" s="636"/>
      <c r="DC36" s="636"/>
      <c r="DD36" s="636"/>
      <c r="DE36" s="636"/>
      <c r="DF36" s="636"/>
      <c r="DG36" s="636"/>
      <c r="DH36" s="636"/>
      <c r="DI36" s="636"/>
      <c r="DJ36" s="636"/>
      <c r="DK36" s="636"/>
      <c r="DL36" s="636"/>
      <c r="DM36" s="636"/>
      <c r="DN36" s="636"/>
      <c r="DO36" s="636"/>
      <c r="DP36" s="636"/>
      <c r="DQ36" s="636"/>
      <c r="DR36" s="636"/>
      <c r="DS36" s="636"/>
      <c r="DT36" s="636"/>
      <c r="DU36" s="636"/>
      <c r="DV36" s="636"/>
      <c r="DW36" s="636"/>
      <c r="DX36" s="636"/>
      <c r="DY36" s="636"/>
      <c r="DZ36" s="636"/>
    </row>
    <row r="37" spans="1:130" ht="24" customHeight="1">
      <c r="A37" s="1141"/>
      <c r="B37" s="1143"/>
      <c r="C37" s="1118"/>
      <c r="D37" s="1118" t="s">
        <v>1553</v>
      </c>
      <c r="E37" s="1136" t="s">
        <v>1412</v>
      </c>
      <c r="F37" s="1118" t="s">
        <v>227</v>
      </c>
      <c r="G37" s="1118"/>
      <c r="H37" s="1118"/>
      <c r="I37" s="1118"/>
      <c r="J37" s="1118"/>
      <c r="K37" s="1118"/>
      <c r="L37" s="1118"/>
      <c r="M37" s="1118"/>
      <c r="N37" s="1118"/>
      <c r="O37" s="1118"/>
      <c r="P37" s="1118"/>
      <c r="Q37" s="1118"/>
      <c r="R37" s="1118"/>
      <c r="S37" s="1129"/>
      <c r="T37" s="546"/>
      <c r="U37" s="637"/>
      <c r="V37" s="638"/>
      <c r="W37" s="613"/>
      <c r="X37" s="1141"/>
      <c r="Y37" s="1118" t="s">
        <v>232</v>
      </c>
      <c r="Z37" s="1118"/>
      <c r="AA37" s="1118"/>
      <c r="AB37" s="1118"/>
      <c r="AC37" s="1118"/>
      <c r="AD37" s="1118"/>
      <c r="AE37" s="1118"/>
      <c r="AF37" s="1118"/>
      <c r="AG37" s="1118"/>
      <c r="AH37" s="549" t="s">
        <v>1412</v>
      </c>
      <c r="AI37" s="1145" t="s">
        <v>233</v>
      </c>
      <c r="AJ37" s="1145"/>
      <c r="AK37" s="1145"/>
      <c r="AL37" s="1145"/>
      <c r="AM37" s="1146"/>
      <c r="AN37" s="546" t="s">
        <v>1412</v>
      </c>
      <c r="AO37" s="637"/>
      <c r="AP37" s="613"/>
      <c r="AQ37" s="635"/>
      <c r="AR37" s="635"/>
      <c r="AS37" s="636"/>
      <c r="AT37" s="636"/>
      <c r="AU37" s="636"/>
      <c r="AV37" s="636"/>
      <c r="AW37" s="636"/>
      <c r="AX37" s="636"/>
      <c r="AY37" s="636"/>
      <c r="AZ37" s="636"/>
      <c r="BA37" s="636"/>
      <c r="BB37" s="636"/>
      <c r="BC37" s="636"/>
      <c r="BD37" s="636"/>
      <c r="BE37" s="636"/>
      <c r="BF37" s="636"/>
      <c r="BG37" s="636"/>
      <c r="BH37" s="636"/>
      <c r="BI37" s="636"/>
      <c r="BJ37" s="636"/>
      <c r="BK37" s="636"/>
      <c r="BL37" s="636"/>
      <c r="BM37" s="636"/>
      <c r="BN37" s="636"/>
      <c r="BO37" s="636"/>
      <c r="BP37" s="636"/>
      <c r="BQ37" s="636"/>
      <c r="BR37" s="636"/>
      <c r="BS37" s="636"/>
      <c r="BT37" s="636"/>
      <c r="BU37" s="636"/>
      <c r="BV37" s="636"/>
      <c r="BW37" s="636"/>
      <c r="BX37" s="636"/>
      <c r="BY37" s="636"/>
      <c r="BZ37" s="636"/>
      <c r="CA37" s="636"/>
      <c r="CB37" s="636"/>
      <c r="CC37" s="636"/>
      <c r="CD37" s="636"/>
      <c r="CE37" s="636"/>
      <c r="CF37" s="636"/>
      <c r="CG37" s="636"/>
      <c r="CH37" s="636"/>
      <c r="CI37" s="636"/>
      <c r="CJ37" s="636"/>
      <c r="CK37" s="636"/>
      <c r="CL37" s="636"/>
      <c r="CM37" s="636"/>
      <c r="CN37" s="636"/>
      <c r="CO37" s="636"/>
      <c r="CP37" s="636"/>
      <c r="CQ37" s="636"/>
      <c r="CR37" s="636"/>
      <c r="CS37" s="636"/>
      <c r="CT37" s="636"/>
      <c r="CU37" s="636"/>
      <c r="CV37" s="636"/>
      <c r="CW37" s="636"/>
      <c r="CX37" s="636"/>
      <c r="CY37" s="636"/>
      <c r="CZ37" s="636"/>
      <c r="DA37" s="636"/>
      <c r="DB37" s="636"/>
      <c r="DC37" s="636"/>
      <c r="DD37" s="636"/>
      <c r="DE37" s="636"/>
      <c r="DF37" s="636"/>
      <c r="DG37" s="636"/>
      <c r="DH37" s="636"/>
      <c r="DI37" s="636"/>
      <c r="DJ37" s="636"/>
      <c r="DK37" s="636"/>
      <c r="DL37" s="636"/>
      <c r="DM37" s="636"/>
      <c r="DN37" s="636"/>
      <c r="DO37" s="636"/>
      <c r="DP37" s="636"/>
      <c r="DQ37" s="636"/>
      <c r="DR37" s="636"/>
      <c r="DS37" s="636"/>
      <c r="DT37" s="636"/>
      <c r="DU37" s="636"/>
      <c r="DV37" s="636"/>
      <c r="DW37" s="636"/>
      <c r="DX37" s="636"/>
      <c r="DY37" s="636"/>
      <c r="DZ37" s="636"/>
    </row>
    <row r="38" spans="1:130" ht="29.25" customHeight="1">
      <c r="A38" s="1141"/>
      <c r="B38" s="1143"/>
      <c r="C38" s="1118"/>
      <c r="D38" s="1118"/>
      <c r="E38" s="1136"/>
      <c r="F38" s="1118" t="s">
        <v>1413</v>
      </c>
      <c r="G38" s="1118"/>
      <c r="H38" s="549" t="s">
        <v>1412</v>
      </c>
      <c r="I38" s="1118" t="s">
        <v>1444</v>
      </c>
      <c r="J38" s="1118" t="s">
        <v>1445</v>
      </c>
      <c r="K38" s="1118" t="s">
        <v>230</v>
      </c>
      <c r="L38" s="1118" t="s">
        <v>1414</v>
      </c>
      <c r="M38" s="1118" t="s">
        <v>1415</v>
      </c>
      <c r="N38" s="1118" t="s">
        <v>1553</v>
      </c>
      <c r="O38" s="1118" t="s">
        <v>227</v>
      </c>
      <c r="P38" s="1118"/>
      <c r="Q38" s="1118" t="s">
        <v>1553</v>
      </c>
      <c r="R38" s="1118" t="s">
        <v>227</v>
      </c>
      <c r="S38" s="1129"/>
      <c r="T38" s="546"/>
      <c r="U38" s="637"/>
      <c r="V38" s="638"/>
      <c r="W38" s="613"/>
      <c r="X38" s="1141"/>
      <c r="Y38" s="1118" t="s">
        <v>1553</v>
      </c>
      <c r="Z38" s="1118" t="s">
        <v>234</v>
      </c>
      <c r="AA38" s="1118"/>
      <c r="AB38" s="1118"/>
      <c r="AC38" s="549" t="s">
        <v>1412</v>
      </c>
      <c r="AD38" s="1118" t="s">
        <v>238</v>
      </c>
      <c r="AE38" s="1118"/>
      <c r="AF38" s="1118"/>
      <c r="AG38" s="1118"/>
      <c r="AH38" s="549"/>
      <c r="AI38" s="1118" t="s">
        <v>1553</v>
      </c>
      <c r="AJ38" s="1118" t="s">
        <v>236</v>
      </c>
      <c r="AK38" s="1118"/>
      <c r="AL38" s="1118" t="s">
        <v>237</v>
      </c>
      <c r="AM38" s="1140"/>
      <c r="AN38" s="546"/>
      <c r="AO38" s="637"/>
      <c r="AP38" s="613"/>
      <c r="AQ38" s="635"/>
      <c r="AR38" s="635"/>
      <c r="AS38" s="636"/>
      <c r="AT38" s="636"/>
      <c r="AU38" s="636"/>
      <c r="AV38" s="636"/>
      <c r="AW38" s="636"/>
      <c r="AX38" s="636"/>
      <c r="AY38" s="636"/>
      <c r="AZ38" s="636"/>
      <c r="BA38" s="636"/>
      <c r="BB38" s="636"/>
      <c r="BC38" s="636"/>
      <c r="BD38" s="636"/>
      <c r="BE38" s="636"/>
      <c r="BF38" s="636"/>
      <c r="BG38" s="636"/>
      <c r="BH38" s="636"/>
      <c r="BI38" s="636"/>
      <c r="BJ38" s="636"/>
      <c r="BK38" s="636"/>
      <c r="BL38" s="636"/>
      <c r="BM38" s="636"/>
      <c r="BN38" s="636"/>
      <c r="BO38" s="636"/>
      <c r="BP38" s="636"/>
      <c r="BQ38" s="636"/>
      <c r="BR38" s="636"/>
      <c r="BS38" s="636"/>
      <c r="BT38" s="636"/>
      <c r="BU38" s="636"/>
      <c r="BV38" s="636"/>
      <c r="BW38" s="636"/>
      <c r="BX38" s="636"/>
      <c r="BY38" s="636"/>
      <c r="BZ38" s="636"/>
      <c r="CA38" s="636"/>
      <c r="CB38" s="636"/>
      <c r="CC38" s="636"/>
      <c r="CD38" s="636"/>
      <c r="CE38" s="636"/>
      <c r="CF38" s="636"/>
      <c r="CG38" s="636"/>
      <c r="CH38" s="636"/>
      <c r="CI38" s="636"/>
      <c r="CJ38" s="636"/>
      <c r="CK38" s="636"/>
      <c r="CL38" s="636"/>
      <c r="CM38" s="636"/>
      <c r="CN38" s="636"/>
      <c r="CO38" s="636"/>
      <c r="CP38" s="636"/>
      <c r="CQ38" s="636"/>
      <c r="CR38" s="636"/>
      <c r="CS38" s="636"/>
      <c r="CT38" s="636"/>
      <c r="CU38" s="636"/>
      <c r="CV38" s="636"/>
      <c r="CW38" s="636"/>
      <c r="CX38" s="636"/>
      <c r="CY38" s="636"/>
      <c r="CZ38" s="636"/>
      <c r="DA38" s="636"/>
      <c r="DB38" s="636"/>
      <c r="DC38" s="636"/>
      <c r="DD38" s="636"/>
      <c r="DE38" s="636"/>
      <c r="DF38" s="636"/>
      <c r="DG38" s="636"/>
      <c r="DH38" s="636"/>
      <c r="DI38" s="636"/>
      <c r="DJ38" s="636"/>
      <c r="DK38" s="636"/>
      <c r="DL38" s="636"/>
      <c r="DM38" s="636"/>
      <c r="DN38" s="636"/>
      <c r="DO38" s="636"/>
      <c r="DP38" s="636"/>
      <c r="DQ38" s="636"/>
      <c r="DR38" s="636"/>
      <c r="DS38" s="636"/>
      <c r="DT38" s="636"/>
      <c r="DU38" s="636"/>
      <c r="DV38" s="636"/>
      <c r="DW38" s="636"/>
      <c r="DX38" s="636"/>
      <c r="DY38" s="636"/>
      <c r="DZ38" s="636"/>
    </row>
    <row r="39" spans="1:130" ht="38.25" customHeight="1" thickBot="1">
      <c r="A39" s="1142"/>
      <c r="B39" s="1144"/>
      <c r="C39" s="1119"/>
      <c r="D39" s="1119"/>
      <c r="E39" s="1137"/>
      <c r="F39" s="550" t="s">
        <v>231</v>
      </c>
      <c r="G39" s="550" t="s">
        <v>1416</v>
      </c>
      <c r="H39" s="551"/>
      <c r="I39" s="1127"/>
      <c r="J39" s="1127"/>
      <c r="K39" s="1119"/>
      <c r="L39" s="1119"/>
      <c r="M39" s="1119"/>
      <c r="N39" s="1119"/>
      <c r="O39" s="552" t="s">
        <v>1417</v>
      </c>
      <c r="P39" s="552" t="s">
        <v>1418</v>
      </c>
      <c r="Q39" s="1119"/>
      <c r="R39" s="552" t="s">
        <v>1417</v>
      </c>
      <c r="S39" s="553" t="s">
        <v>1418</v>
      </c>
      <c r="T39" s="639"/>
      <c r="U39" s="640"/>
      <c r="V39" s="641"/>
      <c r="W39" s="613"/>
      <c r="X39" s="1142"/>
      <c r="Y39" s="1119"/>
      <c r="Z39" s="554">
        <v>2.5</v>
      </c>
      <c r="AA39" s="554">
        <v>2</v>
      </c>
      <c r="AB39" s="552" t="s">
        <v>435</v>
      </c>
      <c r="AC39" s="551"/>
      <c r="AD39" s="552" t="s">
        <v>1420</v>
      </c>
      <c r="AE39" s="552" t="s">
        <v>1440</v>
      </c>
      <c r="AF39" s="552" t="s">
        <v>1441</v>
      </c>
      <c r="AG39" s="552" t="s">
        <v>1442</v>
      </c>
      <c r="AH39" s="642"/>
      <c r="AI39" s="1119"/>
      <c r="AJ39" s="554">
        <v>2</v>
      </c>
      <c r="AK39" s="552" t="s">
        <v>434</v>
      </c>
      <c r="AL39" s="552" t="s">
        <v>1423</v>
      </c>
      <c r="AM39" s="553" t="s">
        <v>1424</v>
      </c>
      <c r="AN39" s="639"/>
      <c r="AO39" s="640"/>
      <c r="AP39" s="613"/>
      <c r="AQ39" s="635"/>
      <c r="AR39" s="635"/>
      <c r="AS39" s="636"/>
      <c r="AT39" s="636"/>
      <c r="AU39" s="636"/>
      <c r="AV39" s="636"/>
      <c r="AW39" s="636"/>
      <c r="AX39" s="636"/>
      <c r="AY39" s="636"/>
      <c r="AZ39" s="636"/>
      <c r="BA39" s="636"/>
      <c r="BB39" s="636"/>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6"/>
      <c r="CG39" s="636"/>
      <c r="CH39" s="636"/>
      <c r="CI39" s="636"/>
      <c r="CJ39" s="636"/>
      <c r="CK39" s="636"/>
      <c r="CL39" s="636"/>
      <c r="CM39" s="636"/>
      <c r="CN39" s="636"/>
      <c r="CO39" s="636"/>
      <c r="CP39" s="636"/>
      <c r="CQ39" s="636"/>
      <c r="CR39" s="636"/>
      <c r="CS39" s="636"/>
      <c r="CT39" s="636"/>
      <c r="CU39" s="636"/>
      <c r="CV39" s="636"/>
      <c r="CW39" s="636"/>
      <c r="CX39" s="636"/>
      <c r="CY39" s="636"/>
      <c r="CZ39" s="636"/>
      <c r="DA39" s="636"/>
      <c r="DB39" s="636"/>
      <c r="DC39" s="636"/>
      <c r="DD39" s="636"/>
      <c r="DE39" s="636"/>
      <c r="DF39" s="636"/>
      <c r="DG39" s="636"/>
      <c r="DH39" s="636"/>
      <c r="DI39" s="636"/>
      <c r="DJ39" s="636"/>
      <c r="DK39" s="636"/>
      <c r="DL39" s="636"/>
      <c r="DM39" s="636"/>
      <c r="DN39" s="636"/>
      <c r="DO39" s="636"/>
      <c r="DP39" s="636"/>
      <c r="DQ39" s="636"/>
      <c r="DR39" s="636"/>
      <c r="DS39" s="636"/>
      <c r="DT39" s="636"/>
      <c r="DU39" s="636"/>
      <c r="DV39" s="636"/>
      <c r="DW39" s="636"/>
      <c r="DX39" s="636"/>
      <c r="DY39" s="636"/>
      <c r="DZ39" s="636"/>
    </row>
    <row r="40" spans="1:130" ht="30" customHeight="1" thickBot="1">
      <c r="A40" s="555">
        <v>1</v>
      </c>
      <c r="B40" s="556" t="s">
        <v>436</v>
      </c>
      <c r="C40" s="556">
        <v>3</v>
      </c>
      <c r="D40" s="556" t="s">
        <v>437</v>
      </c>
      <c r="E40" s="643" t="s">
        <v>1425</v>
      </c>
      <c r="F40" s="556">
        <v>5</v>
      </c>
      <c r="G40" s="556">
        <v>6</v>
      </c>
      <c r="H40" s="643" t="s">
        <v>1426</v>
      </c>
      <c r="I40" s="556">
        <v>7</v>
      </c>
      <c r="J40" s="556">
        <v>8</v>
      </c>
      <c r="K40" s="556">
        <v>9</v>
      </c>
      <c r="L40" s="556">
        <v>10</v>
      </c>
      <c r="M40" s="558">
        <v>11</v>
      </c>
      <c r="N40" s="556" t="s">
        <v>440</v>
      </c>
      <c r="O40" s="558">
        <v>13</v>
      </c>
      <c r="P40" s="558">
        <v>14</v>
      </c>
      <c r="Q40" s="558" t="s">
        <v>530</v>
      </c>
      <c r="R40" s="558">
        <v>16</v>
      </c>
      <c r="S40" s="559">
        <v>17</v>
      </c>
      <c r="T40" s="644" t="s">
        <v>1428</v>
      </c>
      <c r="U40" s="645" t="s">
        <v>1446</v>
      </c>
      <c r="V40" s="646" t="s">
        <v>1447</v>
      </c>
      <c r="W40" s="613"/>
      <c r="X40" s="555" t="s">
        <v>1429</v>
      </c>
      <c r="Y40" s="556" t="s">
        <v>442</v>
      </c>
      <c r="Z40" s="556">
        <v>19</v>
      </c>
      <c r="AA40" s="556">
        <v>20</v>
      </c>
      <c r="AB40" s="556">
        <v>21</v>
      </c>
      <c r="AC40" s="643" t="s">
        <v>1430</v>
      </c>
      <c r="AD40" s="556">
        <v>22</v>
      </c>
      <c r="AE40" s="556">
        <v>23</v>
      </c>
      <c r="AF40" s="556">
        <v>24</v>
      </c>
      <c r="AG40" s="556">
        <v>25</v>
      </c>
      <c r="AH40" s="643" t="s">
        <v>1431</v>
      </c>
      <c r="AI40" s="556" t="s">
        <v>445</v>
      </c>
      <c r="AJ40" s="556">
        <v>27</v>
      </c>
      <c r="AK40" s="556">
        <v>28</v>
      </c>
      <c r="AL40" s="556">
        <v>29</v>
      </c>
      <c r="AM40" s="563">
        <v>30</v>
      </c>
      <c r="AN40" s="564" t="s">
        <v>1432</v>
      </c>
      <c r="AO40" s="561" t="s">
        <v>1433</v>
      </c>
      <c r="AP40" s="613"/>
      <c r="AQ40" s="635"/>
      <c r="AR40" s="635"/>
      <c r="AS40" s="636"/>
      <c r="AT40" s="636"/>
      <c r="AU40" s="636"/>
      <c r="AV40" s="636"/>
      <c r="AW40" s="636"/>
      <c r="AX40" s="636"/>
      <c r="AY40" s="636"/>
      <c r="AZ40" s="636"/>
      <c r="BA40" s="636"/>
      <c r="BB40" s="636"/>
      <c r="BC40" s="636"/>
      <c r="BD40" s="636"/>
      <c r="BE40" s="636"/>
      <c r="BF40" s="636"/>
      <c r="BG40" s="636"/>
      <c r="BH40" s="636"/>
      <c r="BI40" s="636"/>
      <c r="BJ40" s="636"/>
      <c r="BK40" s="636"/>
      <c r="BL40" s="636"/>
      <c r="BM40" s="636"/>
      <c r="BN40" s="636"/>
      <c r="BO40" s="636"/>
      <c r="BP40" s="636"/>
      <c r="BQ40" s="636"/>
      <c r="BR40" s="636"/>
      <c r="BS40" s="636"/>
      <c r="BT40" s="636"/>
      <c r="BU40" s="636"/>
      <c r="BV40" s="636"/>
      <c r="BW40" s="636"/>
      <c r="BX40" s="636"/>
      <c r="BY40" s="636"/>
      <c r="BZ40" s="636"/>
      <c r="CA40" s="636"/>
      <c r="CB40" s="636"/>
      <c r="CC40" s="636"/>
      <c r="CD40" s="636"/>
      <c r="CE40" s="636"/>
      <c r="CF40" s="636"/>
      <c r="CG40" s="636"/>
      <c r="CH40" s="636"/>
      <c r="CI40" s="636"/>
      <c r="CJ40" s="636"/>
      <c r="CK40" s="636"/>
      <c r="CL40" s="636"/>
      <c r="CM40" s="636"/>
      <c r="CN40" s="636"/>
      <c r="CO40" s="636"/>
      <c r="CP40" s="636"/>
      <c r="CQ40" s="636"/>
      <c r="CR40" s="636"/>
      <c r="CS40" s="636"/>
      <c r="CT40" s="636"/>
      <c r="CU40" s="636"/>
      <c r="CV40" s="636"/>
      <c r="CW40" s="636"/>
      <c r="CX40" s="636"/>
      <c r="CY40" s="636"/>
      <c r="CZ40" s="636"/>
      <c r="DA40" s="636"/>
      <c r="DB40" s="636"/>
      <c r="DC40" s="636"/>
      <c r="DD40" s="636"/>
      <c r="DE40" s="636"/>
      <c r="DF40" s="636"/>
      <c r="DG40" s="636"/>
      <c r="DH40" s="636"/>
      <c r="DI40" s="636"/>
      <c r="DJ40" s="636"/>
      <c r="DK40" s="636"/>
      <c r="DL40" s="636"/>
      <c r="DM40" s="636"/>
      <c r="DN40" s="636"/>
      <c r="DO40" s="636"/>
      <c r="DP40" s="636"/>
      <c r="DQ40" s="636"/>
      <c r="DR40" s="636"/>
      <c r="DS40" s="636"/>
      <c r="DT40" s="636"/>
      <c r="DU40" s="636"/>
      <c r="DV40" s="636"/>
      <c r="DW40" s="636"/>
      <c r="DX40" s="636"/>
      <c r="DY40" s="636"/>
      <c r="DZ40" s="636"/>
    </row>
    <row r="41" spans="1:130" s="583" customFormat="1" ht="13.5" thickBot="1">
      <c r="A41" s="647" t="s">
        <v>1434</v>
      </c>
      <c r="B41" s="648">
        <f t="shared" ref="B41:G42" si="3">B11+B21+B31</f>
        <v>360002</v>
      </c>
      <c r="C41" s="648">
        <f t="shared" si="3"/>
        <v>23</v>
      </c>
      <c r="D41" s="648">
        <f t="shared" si="3"/>
        <v>359979</v>
      </c>
      <c r="E41" s="649" t="b">
        <f>B41=(C41+D41)</f>
        <v>1</v>
      </c>
      <c r="F41" s="648">
        <f t="shared" si="3"/>
        <v>349062</v>
      </c>
      <c r="G41" s="648">
        <f t="shared" si="3"/>
        <v>10917</v>
      </c>
      <c r="H41" s="649" t="b">
        <f>D41=(F41+G41)</f>
        <v>1</v>
      </c>
      <c r="I41" s="650">
        <f>Y21+Y31+Y11</f>
        <v>85241</v>
      </c>
      <c r="J41" s="650">
        <f>AI11+AI21+AI31</f>
        <v>274738</v>
      </c>
      <c r="K41" s="648">
        <f t="shared" ref="K41:S42" si="4">I11+I21+I31</f>
        <v>88123</v>
      </c>
      <c r="L41" s="648">
        <f t="shared" si="4"/>
        <v>3285</v>
      </c>
      <c r="M41" s="648">
        <f t="shared" si="4"/>
        <v>0</v>
      </c>
      <c r="N41" s="648">
        <f t="shared" si="4"/>
        <v>30366</v>
      </c>
      <c r="O41" s="648">
        <f t="shared" si="4"/>
        <v>26039</v>
      </c>
      <c r="P41" s="648">
        <f t="shared" si="4"/>
        <v>4327</v>
      </c>
      <c r="Q41" s="648">
        <f t="shared" si="4"/>
        <v>36457</v>
      </c>
      <c r="R41" s="648">
        <f t="shared" si="4"/>
        <v>24573</v>
      </c>
      <c r="S41" s="651">
        <f t="shared" si="4"/>
        <v>11884</v>
      </c>
      <c r="T41" s="652" t="b">
        <f>O41+P41=N41</f>
        <v>1</v>
      </c>
      <c r="U41" s="575" t="b">
        <f>Q41=R41+S41</f>
        <v>1</v>
      </c>
      <c r="V41" s="653" t="b">
        <f>D41=I41+J41</f>
        <v>1</v>
      </c>
      <c r="W41" s="654"/>
      <c r="X41" s="565" t="s">
        <v>1434</v>
      </c>
      <c r="Y41" s="648">
        <f>Y11+Y21+Y31</f>
        <v>85241</v>
      </c>
      <c r="Z41" s="648">
        <f t="shared" ref="Z41:AM42" si="5">Z11+Z21+Z31</f>
        <v>78368</v>
      </c>
      <c r="AA41" s="648">
        <f t="shared" si="5"/>
        <v>6873</v>
      </c>
      <c r="AB41" s="648">
        <f t="shared" si="5"/>
        <v>0</v>
      </c>
      <c r="AC41" s="649" t="b">
        <f>Y41=Z41+AA41+AB41</f>
        <v>1</v>
      </c>
      <c r="AD41" s="648">
        <f t="shared" si="5"/>
        <v>0</v>
      </c>
      <c r="AE41" s="648">
        <f t="shared" si="5"/>
        <v>16688</v>
      </c>
      <c r="AF41" s="648">
        <f t="shared" si="5"/>
        <v>30241</v>
      </c>
      <c r="AG41" s="648">
        <f t="shared" si="5"/>
        <v>38312</v>
      </c>
      <c r="AH41" s="649" t="b">
        <f>Y41=AD41+AE41+AF41+AG41</f>
        <v>1</v>
      </c>
      <c r="AI41" s="648">
        <f t="shared" si="5"/>
        <v>274738</v>
      </c>
      <c r="AJ41" s="648">
        <f t="shared" si="5"/>
        <v>34131</v>
      </c>
      <c r="AK41" s="648">
        <f t="shared" si="5"/>
        <v>240607</v>
      </c>
      <c r="AL41" s="648">
        <f t="shared" si="5"/>
        <v>145109</v>
      </c>
      <c r="AM41" s="651">
        <f t="shared" si="5"/>
        <v>129629</v>
      </c>
      <c r="AN41" s="581" t="b">
        <f>AJ41+AK41=AL41+AM41</f>
        <v>1</v>
      </c>
      <c r="AO41" s="582" t="b">
        <f>D41=Y41+AI41</f>
        <v>1</v>
      </c>
      <c r="AP41" s="654"/>
      <c r="AQ41" s="654"/>
      <c r="AR41" s="654"/>
      <c r="AS41" s="654"/>
      <c r="AT41" s="654"/>
      <c r="AU41" s="654"/>
      <c r="AV41" s="654"/>
      <c r="AW41" s="654"/>
      <c r="AX41" s="654"/>
      <c r="AY41" s="654"/>
      <c r="AZ41" s="654"/>
      <c r="BA41" s="654"/>
      <c r="BB41" s="654"/>
      <c r="BC41" s="654"/>
      <c r="BD41" s="654"/>
      <c r="BE41" s="654"/>
      <c r="BF41" s="654"/>
      <c r="BG41" s="654"/>
      <c r="BH41" s="654"/>
      <c r="BI41" s="654"/>
      <c r="BJ41" s="654"/>
      <c r="BK41" s="654"/>
      <c r="BL41" s="654"/>
      <c r="BM41" s="654"/>
      <c r="BN41" s="654"/>
      <c r="BO41" s="654"/>
      <c r="BP41" s="654"/>
      <c r="BQ41" s="654"/>
      <c r="BR41" s="654"/>
      <c r="BS41" s="654"/>
      <c r="BT41" s="654"/>
      <c r="BU41" s="654"/>
      <c r="BV41" s="654"/>
      <c r="BW41" s="654"/>
      <c r="BX41" s="654"/>
      <c r="BY41" s="654"/>
      <c r="BZ41" s="654"/>
      <c r="CA41" s="654"/>
      <c r="CB41" s="654"/>
      <c r="CC41" s="654"/>
      <c r="CD41" s="654"/>
      <c r="CE41" s="654"/>
      <c r="CF41" s="654"/>
      <c r="CG41" s="654"/>
      <c r="CH41" s="654"/>
      <c r="CI41" s="654"/>
      <c r="CJ41" s="654"/>
      <c r="CK41" s="654"/>
      <c r="CL41" s="654"/>
      <c r="CM41" s="654"/>
      <c r="CN41" s="654"/>
      <c r="CO41" s="654"/>
      <c r="CP41" s="654"/>
      <c r="CQ41" s="654"/>
      <c r="CR41" s="654"/>
      <c r="CS41" s="654"/>
      <c r="CT41" s="654"/>
      <c r="CU41" s="654"/>
      <c r="CV41" s="654"/>
      <c r="CW41" s="654"/>
      <c r="CX41" s="654"/>
      <c r="CY41" s="654"/>
      <c r="CZ41" s="654"/>
      <c r="DA41" s="654"/>
      <c r="DB41" s="654"/>
      <c r="DC41" s="654"/>
      <c r="DD41" s="654"/>
      <c r="DE41" s="654"/>
      <c r="DF41" s="654"/>
      <c r="DG41" s="654"/>
      <c r="DH41" s="654"/>
      <c r="DI41" s="654"/>
      <c r="DJ41" s="654"/>
      <c r="DK41" s="654"/>
      <c r="DL41" s="654"/>
      <c r="DM41" s="654"/>
      <c r="DN41" s="654"/>
      <c r="DO41" s="654"/>
      <c r="DP41" s="654"/>
      <c r="DQ41" s="654"/>
      <c r="DR41" s="654"/>
      <c r="DS41" s="654"/>
      <c r="DT41" s="654"/>
      <c r="DU41" s="654"/>
      <c r="DV41" s="654"/>
      <c r="DW41" s="654"/>
      <c r="DX41" s="654"/>
      <c r="DY41" s="654"/>
      <c r="DZ41" s="654"/>
    </row>
    <row r="42" spans="1:130" s="583" customFormat="1" ht="13.5" thickBot="1">
      <c r="A42" s="655" t="s">
        <v>1435</v>
      </c>
      <c r="B42" s="656">
        <f t="shared" si="3"/>
        <v>86469</v>
      </c>
      <c r="C42" s="656">
        <f t="shared" si="3"/>
        <v>18</v>
      </c>
      <c r="D42" s="656">
        <f t="shared" si="3"/>
        <v>86451</v>
      </c>
      <c r="E42" s="657" t="b">
        <f>B42=(C42+D42)</f>
        <v>1</v>
      </c>
      <c r="F42" s="656">
        <f t="shared" si="3"/>
        <v>70451</v>
      </c>
      <c r="G42" s="656">
        <f t="shared" si="3"/>
        <v>16000</v>
      </c>
      <c r="H42" s="657" t="b">
        <f>D42=(F42+G42)</f>
        <v>1</v>
      </c>
      <c r="I42" s="658">
        <f>Y22+Y32+Y12</f>
        <v>18034</v>
      </c>
      <c r="J42" s="658">
        <f>AI12+AI22+AI32</f>
        <v>68417</v>
      </c>
      <c r="K42" s="656">
        <f t="shared" si="4"/>
        <v>15889</v>
      </c>
      <c r="L42" s="656">
        <f t="shared" si="4"/>
        <v>6281</v>
      </c>
      <c r="M42" s="656">
        <f t="shared" si="4"/>
        <v>0</v>
      </c>
      <c r="N42" s="656">
        <f t="shared" si="4"/>
        <v>11716</v>
      </c>
      <c r="O42" s="656">
        <f t="shared" si="4"/>
        <v>7838</v>
      </c>
      <c r="P42" s="656">
        <f t="shared" si="4"/>
        <v>3878</v>
      </c>
      <c r="Q42" s="656">
        <f t="shared" si="4"/>
        <v>11569</v>
      </c>
      <c r="R42" s="656">
        <f t="shared" si="4"/>
        <v>5990</v>
      </c>
      <c r="S42" s="659">
        <f t="shared" si="4"/>
        <v>5579</v>
      </c>
      <c r="T42" s="652" t="b">
        <f>O42+P42=N42</f>
        <v>1</v>
      </c>
      <c r="U42" s="660" t="b">
        <f>Q42=R42+S42</f>
        <v>1</v>
      </c>
      <c r="V42" s="661" t="b">
        <f>D42=I42+J42</f>
        <v>1</v>
      </c>
      <c r="W42" s="654"/>
      <c r="X42" s="592" t="s">
        <v>1435</v>
      </c>
      <c r="Y42" s="656">
        <f>Y12+Y22+Y32</f>
        <v>18034</v>
      </c>
      <c r="Z42" s="656">
        <f t="shared" si="5"/>
        <v>0</v>
      </c>
      <c r="AA42" s="656">
        <f t="shared" si="5"/>
        <v>18034</v>
      </c>
      <c r="AB42" s="656">
        <f t="shared" si="5"/>
        <v>0</v>
      </c>
      <c r="AC42" s="657" t="b">
        <f>Y42=Z42+AA42+AB42</f>
        <v>1</v>
      </c>
      <c r="AD42" s="656">
        <f t="shared" si="5"/>
        <v>226</v>
      </c>
      <c r="AE42" s="656">
        <f t="shared" si="5"/>
        <v>4401</v>
      </c>
      <c r="AF42" s="656">
        <f t="shared" si="5"/>
        <v>6320</v>
      </c>
      <c r="AG42" s="656">
        <f t="shared" si="5"/>
        <v>7087</v>
      </c>
      <c r="AH42" s="657" t="b">
        <f>Y42=AD42+AE42+AF42+AG42</f>
        <v>1</v>
      </c>
      <c r="AI42" s="656">
        <f t="shared" si="5"/>
        <v>68417</v>
      </c>
      <c r="AJ42" s="656">
        <f t="shared" si="5"/>
        <v>2481</v>
      </c>
      <c r="AK42" s="656">
        <f t="shared" si="5"/>
        <v>65936</v>
      </c>
      <c r="AL42" s="656">
        <f t="shared" si="5"/>
        <v>37750</v>
      </c>
      <c r="AM42" s="659">
        <f t="shared" si="5"/>
        <v>30667</v>
      </c>
      <c r="AN42" s="581" t="b">
        <f>AJ42+AK42=AL42+AM42</f>
        <v>1</v>
      </c>
      <c r="AO42" s="582" t="b">
        <f>D42=Y42+AI42</f>
        <v>1</v>
      </c>
      <c r="AP42" s="654"/>
      <c r="AQ42" s="654"/>
      <c r="AR42" s="654"/>
      <c r="AS42" s="654"/>
      <c r="AT42" s="654"/>
      <c r="AU42" s="654"/>
      <c r="AV42" s="654"/>
      <c r="AW42" s="654"/>
      <c r="AX42" s="654"/>
      <c r="AY42" s="654"/>
      <c r="AZ42" s="654"/>
      <c r="BA42" s="654"/>
      <c r="BB42" s="654"/>
      <c r="BC42" s="654"/>
      <c r="BD42" s="654"/>
      <c r="BE42" s="654"/>
      <c r="BF42" s="654"/>
      <c r="BG42" s="654"/>
      <c r="BH42" s="654"/>
      <c r="BI42" s="654"/>
      <c r="BJ42" s="654"/>
      <c r="BK42" s="654"/>
      <c r="BL42" s="654"/>
      <c r="BM42" s="654"/>
      <c r="BN42" s="654"/>
      <c r="BO42" s="654"/>
      <c r="BP42" s="654"/>
      <c r="BQ42" s="654"/>
      <c r="BR42" s="654"/>
      <c r="BS42" s="654"/>
      <c r="BT42" s="654"/>
      <c r="BU42" s="654"/>
      <c r="BV42" s="654"/>
      <c r="BW42" s="654"/>
      <c r="BX42" s="654"/>
      <c r="BY42" s="654"/>
      <c r="BZ42" s="654"/>
      <c r="CA42" s="654"/>
      <c r="CB42" s="654"/>
      <c r="CC42" s="654"/>
      <c r="CD42" s="654"/>
      <c r="CE42" s="654"/>
      <c r="CF42" s="654"/>
      <c r="CG42" s="654"/>
      <c r="CH42" s="654"/>
      <c r="CI42" s="654"/>
      <c r="CJ42" s="654"/>
      <c r="CK42" s="654"/>
      <c r="CL42" s="654"/>
      <c r="CM42" s="654"/>
      <c r="CN42" s="654"/>
      <c r="CO42" s="654"/>
      <c r="CP42" s="654"/>
      <c r="CQ42" s="654"/>
      <c r="CR42" s="654"/>
      <c r="CS42" s="654"/>
      <c r="CT42" s="654"/>
      <c r="CU42" s="654"/>
      <c r="CV42" s="654"/>
      <c r="CW42" s="654"/>
      <c r="CX42" s="654"/>
      <c r="CY42" s="654"/>
      <c r="CZ42" s="654"/>
      <c r="DA42" s="654"/>
      <c r="DB42" s="654"/>
      <c r="DC42" s="654"/>
      <c r="DD42" s="654"/>
      <c r="DE42" s="654"/>
      <c r="DF42" s="654"/>
      <c r="DG42" s="654"/>
      <c r="DH42" s="654"/>
      <c r="DI42" s="654"/>
      <c r="DJ42" s="654"/>
      <c r="DK42" s="654"/>
      <c r="DL42" s="654"/>
      <c r="DM42" s="654"/>
      <c r="DN42" s="654"/>
      <c r="DO42" s="654"/>
      <c r="DP42" s="654"/>
      <c r="DQ42" s="654"/>
      <c r="DR42" s="654"/>
      <c r="DS42" s="654"/>
      <c r="DT42" s="654"/>
      <c r="DU42" s="654"/>
      <c r="DV42" s="654"/>
      <c r="DW42" s="654"/>
      <c r="DX42" s="654"/>
      <c r="DY42" s="654"/>
      <c r="DZ42" s="654"/>
    </row>
    <row r="43" spans="1:130" s="612" customFormat="1" ht="13.5" thickBot="1">
      <c r="A43" s="662" t="s">
        <v>1301</v>
      </c>
      <c r="B43" s="663">
        <f>SUM(B41:B42)</f>
        <v>446471</v>
      </c>
      <c r="C43" s="663">
        <f>SUM(C41:C42)</f>
        <v>41</v>
      </c>
      <c r="D43" s="663">
        <f>SUM(D41:D42)</f>
        <v>446430</v>
      </c>
      <c r="E43" s="600" t="b">
        <f>B43=(C43+D43)</f>
        <v>1</v>
      </c>
      <c r="F43" s="663">
        <f>SUM(F41:F42)</f>
        <v>419513</v>
      </c>
      <c r="G43" s="663">
        <f>SUM(G41:G42)</f>
        <v>26917</v>
      </c>
      <c r="H43" s="600" t="b">
        <f>D43=(F43+G43)</f>
        <v>1</v>
      </c>
      <c r="I43" s="663">
        <f t="shared" ref="I43:S43" si="6">SUM(I41:I42)</f>
        <v>103275</v>
      </c>
      <c r="J43" s="663">
        <f t="shared" si="6"/>
        <v>343155</v>
      </c>
      <c r="K43" s="663">
        <f t="shared" si="6"/>
        <v>104012</v>
      </c>
      <c r="L43" s="663">
        <f t="shared" si="6"/>
        <v>9566</v>
      </c>
      <c r="M43" s="663">
        <f t="shared" si="6"/>
        <v>0</v>
      </c>
      <c r="N43" s="664">
        <f t="shared" si="6"/>
        <v>42082</v>
      </c>
      <c r="O43" s="664">
        <f t="shared" si="6"/>
        <v>33877</v>
      </c>
      <c r="P43" s="664">
        <f t="shared" si="6"/>
        <v>8205</v>
      </c>
      <c r="Q43" s="664">
        <f t="shared" si="6"/>
        <v>48026</v>
      </c>
      <c r="R43" s="664">
        <f t="shared" si="6"/>
        <v>30563</v>
      </c>
      <c r="S43" s="665">
        <f t="shared" si="6"/>
        <v>17463</v>
      </c>
      <c r="T43" s="666" t="b">
        <f>O43+P43=N43</f>
        <v>1</v>
      </c>
      <c r="U43" s="606" t="b">
        <f>Q43=R43+S43</f>
        <v>1</v>
      </c>
      <c r="V43" s="606" t="b">
        <f>D43=I43+J43</f>
        <v>1</v>
      </c>
      <c r="W43" s="667"/>
      <c r="X43" s="598" t="s">
        <v>1436</v>
      </c>
      <c r="Y43" s="663">
        <f>SUM(Y41:Y42)</f>
        <v>103275</v>
      </c>
      <c r="Z43" s="663">
        <f t="shared" ref="Z43:AM43" si="7">SUM(Z41:Z42)</f>
        <v>78368</v>
      </c>
      <c r="AA43" s="663">
        <f t="shared" si="7"/>
        <v>24907</v>
      </c>
      <c r="AB43" s="663">
        <f t="shared" si="7"/>
        <v>0</v>
      </c>
      <c r="AC43" s="600" t="b">
        <f>Y43=Z43+AA43+AB43</f>
        <v>1</v>
      </c>
      <c r="AD43" s="663">
        <f t="shared" si="7"/>
        <v>226</v>
      </c>
      <c r="AE43" s="663">
        <f t="shared" si="7"/>
        <v>21089</v>
      </c>
      <c r="AF43" s="663">
        <f t="shared" si="7"/>
        <v>36561</v>
      </c>
      <c r="AG43" s="663">
        <f t="shared" si="7"/>
        <v>45399</v>
      </c>
      <c r="AH43" s="600" t="b">
        <f>Y43=AD43+AE43+AF43+AG43</f>
        <v>1</v>
      </c>
      <c r="AI43" s="663">
        <f t="shared" si="7"/>
        <v>343155</v>
      </c>
      <c r="AJ43" s="663">
        <f t="shared" si="7"/>
        <v>36612</v>
      </c>
      <c r="AK43" s="663">
        <f t="shared" si="7"/>
        <v>306543</v>
      </c>
      <c r="AL43" s="663">
        <f t="shared" si="7"/>
        <v>182859</v>
      </c>
      <c r="AM43" s="668">
        <f t="shared" si="7"/>
        <v>160296</v>
      </c>
      <c r="AN43" s="611" t="b">
        <f>AJ43+AK43=AL43+AM43</f>
        <v>1</v>
      </c>
      <c r="AO43" s="611" t="b">
        <f>D43=Y43+AI43</f>
        <v>1</v>
      </c>
      <c r="AP43" s="667"/>
      <c r="AQ43" s="667"/>
      <c r="AR43" s="667"/>
      <c r="AS43" s="667"/>
      <c r="AT43" s="667"/>
      <c r="AU43" s="667"/>
      <c r="AV43" s="667"/>
      <c r="AW43" s="667"/>
      <c r="AX43" s="667"/>
      <c r="AY43" s="667"/>
      <c r="AZ43" s="667"/>
      <c r="BA43" s="667"/>
      <c r="BB43" s="667"/>
      <c r="BC43" s="667"/>
      <c r="BD43" s="667"/>
      <c r="BE43" s="667"/>
      <c r="BF43" s="667"/>
      <c r="BG43" s="667"/>
      <c r="BH43" s="667"/>
      <c r="BI43" s="667"/>
      <c r="BJ43" s="667"/>
      <c r="BK43" s="667"/>
      <c r="BL43" s="667"/>
      <c r="BM43" s="667"/>
      <c r="BN43" s="667"/>
      <c r="BO43" s="667"/>
      <c r="BP43" s="667"/>
      <c r="BQ43" s="667"/>
      <c r="BR43" s="667"/>
      <c r="BS43" s="667"/>
      <c r="BT43" s="667"/>
      <c r="BU43" s="667"/>
      <c r="BV43" s="667"/>
      <c r="BW43" s="667"/>
      <c r="BX43" s="667"/>
      <c r="BY43" s="667"/>
      <c r="BZ43" s="667"/>
      <c r="CA43" s="667"/>
      <c r="CB43" s="667"/>
      <c r="CC43" s="667"/>
      <c r="CD43" s="667"/>
      <c r="CE43" s="667"/>
      <c r="CF43" s="667"/>
      <c r="CG43" s="667"/>
      <c r="CH43" s="667"/>
      <c r="CI43" s="667"/>
      <c r="CJ43" s="667"/>
      <c r="CK43" s="667"/>
      <c r="CL43" s="667"/>
      <c r="CM43" s="667"/>
      <c r="CN43" s="667"/>
      <c r="CO43" s="667"/>
      <c r="CP43" s="667"/>
      <c r="CQ43" s="667"/>
      <c r="CR43" s="667"/>
      <c r="CS43" s="667"/>
      <c r="CT43" s="667"/>
      <c r="CU43" s="667"/>
      <c r="CV43" s="667"/>
      <c r="CW43" s="667"/>
      <c r="CX43" s="667"/>
      <c r="CY43" s="667"/>
      <c r="CZ43" s="667"/>
      <c r="DA43" s="667"/>
      <c r="DB43" s="667"/>
      <c r="DC43" s="667"/>
      <c r="DD43" s="667"/>
      <c r="DE43" s="667"/>
      <c r="DF43" s="667"/>
      <c r="DG43" s="667"/>
      <c r="DH43" s="667"/>
      <c r="DI43" s="667"/>
      <c r="DJ43" s="667"/>
      <c r="DK43" s="667"/>
      <c r="DL43" s="667"/>
      <c r="DM43" s="667"/>
      <c r="DN43" s="667"/>
      <c r="DO43" s="667"/>
      <c r="DP43" s="667"/>
      <c r="DQ43" s="667"/>
      <c r="DR43" s="667"/>
      <c r="DS43" s="667"/>
      <c r="DT43" s="667"/>
      <c r="DU43" s="667"/>
      <c r="DV43" s="667"/>
      <c r="DW43" s="667"/>
      <c r="DX43" s="667"/>
      <c r="DY43" s="667"/>
      <c r="DZ43" s="667"/>
    </row>
    <row r="44" spans="1:130" ht="9.75" customHeight="1">
      <c r="A44" s="534"/>
      <c r="B44" s="534"/>
      <c r="C44" s="534"/>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row>
    <row r="45" spans="1:130" ht="15">
      <c r="A45" s="1147"/>
      <c r="B45" s="1147"/>
      <c r="C45" s="1147"/>
      <c r="D45" s="669"/>
      <c r="E45" s="669"/>
      <c r="F45" s="669"/>
      <c r="G45" s="669"/>
      <c r="H45" s="669"/>
      <c r="I45" s="669"/>
      <c r="J45" s="669"/>
      <c r="K45" s="669"/>
      <c r="L45" s="669"/>
      <c r="M45" s="669"/>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row>
    <row r="46" spans="1:130">
      <c r="A46" s="670"/>
      <c r="B46" s="670"/>
      <c r="C46" s="670"/>
      <c r="D46" s="670"/>
      <c r="E46" s="670"/>
      <c r="F46" s="670"/>
      <c r="G46" s="670"/>
      <c r="H46" s="670"/>
      <c r="I46" s="670"/>
      <c r="J46" s="670"/>
      <c r="K46" s="670"/>
      <c r="L46" s="670"/>
      <c r="M46" s="670"/>
    </row>
    <row r="51" spans="4:11">
      <c r="D51" s="671"/>
      <c r="E51" s="671"/>
      <c r="F51" s="671"/>
      <c r="G51" s="671"/>
      <c r="H51" s="671"/>
      <c r="I51" s="672"/>
      <c r="J51" s="672"/>
      <c r="K51" s="671"/>
    </row>
  </sheetData>
  <mergeCells count="125">
    <mergeCell ref="A26:A29"/>
    <mergeCell ref="B26:B29"/>
    <mergeCell ref="C26:C29"/>
    <mergeCell ref="D26:K26"/>
    <mergeCell ref="D27:D29"/>
    <mergeCell ref="E27:E29"/>
    <mergeCell ref="A45:C45"/>
    <mergeCell ref="Q38:Q39"/>
    <mergeCell ref="R38:S38"/>
    <mergeCell ref="J38:J39"/>
    <mergeCell ref="O38:P38"/>
    <mergeCell ref="K38:K39"/>
    <mergeCell ref="L38:L39"/>
    <mergeCell ref="M38:M39"/>
    <mergeCell ref="N38:N39"/>
    <mergeCell ref="X35:AA35"/>
    <mergeCell ref="A36:A39"/>
    <mergeCell ref="B36:B39"/>
    <mergeCell ref="C36:C39"/>
    <mergeCell ref="D36:M36"/>
    <mergeCell ref="N36:P37"/>
    <mergeCell ref="Y36:AM36"/>
    <mergeCell ref="Y37:AG37"/>
    <mergeCell ref="AI37:AM37"/>
    <mergeCell ref="Q36:S37"/>
    <mergeCell ref="X36:X39"/>
    <mergeCell ref="D37:D39"/>
    <mergeCell ref="E37:E39"/>
    <mergeCell ref="F37:M37"/>
    <mergeCell ref="F38:G38"/>
    <mergeCell ref="I38:I39"/>
    <mergeCell ref="AJ38:AK38"/>
    <mergeCell ref="Y38:Y39"/>
    <mergeCell ref="AL38:AM38"/>
    <mergeCell ref="Z38:AB38"/>
    <mergeCell ref="AD38:AG38"/>
    <mergeCell ref="AI38:AI39"/>
    <mergeCell ref="AN27:AO29"/>
    <mergeCell ref="F28:G28"/>
    <mergeCell ref="I28:I29"/>
    <mergeCell ref="J28:J29"/>
    <mergeCell ref="K28:K29"/>
    <mergeCell ref="L28:L29"/>
    <mergeCell ref="M28:N28"/>
    <mergeCell ref="O28:O29"/>
    <mergeCell ref="P28:Q28"/>
    <mergeCell ref="L26:N27"/>
    <mergeCell ref="O26:Q27"/>
    <mergeCell ref="F27:K27"/>
    <mergeCell ref="X25:AA25"/>
    <mergeCell ref="Y28:Y29"/>
    <mergeCell ref="T26:U29"/>
    <mergeCell ref="X26:X29"/>
    <mergeCell ref="Y26:AM26"/>
    <mergeCell ref="Y27:AG27"/>
    <mergeCell ref="AH27:AH29"/>
    <mergeCell ref="AI27:AM27"/>
    <mergeCell ref="Z28:AB28"/>
    <mergeCell ref="AJ28:AK28"/>
    <mergeCell ref="AL28:AM28"/>
    <mergeCell ref="AD28:AG28"/>
    <mergeCell ref="AI28:AI29"/>
    <mergeCell ref="A16:A19"/>
    <mergeCell ref="B16:B19"/>
    <mergeCell ref="C16:C19"/>
    <mergeCell ref="D16:K16"/>
    <mergeCell ref="L16:N17"/>
    <mergeCell ref="O16:Q17"/>
    <mergeCell ref="F18:G18"/>
    <mergeCell ref="I18:I19"/>
    <mergeCell ref="J18:J19"/>
    <mergeCell ref="K18:K19"/>
    <mergeCell ref="L18:L19"/>
    <mergeCell ref="M18:N18"/>
    <mergeCell ref="D17:D19"/>
    <mergeCell ref="E17:E19"/>
    <mergeCell ref="F17:K17"/>
    <mergeCell ref="O18:O19"/>
    <mergeCell ref="P18:Q18"/>
    <mergeCell ref="AN7:AO9"/>
    <mergeCell ref="Y8:Y9"/>
    <mergeCell ref="AJ8:AK8"/>
    <mergeCell ref="AL8:AM8"/>
    <mergeCell ref="AN17:AO19"/>
    <mergeCell ref="AI18:AI19"/>
    <mergeCell ref="AJ18:AK18"/>
    <mergeCell ref="L8:L9"/>
    <mergeCell ref="M8:N8"/>
    <mergeCell ref="O8:O9"/>
    <mergeCell ref="P8:Q8"/>
    <mergeCell ref="Z18:AB18"/>
    <mergeCell ref="AD18:AG18"/>
    <mergeCell ref="Y18:Y19"/>
    <mergeCell ref="X15:AA15"/>
    <mergeCell ref="Y17:AG17"/>
    <mergeCell ref="AL18:AM18"/>
    <mergeCell ref="T16:U19"/>
    <mergeCell ref="X16:X19"/>
    <mergeCell ref="Y16:AM16"/>
    <mergeCell ref="AH17:AH19"/>
    <mergeCell ref="AI17:AM17"/>
    <mergeCell ref="F8:G8"/>
    <mergeCell ref="I8:I9"/>
    <mergeCell ref="J8:J9"/>
    <mergeCell ref="K8:K9"/>
    <mergeCell ref="A4:S4"/>
    <mergeCell ref="X5:AA5"/>
    <mergeCell ref="A6:A9"/>
    <mergeCell ref="B6:B9"/>
    <mergeCell ref="C6:C9"/>
    <mergeCell ref="D6:K6"/>
    <mergeCell ref="L6:N7"/>
    <mergeCell ref="O6:Q7"/>
    <mergeCell ref="T6:U9"/>
    <mergeCell ref="X6:X9"/>
    <mergeCell ref="Y6:AM6"/>
    <mergeCell ref="D7:D9"/>
    <mergeCell ref="E7:E9"/>
    <mergeCell ref="F7:K7"/>
    <mergeCell ref="Y7:AG7"/>
    <mergeCell ref="AH7:AH9"/>
    <mergeCell ref="AI7:AM7"/>
    <mergeCell ref="Z8:AB8"/>
    <mergeCell ref="AD8:AG8"/>
    <mergeCell ref="AI8:AI9"/>
  </mergeCells>
  <phoneticPr fontId="3" type="noConversion"/>
  <conditionalFormatting sqref="AH41:AH43 AC41:AC43 AN41:AO42 AH31:AH33 AC31:AC33 AN31:AO32 AC21:AC23 AN21:AO22 AH21:AH23 AH11:AH13 AC11:AC13 AN11:AO12">
    <cfRule type="cellIs" dxfId="13" priority="15" stopIfTrue="1" operator="equal">
      <formula>FALSE</formula>
    </cfRule>
  </conditionalFormatting>
  <conditionalFormatting sqref="V36:V43">
    <cfRule type="cellIs" dxfId="12" priority="13" stopIfTrue="1" operator="equal">
      <formula>TRUE</formula>
    </cfRule>
    <cfRule type="cellIs" dxfId="11" priority="14" stopIfTrue="1" operator="equal">
      <formula>FALSE</formula>
    </cfRule>
  </conditionalFormatting>
  <conditionalFormatting sqref="E41:E43 H41:H43 T31:U32 E31:E33 H31:H33 T21:U22 H21:H23 E21:E23 T11:U13 E11:E13 H11:H13">
    <cfRule type="cellIs" dxfId="10" priority="12" stopIfTrue="1" operator="equal">
      <formula>FALSE</formula>
    </cfRule>
  </conditionalFormatting>
  <conditionalFormatting sqref="AN13:AO13">
    <cfRule type="cellIs" priority="11" stopIfTrue="1" operator="equal">
      <formula>FALSE</formula>
    </cfRule>
  </conditionalFormatting>
  <conditionalFormatting sqref="AC11:AC13 AH11:AH13 AN11:AO12">
    <cfRule type="cellIs" dxfId="9" priority="10" stopIfTrue="1" operator="equal">
      <formula>FALSE</formula>
    </cfRule>
  </conditionalFormatting>
  <conditionalFormatting sqref="H11:H13 E11:E13 T11:U13">
    <cfRule type="cellIs" dxfId="8" priority="9" stopIfTrue="1" operator="equal">
      <formula>FALSE</formula>
    </cfRule>
  </conditionalFormatting>
  <conditionalFormatting sqref="AC21:AC23 AH21:AH23 AN21:AO22">
    <cfRule type="cellIs" dxfId="7" priority="8" stopIfTrue="1" operator="equal">
      <formula>FALSE</formula>
    </cfRule>
  </conditionalFormatting>
  <conditionalFormatting sqref="E21:E23 H21:H23 T21:U22">
    <cfRule type="cellIs" dxfId="6" priority="7" stopIfTrue="1" operator="equal">
      <formula>FALSE</formula>
    </cfRule>
  </conditionalFormatting>
  <conditionalFormatting sqref="AC31:AC33 AH31:AH33 AN31:AO32">
    <cfRule type="cellIs" dxfId="5" priority="6" stopIfTrue="1" operator="equal">
      <formula>FALSE</formula>
    </cfRule>
  </conditionalFormatting>
  <conditionalFormatting sqref="E31:E33 H31:H33 T31:U32">
    <cfRule type="cellIs" dxfId="4" priority="5" stopIfTrue="1" operator="equal">
      <formula>FALSE</formula>
    </cfRule>
  </conditionalFormatting>
  <conditionalFormatting sqref="AN41:AO42 AC41:AC43 AH41:AH43">
    <cfRule type="cellIs" dxfId="3" priority="4" stopIfTrue="1" operator="equal">
      <formula>FALSE</formula>
    </cfRule>
  </conditionalFormatting>
  <conditionalFormatting sqref="V41:V43">
    <cfRule type="cellIs" dxfId="2" priority="2" stopIfTrue="1" operator="equal">
      <formula>TRUE</formula>
    </cfRule>
    <cfRule type="cellIs" dxfId="1" priority="3" stopIfTrue="1" operator="equal">
      <formula>FALSE</formula>
    </cfRule>
  </conditionalFormatting>
  <conditionalFormatting sqref="E41:E43 H41:H43">
    <cfRule type="cellIs" dxfId="0" priority="1" stopIfTrue="1" operator="equal">
      <formula>FALSE</formula>
    </cfRule>
  </conditionalFormatting>
  <pageMargins left="0.4" right="0.18" top="0.27" bottom="0.26" header="0.23" footer="0.19"/>
  <pageSetup paperSize="9" scale="61" orientation="landscape" r:id="rId1"/>
  <headerFooter alignWithMargins="0"/>
  <rowBreaks count="1" manualBreakCount="1">
    <brk id="45" max="41" man="1"/>
  </rowBreaks>
  <colBreaks count="1" manualBreakCount="1">
    <brk id="19" max="46" man="1"/>
  </colBreaks>
</worksheet>
</file>

<file path=xl/worksheets/sheet8.xml><?xml version="1.0" encoding="utf-8"?>
<worksheet xmlns="http://schemas.openxmlformats.org/spreadsheetml/2006/main" xmlns:r="http://schemas.openxmlformats.org/officeDocument/2006/relationships">
  <sheetPr codeName="Лист17">
    <tabColor rgb="FFFFFF00"/>
  </sheetPr>
  <dimension ref="B1:L33"/>
  <sheetViews>
    <sheetView view="pageBreakPreview" zoomScale="85" zoomScaleNormal="85" zoomScaleSheetLayoutView="85" workbookViewId="0">
      <pane ySplit="4" topLeftCell="A5" activePane="bottomLeft" state="frozen"/>
      <selection activeCell="R19" sqref="R19"/>
      <selection pane="bottomLeft" activeCell="N23" sqref="N23"/>
    </sheetView>
  </sheetViews>
  <sheetFormatPr defaultRowHeight="12.75"/>
  <cols>
    <col min="1" max="1" width="3.7109375" style="3" customWidth="1"/>
    <col min="2" max="2" width="5.28515625" style="3" customWidth="1"/>
    <col min="3" max="3" width="20.7109375" style="3" customWidth="1"/>
    <col min="4" max="4" width="12.42578125" style="3" customWidth="1"/>
    <col min="5" max="5" width="17.28515625" style="3" customWidth="1"/>
    <col min="6" max="6" width="12.5703125" style="3" customWidth="1"/>
    <col min="7" max="7" width="17.28515625" style="3" customWidth="1"/>
    <col min="8" max="8" width="22.7109375" style="3" customWidth="1"/>
    <col min="9" max="9" width="17.85546875" style="3" customWidth="1"/>
    <col min="10" max="16384" width="9.140625" style="3"/>
  </cols>
  <sheetData>
    <row r="1" spans="2:12" s="78" customFormat="1" ht="15.75" customHeight="1">
      <c r="B1" s="81"/>
      <c r="C1" s="81"/>
      <c r="D1" s="81"/>
      <c r="E1" s="81"/>
      <c r="F1" s="81"/>
      <c r="G1" s="81"/>
      <c r="H1" s="32"/>
      <c r="I1" s="34"/>
      <c r="J1" s="34"/>
      <c r="K1" s="34"/>
      <c r="L1" s="31"/>
    </row>
    <row r="2" spans="2:12" ht="22.5" customHeight="1">
      <c r="B2" s="1148" t="s">
        <v>1603</v>
      </c>
      <c r="C2" s="1148"/>
      <c r="D2" s="1148"/>
      <c r="E2" s="1148"/>
      <c r="F2" s="1148"/>
      <c r="G2" s="1148"/>
      <c r="H2" s="1148"/>
      <c r="I2" s="1148"/>
    </row>
    <row r="3" spans="2:12" ht="60.75" customHeight="1">
      <c r="B3" s="36" t="s">
        <v>1295</v>
      </c>
      <c r="C3" s="36" t="s">
        <v>390</v>
      </c>
      <c r="D3" s="36" t="s">
        <v>1397</v>
      </c>
      <c r="E3" s="36" t="s">
        <v>239</v>
      </c>
      <c r="F3" s="36" t="s">
        <v>451</v>
      </c>
      <c r="G3" s="36" t="s">
        <v>1398</v>
      </c>
      <c r="H3" s="36" t="s">
        <v>1399</v>
      </c>
      <c r="I3" s="36" t="s">
        <v>1348</v>
      </c>
    </row>
    <row r="4" spans="2:12" ht="18" customHeight="1">
      <c r="B4" s="222">
        <v>1</v>
      </c>
      <c r="C4" s="222">
        <v>2</v>
      </c>
      <c r="D4" s="222">
        <v>3</v>
      </c>
      <c r="E4" s="222">
        <v>4</v>
      </c>
      <c r="F4" s="222">
        <v>5</v>
      </c>
      <c r="G4" s="222">
        <v>6</v>
      </c>
      <c r="H4" s="222">
        <v>7</v>
      </c>
      <c r="I4" s="222">
        <v>8</v>
      </c>
    </row>
    <row r="5" spans="2:12" ht="15">
      <c r="B5" s="42">
        <v>1</v>
      </c>
      <c r="C5" s="282" t="s">
        <v>553</v>
      </c>
      <c r="D5" s="283">
        <v>53</v>
      </c>
      <c r="E5" s="282" t="s">
        <v>554</v>
      </c>
      <c r="F5" s="282">
        <v>0.22</v>
      </c>
      <c r="G5" s="282">
        <v>2.5</v>
      </c>
      <c r="H5" s="283">
        <v>53</v>
      </c>
      <c r="I5" s="42"/>
    </row>
    <row r="6" spans="2:12" ht="15">
      <c r="B6" s="42">
        <v>2</v>
      </c>
      <c r="C6" s="282" t="s">
        <v>555</v>
      </c>
      <c r="D6" s="283">
        <v>27</v>
      </c>
      <c r="E6" s="282" t="s">
        <v>556</v>
      </c>
      <c r="F6" s="282">
        <v>0.22</v>
      </c>
      <c r="G6" s="282">
        <v>2</v>
      </c>
      <c r="H6" s="283" t="s">
        <v>557</v>
      </c>
      <c r="I6" s="42"/>
    </row>
    <row r="7" spans="2:12" ht="15">
      <c r="B7" s="42">
        <v>3</v>
      </c>
      <c r="C7" s="282" t="s">
        <v>558</v>
      </c>
      <c r="D7" s="283">
        <v>52</v>
      </c>
      <c r="E7" s="282" t="s">
        <v>559</v>
      </c>
      <c r="F7" s="282">
        <v>0.22</v>
      </c>
      <c r="G7" s="282">
        <v>2</v>
      </c>
      <c r="H7" s="283">
        <v>36</v>
      </c>
      <c r="I7" s="42"/>
      <c r="K7" s="133"/>
    </row>
    <row r="8" spans="2:12" ht="15">
      <c r="B8" s="42">
        <v>4</v>
      </c>
      <c r="C8" s="282" t="s">
        <v>560</v>
      </c>
      <c r="D8" s="283">
        <v>95</v>
      </c>
      <c r="E8" s="282" t="s">
        <v>561</v>
      </c>
      <c r="F8" s="282">
        <v>0.22</v>
      </c>
      <c r="G8" s="282">
        <v>2</v>
      </c>
      <c r="H8" s="283" t="s">
        <v>557</v>
      </c>
      <c r="I8" s="42"/>
      <c r="K8" s="133"/>
    </row>
    <row r="9" spans="2:12" ht="15">
      <c r="B9" s="42">
        <v>5</v>
      </c>
      <c r="C9" s="282" t="s">
        <v>562</v>
      </c>
      <c r="D9" s="283">
        <v>181</v>
      </c>
      <c r="E9" s="282" t="s">
        <v>561</v>
      </c>
      <c r="F9" s="282">
        <v>0.22</v>
      </c>
      <c r="G9" s="282">
        <v>1</v>
      </c>
      <c r="H9" s="283">
        <v>67</v>
      </c>
      <c r="I9" s="42"/>
    </row>
    <row r="10" spans="2:12" ht="15">
      <c r="B10" s="42">
        <v>6</v>
      </c>
      <c r="C10" s="282" t="s">
        <v>563</v>
      </c>
      <c r="D10" s="283">
        <v>76</v>
      </c>
      <c r="E10" s="282" t="s">
        <v>564</v>
      </c>
      <c r="F10" s="282">
        <v>0.22</v>
      </c>
      <c r="G10" s="282">
        <v>2</v>
      </c>
      <c r="H10" s="283" t="s">
        <v>557</v>
      </c>
      <c r="I10" s="42"/>
    </row>
    <row r="11" spans="2:12" ht="15">
      <c r="B11" s="42">
        <v>7</v>
      </c>
      <c r="C11" s="282" t="s">
        <v>565</v>
      </c>
      <c r="D11" s="283">
        <v>964</v>
      </c>
      <c r="E11" s="282" t="s">
        <v>566</v>
      </c>
      <c r="F11" s="282">
        <v>0.22</v>
      </c>
      <c r="G11" s="282">
        <v>1</v>
      </c>
      <c r="H11" s="283" t="s">
        <v>557</v>
      </c>
      <c r="I11" s="42"/>
    </row>
    <row r="12" spans="2:12" ht="30">
      <c r="B12" s="42">
        <v>8</v>
      </c>
      <c r="C12" s="282" t="s">
        <v>1608</v>
      </c>
      <c r="D12" s="283">
        <v>16</v>
      </c>
      <c r="E12" s="282" t="s">
        <v>1609</v>
      </c>
      <c r="F12" s="282">
        <v>0.22</v>
      </c>
      <c r="G12" s="282">
        <v>1</v>
      </c>
      <c r="H12" s="283" t="s">
        <v>557</v>
      </c>
      <c r="I12" s="42"/>
    </row>
    <row r="13" spans="2:12" ht="15">
      <c r="B13" s="42">
        <v>9</v>
      </c>
      <c r="C13" s="282" t="s">
        <v>567</v>
      </c>
      <c r="D13" s="283">
        <v>57</v>
      </c>
      <c r="E13" s="282" t="s">
        <v>568</v>
      </c>
      <c r="F13" s="282">
        <v>0.22</v>
      </c>
      <c r="G13" s="282">
        <v>1</v>
      </c>
      <c r="H13" s="283" t="s">
        <v>557</v>
      </c>
      <c r="I13" s="282"/>
    </row>
    <row r="14" spans="2:12" ht="15">
      <c r="B14" s="42">
        <v>10</v>
      </c>
      <c r="C14" s="282" t="s">
        <v>569</v>
      </c>
      <c r="D14" s="283">
        <v>612</v>
      </c>
      <c r="E14" s="282" t="s">
        <v>570</v>
      </c>
      <c r="F14" s="282" t="s">
        <v>571</v>
      </c>
      <c r="G14" s="282">
        <v>2</v>
      </c>
      <c r="H14" s="283">
        <v>422</v>
      </c>
      <c r="I14" s="42"/>
    </row>
    <row r="15" spans="2:12" ht="15">
      <c r="B15" s="42">
        <v>11</v>
      </c>
      <c r="C15" s="282" t="s">
        <v>572</v>
      </c>
      <c r="D15" s="283">
        <v>22</v>
      </c>
      <c r="E15" s="282" t="s">
        <v>559</v>
      </c>
      <c r="F15" s="282">
        <v>0.4</v>
      </c>
      <c r="G15" s="282">
        <v>2</v>
      </c>
      <c r="H15" s="283">
        <v>22</v>
      </c>
      <c r="I15" s="42"/>
    </row>
    <row r="16" spans="2:12" ht="15">
      <c r="B16" s="42">
        <v>12</v>
      </c>
      <c r="C16" s="282" t="s">
        <v>572</v>
      </c>
      <c r="D16" s="283">
        <v>162</v>
      </c>
      <c r="E16" s="282" t="s">
        <v>559</v>
      </c>
      <c r="F16" s="282">
        <v>0.4</v>
      </c>
      <c r="G16" s="282">
        <v>1</v>
      </c>
      <c r="H16" s="283">
        <v>78</v>
      </c>
      <c r="I16" s="42"/>
    </row>
    <row r="17" spans="2:11" ht="15">
      <c r="B17" s="42">
        <v>13</v>
      </c>
      <c r="C17" s="282" t="s">
        <v>573</v>
      </c>
      <c r="D17" s="283">
        <v>491</v>
      </c>
      <c r="E17" s="282" t="s">
        <v>561</v>
      </c>
      <c r="F17" s="282">
        <v>0.4</v>
      </c>
      <c r="G17" s="282">
        <v>1</v>
      </c>
      <c r="H17" s="283">
        <v>125</v>
      </c>
      <c r="I17" s="42"/>
    </row>
    <row r="18" spans="2:11" ht="15">
      <c r="B18" s="42">
        <v>14</v>
      </c>
      <c r="C18" s="282" t="s">
        <v>574</v>
      </c>
      <c r="D18" s="283">
        <v>185</v>
      </c>
      <c r="E18" s="282" t="s">
        <v>575</v>
      </c>
      <c r="F18" s="282">
        <v>0.4</v>
      </c>
      <c r="G18" s="282">
        <v>1</v>
      </c>
      <c r="H18" s="283">
        <v>72</v>
      </c>
      <c r="I18" s="42"/>
      <c r="K18" s="133"/>
    </row>
    <row r="19" spans="2:11" ht="15">
      <c r="B19" s="42">
        <v>15</v>
      </c>
      <c r="C19" s="282" t="s">
        <v>576</v>
      </c>
      <c r="D19" s="283">
        <v>128</v>
      </c>
      <c r="E19" s="282" t="s">
        <v>568</v>
      </c>
      <c r="F19" s="282">
        <v>0.4</v>
      </c>
      <c r="G19" s="282">
        <v>1</v>
      </c>
      <c r="H19" s="283">
        <v>28</v>
      </c>
      <c r="I19" s="42"/>
    </row>
    <row r="20" spans="2:11" ht="15">
      <c r="B20" s="42">
        <v>16</v>
      </c>
      <c r="C20" s="282" t="s">
        <v>577</v>
      </c>
      <c r="D20" s="283">
        <v>1351</v>
      </c>
      <c r="E20" s="282" t="s">
        <v>566</v>
      </c>
      <c r="F20" s="282">
        <v>0.4</v>
      </c>
      <c r="G20" s="282">
        <v>1</v>
      </c>
      <c r="H20" s="283" t="s">
        <v>557</v>
      </c>
      <c r="I20" s="42"/>
    </row>
    <row r="21" spans="2:11" ht="15">
      <c r="B21" s="42">
        <v>17</v>
      </c>
      <c r="C21" s="282" t="s">
        <v>578</v>
      </c>
      <c r="D21" s="283">
        <v>327</v>
      </c>
      <c r="E21" s="282" t="s">
        <v>566</v>
      </c>
      <c r="F21" s="282">
        <v>0.4</v>
      </c>
      <c r="G21" s="282">
        <v>1</v>
      </c>
      <c r="H21" s="283" t="s">
        <v>557</v>
      </c>
      <c r="I21" s="42"/>
    </row>
    <row r="22" spans="2:11" ht="15">
      <c r="B22" s="42">
        <v>18</v>
      </c>
      <c r="C22" s="282" t="s">
        <v>579</v>
      </c>
      <c r="D22" s="283">
        <v>28</v>
      </c>
      <c r="E22" s="282" t="s">
        <v>564</v>
      </c>
      <c r="F22" s="282">
        <v>0.4</v>
      </c>
      <c r="G22" s="282">
        <v>1</v>
      </c>
      <c r="H22" s="283">
        <v>6</v>
      </c>
      <c r="I22" s="42"/>
    </row>
    <row r="23" spans="2:11" ht="18.75">
      <c r="B23" s="42">
        <v>19</v>
      </c>
      <c r="C23" s="42" t="s">
        <v>775</v>
      </c>
      <c r="D23" s="283">
        <v>205</v>
      </c>
      <c r="E23" s="284" t="s">
        <v>1609</v>
      </c>
      <c r="F23" s="282">
        <v>0.4</v>
      </c>
      <c r="G23" s="42">
        <v>1</v>
      </c>
      <c r="H23" s="283" t="s">
        <v>557</v>
      </c>
      <c r="I23" s="42"/>
      <c r="K23" s="134"/>
    </row>
    <row r="24" spans="2:11" ht="15">
      <c r="B24" s="42">
        <v>20</v>
      </c>
      <c r="C24" s="282" t="s">
        <v>580</v>
      </c>
      <c r="D24" s="283">
        <v>223</v>
      </c>
      <c r="E24" s="282" t="s">
        <v>581</v>
      </c>
      <c r="F24" s="282">
        <v>0.4</v>
      </c>
      <c r="G24" s="282">
        <v>0.5</v>
      </c>
      <c r="H24" s="283" t="s">
        <v>557</v>
      </c>
      <c r="I24" s="42"/>
    </row>
    <row r="25" spans="2:11" ht="15">
      <c r="B25" s="42">
        <v>21</v>
      </c>
      <c r="C25" s="282" t="s">
        <v>582</v>
      </c>
      <c r="D25" s="283">
        <v>103</v>
      </c>
      <c r="E25" s="282" t="s">
        <v>559</v>
      </c>
      <c r="F25" s="282">
        <v>0.4</v>
      </c>
      <c r="G25" s="282">
        <v>2</v>
      </c>
      <c r="H25" s="283" t="s">
        <v>557</v>
      </c>
      <c r="I25" s="42"/>
    </row>
    <row r="26" spans="2:11" ht="15">
      <c r="B26" s="42">
        <v>22</v>
      </c>
      <c r="C26" s="282" t="s">
        <v>583</v>
      </c>
      <c r="D26" s="283">
        <v>18</v>
      </c>
      <c r="E26" s="282" t="s">
        <v>559</v>
      </c>
      <c r="F26" s="282">
        <v>10</v>
      </c>
      <c r="G26" s="282">
        <v>0.5</v>
      </c>
      <c r="H26" s="283" t="s">
        <v>557</v>
      </c>
      <c r="I26" s="42"/>
    </row>
    <row r="27" spans="2:11" ht="15">
      <c r="B27" s="42">
        <v>23</v>
      </c>
      <c r="C27" s="282" t="s">
        <v>576</v>
      </c>
      <c r="D27" s="283">
        <v>30</v>
      </c>
      <c r="E27" s="282" t="s">
        <v>568</v>
      </c>
      <c r="F27" s="282">
        <v>10</v>
      </c>
      <c r="G27" s="282">
        <v>0.5</v>
      </c>
      <c r="H27" s="283" t="s">
        <v>557</v>
      </c>
      <c r="I27" s="42"/>
    </row>
    <row r="28" spans="2:11" ht="30">
      <c r="B28" s="42">
        <v>24</v>
      </c>
      <c r="C28" s="282" t="s">
        <v>584</v>
      </c>
      <c r="D28" s="283">
        <v>99</v>
      </c>
      <c r="E28" s="282" t="s">
        <v>585</v>
      </c>
      <c r="F28" s="282">
        <v>10</v>
      </c>
      <c r="G28" s="282">
        <v>0.5</v>
      </c>
      <c r="H28" s="283" t="s">
        <v>557</v>
      </c>
      <c r="I28" s="42"/>
    </row>
    <row r="29" spans="2:11" ht="15">
      <c r="B29" s="42">
        <v>25</v>
      </c>
      <c r="C29" s="282" t="s">
        <v>586</v>
      </c>
      <c r="D29" s="283">
        <v>96</v>
      </c>
      <c r="E29" s="282" t="s">
        <v>575</v>
      </c>
      <c r="F29" s="282">
        <v>10</v>
      </c>
      <c r="G29" s="282">
        <v>0.5</v>
      </c>
      <c r="H29" s="283" t="s">
        <v>557</v>
      </c>
      <c r="I29" s="42"/>
    </row>
    <row r="30" spans="2:11" ht="15">
      <c r="B30" s="42">
        <v>26</v>
      </c>
      <c r="C30" s="42" t="s">
        <v>587</v>
      </c>
      <c r="D30" s="283">
        <v>14</v>
      </c>
      <c r="E30" s="284" t="s">
        <v>581</v>
      </c>
      <c r="F30" s="42">
        <v>10</v>
      </c>
      <c r="G30" s="42">
        <v>0.5</v>
      </c>
      <c r="H30" s="283" t="s">
        <v>557</v>
      </c>
      <c r="I30" s="42"/>
    </row>
    <row r="31" spans="2:11" ht="15">
      <c r="B31" s="42">
        <v>27</v>
      </c>
      <c r="C31" s="285" t="s">
        <v>588</v>
      </c>
      <c r="D31" s="286">
        <v>32</v>
      </c>
      <c r="E31" s="282" t="s">
        <v>589</v>
      </c>
      <c r="F31" s="42">
        <v>10</v>
      </c>
      <c r="G31" s="42">
        <v>0.5</v>
      </c>
      <c r="H31" s="283" t="s">
        <v>557</v>
      </c>
      <c r="I31" s="42"/>
    </row>
    <row r="32" spans="2:11" ht="15">
      <c r="B32" s="449"/>
      <c r="C32" s="450" t="s">
        <v>590</v>
      </c>
      <c r="D32" s="449">
        <f>SUM(D5:D31)</f>
        <v>5647</v>
      </c>
      <c r="E32" s="451"/>
      <c r="F32" s="451"/>
      <c r="G32" s="451"/>
      <c r="H32" s="449">
        <f>H22+H19+H18+H17+H16+H15+H14+H9+H7+H5</f>
        <v>909</v>
      </c>
      <c r="I32" s="451"/>
    </row>
    <row r="33" spans="2:9" ht="15">
      <c r="B33" s="452"/>
      <c r="C33" s="453" t="s">
        <v>591</v>
      </c>
      <c r="D33" s="452">
        <f>D7+D8+D9+D10+D11+D12+D15+D16+D17+D18+D19+D20+D21+D23+D24+D25+D26+D27+D28+D29+D30+D31+D22+D13</f>
        <v>4955</v>
      </c>
      <c r="E33" s="285"/>
      <c r="F33" s="285"/>
      <c r="G33" s="285"/>
      <c r="H33" s="285"/>
      <c r="I33" s="285"/>
    </row>
  </sheetData>
  <sheetProtection insertRows="0" deleteRows="0"/>
  <mergeCells count="1">
    <mergeCell ref="B2:I2"/>
  </mergeCells>
  <phoneticPr fontId="3" type="noConversion"/>
  <pageMargins left="0" right="0" top="0" bottom="0"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9">
    <tabColor rgb="FFFFFF00"/>
  </sheetPr>
  <dimension ref="A1:F16"/>
  <sheetViews>
    <sheetView view="pageBreakPreview" zoomScale="145" zoomScaleNormal="100" zoomScaleSheetLayoutView="145" workbookViewId="0">
      <selection activeCell="E10" sqref="E10"/>
    </sheetView>
  </sheetViews>
  <sheetFormatPr defaultRowHeight="12.75"/>
  <cols>
    <col min="1" max="1" width="4" style="1" customWidth="1"/>
    <col min="2" max="2" width="19.140625" style="1" customWidth="1"/>
    <col min="3" max="3" width="23.28515625" style="1" customWidth="1"/>
    <col min="4" max="4" width="23.85546875" style="1" customWidth="1"/>
    <col min="5" max="5" width="20.28515625" style="1" customWidth="1"/>
    <col min="6" max="6" width="23.85546875" style="1" customWidth="1"/>
    <col min="7" max="7" width="8.28515625" style="1" customWidth="1"/>
    <col min="8" max="16384" width="9.140625" style="1"/>
  </cols>
  <sheetData>
    <row r="1" spans="1:6" ht="33" customHeight="1"/>
    <row r="2" spans="1:6" ht="27" customHeight="1">
      <c r="A2" s="1149" t="s">
        <v>484</v>
      </c>
      <c r="B2" s="1150"/>
      <c r="C2" s="1150"/>
      <c r="D2" s="1150"/>
      <c r="E2" s="1150"/>
      <c r="F2" s="1150"/>
    </row>
    <row r="3" spans="1:6" ht="33" customHeight="1">
      <c r="A3" s="1152" t="s">
        <v>1295</v>
      </c>
      <c r="B3" s="1152" t="s">
        <v>240</v>
      </c>
      <c r="C3" s="1151" t="s">
        <v>1604</v>
      </c>
      <c r="D3" s="1151"/>
      <c r="E3" s="1151" t="s">
        <v>1605</v>
      </c>
      <c r="F3" s="1151"/>
    </row>
    <row r="4" spans="1:6" ht="32.25" customHeight="1">
      <c r="A4" s="1152"/>
      <c r="B4" s="1152"/>
      <c r="C4" s="36" t="s">
        <v>242</v>
      </c>
      <c r="D4" s="36" t="s">
        <v>241</v>
      </c>
      <c r="E4" s="36" t="s">
        <v>242</v>
      </c>
      <c r="F4" s="36" t="s">
        <v>241</v>
      </c>
    </row>
    <row r="5" spans="1:6" ht="15">
      <c r="A5" s="222">
        <v>1</v>
      </c>
      <c r="B5" s="222">
        <v>2</v>
      </c>
      <c r="C5" s="222">
        <v>3</v>
      </c>
      <c r="D5" s="222">
        <v>4</v>
      </c>
      <c r="E5" s="222">
        <v>5</v>
      </c>
      <c r="F5" s="222">
        <v>6</v>
      </c>
    </row>
    <row r="6" spans="1:6" s="142" customFormat="1">
      <c r="A6" s="454">
        <v>1</v>
      </c>
      <c r="B6" s="227" t="s">
        <v>1351</v>
      </c>
      <c r="C6" s="225">
        <v>2399</v>
      </c>
      <c r="D6" s="226">
        <f>IF(C11=0,0,C6/C11)</f>
        <v>0.42482734195147864</v>
      </c>
      <c r="E6" s="225">
        <v>2226</v>
      </c>
      <c r="F6" s="455">
        <f>IF(E11=0,0,E6/E11)</f>
        <v>0.39440113394755494</v>
      </c>
    </row>
    <row r="7" spans="1:6" s="143" customFormat="1">
      <c r="A7" s="456">
        <v>2</v>
      </c>
      <c r="B7" s="224" t="s">
        <v>1354</v>
      </c>
      <c r="C7" s="225">
        <v>2541</v>
      </c>
      <c r="D7" s="226">
        <f>IF(C11=0,0,C7/C11)</f>
        <v>0.44997343722330441</v>
      </c>
      <c r="E7" s="225">
        <v>2612</v>
      </c>
      <c r="F7" s="455">
        <f>IF(E11=0,0,E7/E11)</f>
        <v>0.46279234585400425</v>
      </c>
    </row>
    <row r="8" spans="1:6" s="142" customFormat="1">
      <c r="A8" s="454">
        <v>3</v>
      </c>
      <c r="B8" s="227" t="s">
        <v>1355</v>
      </c>
      <c r="C8" s="225">
        <v>564</v>
      </c>
      <c r="D8" s="226">
        <f>IF(C11=0,0,C8/C11)</f>
        <v>9.9876040375420583E-2</v>
      </c>
      <c r="E8" s="225">
        <v>644</v>
      </c>
      <c r="F8" s="455">
        <f>IF(E11=0,0,E8/E11)</f>
        <v>0.11410347271438696</v>
      </c>
    </row>
    <row r="9" spans="1:6" s="143" customFormat="1">
      <c r="A9" s="456">
        <v>4</v>
      </c>
      <c r="B9" s="224" t="s">
        <v>1352</v>
      </c>
      <c r="C9" s="225">
        <v>138</v>
      </c>
      <c r="D9" s="226">
        <f>IF(C11=0,0,C9/C11)</f>
        <v>2.4437754559943334E-2</v>
      </c>
      <c r="E9" s="225">
        <v>158</v>
      </c>
      <c r="F9" s="455">
        <f>IF(E11=0,0,E9/E11)</f>
        <v>2.7994330262225371E-2</v>
      </c>
    </row>
    <row r="10" spans="1:6" s="143" customFormat="1">
      <c r="A10" s="456">
        <v>5</v>
      </c>
      <c r="B10" s="227" t="s">
        <v>1353</v>
      </c>
      <c r="C10" s="225">
        <v>5</v>
      </c>
      <c r="D10" s="226">
        <f>IF(C11=0,0,C10/C11)</f>
        <v>8.854258898530193E-4</v>
      </c>
      <c r="E10" s="225">
        <v>4</v>
      </c>
      <c r="F10" s="455">
        <f>IF(E11=0,0,E10/E11)</f>
        <v>7.0871722182849046E-4</v>
      </c>
    </row>
    <row r="11" spans="1:6" s="143" customFormat="1">
      <c r="A11" s="457"/>
      <c r="B11" s="458" t="s">
        <v>590</v>
      </c>
      <c r="C11" s="459">
        <f>SUM(C6:C10)</f>
        <v>5647</v>
      </c>
      <c r="D11" s="460">
        <f>SUM(D6:D10)</f>
        <v>0.99999999999999989</v>
      </c>
      <c r="E11" s="459">
        <f>SUM(E6:E10)</f>
        <v>5644</v>
      </c>
      <c r="F11" s="460">
        <f>SUM(F6:F10)</f>
        <v>1</v>
      </c>
    </row>
    <row r="12" spans="1:6">
      <c r="A12" s="97"/>
      <c r="B12" s="97"/>
      <c r="C12" s="97"/>
      <c r="D12" s="97"/>
      <c r="E12" s="97"/>
      <c r="F12" s="97"/>
    </row>
    <row r="13" spans="1:6">
      <c r="A13" s="129"/>
      <c r="B13" s="129"/>
      <c r="C13" s="129"/>
      <c r="D13" s="129"/>
      <c r="E13" s="129"/>
      <c r="F13" s="129"/>
    </row>
    <row r="14" spans="1:6">
      <c r="A14" s="129"/>
      <c r="B14" s="129"/>
      <c r="C14" s="129"/>
      <c r="D14" s="129"/>
      <c r="E14" s="129"/>
      <c r="F14" s="129"/>
    </row>
    <row r="15" spans="1:6">
      <c r="A15" s="129"/>
      <c r="B15" s="129"/>
      <c r="C15" s="129"/>
      <c r="D15" s="129"/>
      <c r="E15" s="129"/>
      <c r="F15" s="129"/>
    </row>
    <row r="16" spans="1:6">
      <c r="A16" s="129"/>
      <c r="B16" s="129"/>
      <c r="C16" s="129"/>
      <c r="D16" s="129"/>
      <c r="E16" s="129"/>
      <c r="F16" s="129"/>
    </row>
  </sheetData>
  <mergeCells count="5">
    <mergeCell ref="A2:F2"/>
    <mergeCell ref="E3:F3"/>
    <mergeCell ref="C3:D3"/>
    <mergeCell ref="A3:A4"/>
    <mergeCell ref="B3:B4"/>
  </mergeCells>
  <phoneticPr fontId="3" type="noConversion"/>
  <pageMargins left="1.7716535433070868" right="0.74803149606299213" top="0.78740157480314965"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18</vt:i4>
      </vt:variant>
    </vt:vector>
  </HeadingPairs>
  <TitlesOfParts>
    <vt:vector size="51" baseType="lpstr">
      <vt:lpstr>Титульна сторінка</vt:lpstr>
      <vt:lpstr>1. Незавершене будівництво</vt:lpstr>
      <vt:lpstr>2. Джерела фінансування </vt:lpstr>
      <vt:lpstr>3. План інвестицій </vt:lpstr>
      <vt:lpstr>4. Технічний стан</vt:lpstr>
      <vt:lpstr>4.1. Характеристика мереж </vt:lpstr>
      <vt:lpstr>4.2. Облік </vt:lpstr>
      <vt:lpstr>4.2.1. Облік промспоживачів </vt:lpstr>
      <vt:lpstr>4.2.2. Облік промспоживачів</vt:lpstr>
      <vt:lpstr>4.2.3. Облік населення</vt:lpstr>
      <vt:lpstr>4.2.4. Облік населення</vt:lpstr>
      <vt:lpstr>4.3. Стан комерційного обліку </vt:lpstr>
      <vt:lpstr>4.3.1. Техн стан вимір Т</vt:lpstr>
      <vt:lpstr>4.4. Технічний облік </vt:lpstr>
      <vt:lpstr>4.5. Стан комп'ютерної техніки</vt:lpstr>
      <vt:lpstr>4.6. Стан транспорту</vt:lpstr>
      <vt:lpstr>4.6.1.</vt:lpstr>
      <vt:lpstr>4.6.2</vt:lpstr>
      <vt:lpstr>4.7. Витрати</vt:lpstr>
      <vt:lpstr>4.8. Характеристика за 5 років</vt:lpstr>
      <vt:lpstr>5. Загальний опис робіт</vt:lpstr>
      <vt:lpstr>5.1. Електричні мережі</vt:lpstr>
      <vt:lpstr>5.1.1. Обсяги робіт</vt:lpstr>
      <vt:lpstr>5.2. Зниження понаднорматива</vt:lpstr>
      <vt:lpstr>5.3. АСДТК </vt:lpstr>
      <vt:lpstr>5.3.1  </vt:lpstr>
      <vt:lpstr>5.4. Інформаційні технологі</vt:lpstr>
      <vt:lpstr>5.5. Зв'язок </vt:lpstr>
      <vt:lpstr>5.5.1 </vt:lpstr>
      <vt:lpstr>5.6. Транс</vt:lpstr>
      <vt:lpstr>5.7. Інше</vt:lpstr>
      <vt:lpstr>6. Проведення закупівлі</vt:lpstr>
      <vt:lpstr>7. Інновації</vt:lpstr>
      <vt:lpstr>'1. Незавершене будівництво'!Область_печати</vt:lpstr>
      <vt:lpstr>'3. План інвестицій '!Область_печати</vt:lpstr>
      <vt:lpstr>'4. Технічний стан'!Область_печати</vt:lpstr>
      <vt:lpstr>'4.2. Облік '!Область_печати</vt:lpstr>
      <vt:lpstr>'4.2.3. Облік населення'!Область_печати</vt:lpstr>
      <vt:lpstr>'4.2.4. Облік населення'!Область_печати</vt:lpstr>
      <vt:lpstr>'4.3. Стан комерційного обліку '!Область_печати</vt:lpstr>
      <vt:lpstr>'4.5. Стан комп''ютерної техніки'!Область_печати</vt:lpstr>
      <vt:lpstr>'4.6. Стан транспорту'!Область_печати</vt:lpstr>
      <vt:lpstr>'4.8. Характеристика за 5 років'!Область_печати</vt:lpstr>
      <vt:lpstr>'5. Загальний опис робіт'!Область_печати</vt:lpstr>
      <vt:lpstr>'5.1. Електричні мережі'!Область_печати</vt:lpstr>
      <vt:lpstr>'5.2. Зниження понаднорматива'!Область_печати</vt:lpstr>
      <vt:lpstr>'5.3. АСДТК '!Область_печати</vt:lpstr>
      <vt:lpstr>'5.4. Інформаційні технологі'!Область_печати</vt:lpstr>
      <vt:lpstr>'5.6. Транс'!Область_печати</vt:lpstr>
      <vt:lpstr>'6. Проведення закупівлі'!Область_печати</vt:lpstr>
      <vt:lpstr>'Титульна сторінка'!Область_печати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 Pavliv</dc:creator>
  <cp:lastModifiedBy>volodymyr.yanchuk</cp:lastModifiedBy>
  <cp:lastPrinted>2017-01-17T08:25:02Z</cp:lastPrinted>
  <dcterms:created xsi:type="dcterms:W3CDTF">2003-02-20T10:09:41Z</dcterms:created>
  <dcterms:modified xsi:type="dcterms:W3CDTF">2017-02-28T08:34:41Z</dcterms:modified>
</cp:coreProperties>
</file>