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835" activeTab="2"/>
  </bookViews>
  <sheets>
    <sheet name="Зведена" sheetId="5" r:id="rId1"/>
    <sheet name="Дод 1 Зміни за ІІІ квартали" sheetId="4" r:id="rId2"/>
    <sheet name="Лист1" sheetId="6" r:id="rId3"/>
  </sheets>
  <definedNames>
    <definedName name="_xlnm.Print_Area" localSheetId="1">'Дод 1 Зміни за ІІІ квартали'!$A$1:$O$66</definedName>
  </definedNames>
  <calcPr calcId="125725"/>
</workbook>
</file>

<file path=xl/calcChain.xml><?xml version="1.0" encoding="utf-8"?>
<calcChain xmlns="http://schemas.openxmlformats.org/spreadsheetml/2006/main">
  <c r="J17" i="6"/>
  <c r="J51" i="4"/>
  <c r="J45"/>
  <c r="J46"/>
  <c r="J47"/>
  <c r="J48"/>
  <c r="J49"/>
  <c r="K28"/>
  <c r="I20" i="6" l="1"/>
  <c r="F20"/>
  <c r="G17"/>
  <c r="D17"/>
  <c r="I15"/>
  <c r="F15"/>
  <c r="G11"/>
  <c r="D11"/>
  <c r="L11"/>
  <c r="G8"/>
  <c r="D8"/>
  <c r="K19"/>
  <c r="L14"/>
  <c r="K14"/>
  <c r="G14"/>
  <c r="D14"/>
  <c r="L13"/>
  <c r="K13"/>
  <c r="G13"/>
  <c r="D13"/>
  <c r="L12"/>
  <c r="K12"/>
  <c r="G12"/>
  <c r="D12"/>
  <c r="L9"/>
  <c r="K9"/>
  <c r="F57" i="4"/>
  <c r="L56"/>
  <c r="I56"/>
  <c r="F56"/>
  <c r="F42"/>
  <c r="G19"/>
  <c r="G20"/>
  <c r="I21" i="6" l="1"/>
  <c r="F21"/>
  <c r="M19"/>
  <c r="L15"/>
  <c r="M17"/>
  <c r="M13"/>
  <c r="M14"/>
  <c r="M11"/>
  <c r="M12"/>
  <c r="L19"/>
  <c r="L20" s="1"/>
  <c r="M54" i="4"/>
  <c r="M53"/>
  <c r="K46"/>
  <c r="L46"/>
  <c r="M46"/>
  <c r="K47"/>
  <c r="L47"/>
  <c r="M47"/>
  <c r="K48"/>
  <c r="L48"/>
  <c r="M48"/>
  <c r="K49"/>
  <c r="L49"/>
  <c r="M49"/>
  <c r="J50"/>
  <c r="K50"/>
  <c r="L50"/>
  <c r="M50"/>
  <c r="M45"/>
  <c r="L45"/>
  <c r="K45"/>
  <c r="F55"/>
  <c r="K54"/>
  <c r="J54"/>
  <c r="I54"/>
  <c r="L54" s="1"/>
  <c r="K53"/>
  <c r="J53"/>
  <c r="I53"/>
  <c r="I55" s="1"/>
  <c r="I50"/>
  <c r="H50"/>
  <c r="G50"/>
  <c r="F50"/>
  <c r="I49"/>
  <c r="H49"/>
  <c r="F49"/>
  <c r="H48"/>
  <c r="F48"/>
  <c r="I47"/>
  <c r="F47"/>
  <c r="I46"/>
  <c r="F46"/>
  <c r="H45"/>
  <c r="F45"/>
  <c r="F51" s="1"/>
  <c r="J19"/>
  <c r="J20"/>
  <c r="I32"/>
  <c r="F32"/>
  <c r="H32"/>
  <c r="E32"/>
  <c r="L31"/>
  <c r="K31"/>
  <c r="J31"/>
  <c r="L30"/>
  <c r="L32" s="1"/>
  <c r="K30"/>
  <c r="J30"/>
  <c r="G41"/>
  <c r="K41"/>
  <c r="L41"/>
  <c r="D41"/>
  <c r="I38"/>
  <c r="H38"/>
  <c r="F38"/>
  <c r="E38"/>
  <c r="L21" i="6" l="1"/>
  <c r="I45" i="4"/>
  <c r="I48"/>
  <c r="L51" s="1"/>
  <c r="L53"/>
  <c r="L55" s="1"/>
  <c r="M30"/>
  <c r="M31"/>
  <c r="M41"/>
  <c r="J41"/>
  <c r="D12"/>
  <c r="G12"/>
  <c r="K12"/>
  <c r="L12"/>
  <c r="I28"/>
  <c r="I42" s="1"/>
  <c r="I57" s="1"/>
  <c r="H28"/>
  <c r="F28"/>
  <c r="E28"/>
  <c r="L36"/>
  <c r="K36"/>
  <c r="G36"/>
  <c r="D36"/>
  <c r="L35"/>
  <c r="K35"/>
  <c r="G35"/>
  <c r="D35"/>
  <c r="D27"/>
  <c r="G27"/>
  <c r="K27"/>
  <c r="L27"/>
  <c r="D22"/>
  <c r="G22"/>
  <c r="K22"/>
  <c r="L22"/>
  <c r="L14"/>
  <c r="K14"/>
  <c r="K32" s="1"/>
  <c r="G14"/>
  <c r="D14"/>
  <c r="I51" l="1"/>
  <c r="J12"/>
  <c r="M27"/>
  <c r="M12"/>
  <c r="J14"/>
  <c r="M22"/>
  <c r="M14"/>
  <c r="J36"/>
  <c r="M36"/>
  <c r="J35"/>
  <c r="M35"/>
  <c r="J27"/>
  <c r="J22"/>
  <c r="L40" l="1"/>
  <c r="K40"/>
  <c r="G40"/>
  <c r="D40"/>
  <c r="L39"/>
  <c r="K39"/>
  <c r="G39"/>
  <c r="D39"/>
  <c r="L37"/>
  <c r="L38" s="1"/>
  <c r="K37"/>
  <c r="K38" s="1"/>
  <c r="G37"/>
  <c r="D37"/>
  <c r="L26"/>
  <c r="K26"/>
  <c r="G26"/>
  <c r="D26"/>
  <c r="L24"/>
  <c r="K24"/>
  <c r="G24"/>
  <c r="D24"/>
  <c r="L18"/>
  <c r="K18"/>
  <c r="G18"/>
  <c r="D18"/>
  <c r="L16"/>
  <c r="K16"/>
  <c r="G16"/>
  <c r="D16"/>
  <c r="L11"/>
  <c r="K11"/>
  <c r="G11"/>
  <c r="D11"/>
  <c r="L28" l="1"/>
  <c r="J11"/>
  <c r="J18"/>
  <c r="M24"/>
  <c r="M26"/>
  <c r="M37"/>
  <c r="J40"/>
  <c r="M16"/>
  <c r="J39"/>
  <c r="M18"/>
  <c r="J24"/>
  <c r="J37"/>
  <c r="M39"/>
  <c r="M40"/>
  <c r="M11"/>
  <c r="J16"/>
  <c r="J26"/>
  <c r="L42" l="1"/>
  <c r="L57" s="1"/>
</calcChain>
</file>

<file path=xl/sharedStrings.xml><?xml version="1.0" encoding="utf-8"?>
<sst xmlns="http://schemas.openxmlformats.org/spreadsheetml/2006/main" count="233" uniqueCount="125">
  <si>
    <t>№ з/п</t>
  </si>
  <si>
    <t>Назва продукції *</t>
  </si>
  <si>
    <t>Одиниця виміру</t>
  </si>
  <si>
    <t>Запропоновані зміни по результатах тендерів,  фактично проведених закупках та збільшення вартості по факту виконання робіт</t>
  </si>
  <si>
    <t>Різниця між пропозицією компанії та планом на прогнозний період</t>
  </si>
  <si>
    <t>Відсоток відхилення фактичної вартості одиниці продукції від планової, %</t>
  </si>
  <si>
    <t>Джерело фінансування</t>
  </si>
  <si>
    <t>Примітка</t>
  </si>
  <si>
    <t>к-сть</t>
  </si>
  <si>
    <t>І. Будівництво, модернізація та реконструкція електричних мереж та обладнання</t>
  </si>
  <si>
    <t>Всього</t>
  </si>
  <si>
    <t xml:space="preserve">Усього по розділу 1:                       </t>
  </si>
  <si>
    <t xml:space="preserve">Усього по програмі                      </t>
  </si>
  <si>
    <t>* При заповненні таблиці щодо реалізації відповідних проектів будівництва, реконструкції та модернізації об'єктів компанії надавати розшифровку по кожній складовій проекту (ТМЦ, роботи тощо).</t>
  </si>
  <si>
    <t>(або особа, що його заміщує)                                    (підпис)</t>
  </si>
  <si>
    <t>(П. І. Б.)</t>
  </si>
  <si>
    <t>М. П.</t>
  </si>
  <si>
    <t>Вартість одиниці продукції
(тис.грн без ПДВ)</t>
  </si>
  <si>
    <t>Всього, 
тис.грн без ПДВ</t>
  </si>
  <si>
    <t>км</t>
  </si>
  <si>
    <t>шт</t>
  </si>
  <si>
    <t xml:space="preserve"> Реконструкція/технічне переоснащення ПЛ-0,4 кВ самоутримним ізольованим проводом</t>
  </si>
  <si>
    <t>Додаток №1</t>
  </si>
  <si>
    <t>Заплановано на 2017 рік</t>
  </si>
  <si>
    <t>Рівненський РЕМ</t>
  </si>
  <si>
    <t>Встановлення розвантажувальних ТП</t>
  </si>
  <si>
    <t>1.1</t>
  </si>
  <si>
    <t>1.3</t>
  </si>
  <si>
    <t>1.4</t>
  </si>
  <si>
    <t>Березнівський РЕМ</t>
  </si>
  <si>
    <t>Острозький РЕМ</t>
  </si>
  <si>
    <t>1.2</t>
  </si>
  <si>
    <t>1.5</t>
  </si>
  <si>
    <t>1.6</t>
  </si>
  <si>
    <t>1.7</t>
  </si>
  <si>
    <t>1.8</t>
  </si>
  <si>
    <t>1.9</t>
  </si>
  <si>
    <t>1.10</t>
  </si>
  <si>
    <t>1.11</t>
  </si>
  <si>
    <t>1.14</t>
  </si>
  <si>
    <t>1.15</t>
  </si>
  <si>
    <t>Заміна обладнання приєднання ПЛ-35 кВ "Висоцьк" на ПС 35/10 кВ "Дубровиця"</t>
  </si>
  <si>
    <t>Володимирецький РЕМ</t>
  </si>
  <si>
    <t xml:space="preserve">ПЛІ-0,4кВ від ТП-39 в с.Дубівка  </t>
  </si>
  <si>
    <t>Гощанський РЕМ</t>
  </si>
  <si>
    <t xml:space="preserve">ПЛІ-0,4кВ від ТП-63 в с.Маренін  </t>
  </si>
  <si>
    <t xml:space="preserve">ПЛІ-0,4кВ від ТП-115 в с.Хотинь  </t>
  </si>
  <si>
    <t>ПЛІ-0,4кВ від ТП-103 c. Курозвани</t>
  </si>
  <si>
    <t>Дубровицький РЕМ</t>
  </si>
  <si>
    <t xml:space="preserve">ПЛІ-0,4кВ від ТП-15 в м.Дубровиця  </t>
  </si>
  <si>
    <t>ПЛІ-0,4кВ від ТП-38 с.Сіянці</t>
  </si>
  <si>
    <t xml:space="preserve">ПЛІ-0,4кВ від  ТП-255 с. Переділи </t>
  </si>
  <si>
    <t>Рівненський міський РЕМ</t>
  </si>
  <si>
    <t>ПЛІ-0,4кВ від  ТП-19 в м.Рівне</t>
  </si>
  <si>
    <t>ПЛІ-0,4кВ від ТП-227 в м.Рівне</t>
  </si>
  <si>
    <t>Рокитненський  РЕМ</t>
  </si>
  <si>
    <t>РТП-10/0.4кВ в  с. Познань від ТП-243</t>
  </si>
  <si>
    <t xml:space="preserve">РТП-10/0.4кВ в  с. Познань від ТП-79 </t>
  </si>
  <si>
    <t>РТП-10/0.4кВ від  КТП-77 в c Єльно</t>
  </si>
  <si>
    <t>Техніко-економічне обґрунтування щодо визначення доцільності реконфігурації існуючих  розподільних електричних мереж з переведенням класу напруги 10 кВ на клас напруги 20 кВ електричних мереж від проектної ПС110 кВ "Центральна" в м. Рівне</t>
  </si>
  <si>
    <t>Техніко-економічне обґрунтування щодо визначення доцільності реконфігурації існуючих розподільних електричних мереж напругою10(6) кВ при їх реконструкції для ПАТ Рівнеобленерго</t>
  </si>
  <si>
    <t>Заміна 1,3-фазних відгалужень до житлових будинків на ізольовані</t>
  </si>
  <si>
    <t>Заміна 1-фазних відгалужень до житлових будинків на ізольовані</t>
  </si>
  <si>
    <t>Заміна 3-фазних відгалужень до житлових будинків на ізольовані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</si>
  <si>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</si>
  <si>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</si>
  <si>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</si>
  <si>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1-ф багатофункціональні прилади обліку електричної енергії (АСКОЕ)</t>
  </si>
  <si>
    <t>2.1.2</t>
  </si>
  <si>
    <t>3-ф багатофункціональні прилади обліку електричної енергії (АСКОЕ)</t>
  </si>
  <si>
    <t>2.1.3</t>
  </si>
  <si>
    <t>Обладнання для одно трансформаторної підстанції</t>
  </si>
  <si>
    <t>2.1.4</t>
  </si>
  <si>
    <t>Обладнання для дво трансформаторної підстанції</t>
  </si>
  <si>
    <t>2.1.5</t>
  </si>
  <si>
    <t>3-ф прилад обліку для зведення балансу</t>
  </si>
  <si>
    <t>2.1.6</t>
  </si>
  <si>
    <t>Трансформатори струму</t>
  </si>
  <si>
    <t>Заміна приладів обліку власними силами:</t>
  </si>
  <si>
    <t xml:space="preserve">Витрати на виніс 1-фазних лічильників власними силами на фасад будинків </t>
  </si>
  <si>
    <t xml:space="preserve">Витрати на виніс 3-фазних лічильників власними силами на фасад будинків </t>
  </si>
  <si>
    <t xml:space="preserve">ПЛІ-0,4кВ від ТП-30 в с.Бережки  </t>
  </si>
  <si>
    <t xml:space="preserve">ПЛІ-0,4кВ від ТП-32 в с.Бережки  </t>
  </si>
  <si>
    <t xml:space="preserve">Усього по розділу 2:                       </t>
  </si>
  <si>
    <t>1.16</t>
  </si>
  <si>
    <t>1.17</t>
  </si>
  <si>
    <t>1.18</t>
  </si>
  <si>
    <t>1.19</t>
  </si>
  <si>
    <t>2,2</t>
  </si>
  <si>
    <t>2,3</t>
  </si>
  <si>
    <t>Голова правління                               ___________________</t>
  </si>
  <si>
    <t>Невмержицький С.М.</t>
  </si>
  <si>
    <t>"   07    "      09          2017 року</t>
  </si>
  <si>
    <t>5. Загальний опис робіт</t>
  </si>
  <si>
    <t>Цільові програми</t>
  </si>
  <si>
    <t>Затверджена Інвестиційна програма 2017 року</t>
  </si>
  <si>
    <t xml:space="preserve">Пропоновані зміни до Інвестиційної програми 2017 р. </t>
  </si>
  <si>
    <t>Різниця між пропонованими змінами та затвердженою ІП-2017 р.</t>
  </si>
  <si>
    <t>тис. грн..</t>
  </si>
  <si>
    <t>%</t>
  </si>
  <si>
    <t>(без ПДВ)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</si>
  <si>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</si>
  <si>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</si>
  <si>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</si>
  <si>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</si>
  <si>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
систем зв'язку</t>
  </si>
  <si>
    <t>Модернізація та закупівля
колісної техніки</t>
  </si>
  <si>
    <t>Інше</t>
  </si>
  <si>
    <t>Усього</t>
  </si>
  <si>
    <t>Керівник ліцензіата</t>
  </si>
  <si>
    <t>(або особа, яка виконує його обов'язки)</t>
  </si>
  <si>
    <r>
      <t xml:space="preserve">    " 07  " вересня  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 xml:space="preserve"> року</t>
    </r>
  </si>
  <si>
    <t>амортизація</t>
  </si>
  <si>
    <t>інші доходи</t>
  </si>
  <si>
    <t xml:space="preserve">Зміни за ІІІ квартали 2017 року по ПрАТ «Рівнеобленерго» </t>
  </si>
  <si>
    <t>1,1</t>
  </si>
  <si>
    <t>1,3</t>
  </si>
  <si>
    <t>1,4</t>
  </si>
  <si>
    <t>1,5</t>
  </si>
  <si>
    <t>1,6</t>
  </si>
  <si>
    <t>ІІ. Впровадження обліку споживання електричної енергії населенню:</t>
  </si>
  <si>
    <t>2,1</t>
  </si>
  <si>
    <t>1,2</t>
  </si>
  <si>
    <t>1,7</t>
  </si>
  <si>
    <t>Витрати на виніс 1-фазнихлічильників власними силами на фасад будинків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</si>
</sst>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84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E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PragmaticaCTT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6"/>
      <name val="Times New Roman"/>
      <family val="1"/>
      <charset val="204"/>
    </font>
    <font>
      <i/>
      <sz val="6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" fillId="0" borderId="0"/>
    <xf numFmtId="0" fontId="16" fillId="0" borderId="0"/>
    <xf numFmtId="0" fontId="15" fillId="0" borderId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/>
    <xf numFmtId="0" fontId="30" fillId="0" borderId="9" applyNumberFormat="0" applyFill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37" fillId="0" borderId="6" applyNumberFormat="0" applyFill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5" fillId="0" borderId="0"/>
  </cellStyleXfs>
  <cellXfs count="241">
    <xf numFmtId="0" fontId="0" fillId="0" borderId="0" xfId="0"/>
    <xf numFmtId="0" fontId="15" fillId="0" borderId="0" xfId="86" applyFont="1" applyAlignment="1">
      <alignment horizontal="center" vertical="center" wrapText="1"/>
    </xf>
    <xf numFmtId="0" fontId="15" fillId="0" borderId="0" xfId="86" applyFont="1" applyBorder="1" applyAlignment="1">
      <alignment horizontal="center" vertical="center" wrapText="1"/>
    </xf>
    <xf numFmtId="0" fontId="15" fillId="0" borderId="0" xfId="86" applyFont="1" applyFill="1" applyBorder="1" applyAlignment="1">
      <alignment horizontal="center" vertical="center" wrapText="1"/>
    </xf>
    <xf numFmtId="0" fontId="14" fillId="0" borderId="0" xfId="88" applyFont="1"/>
    <xf numFmtId="0" fontId="15" fillId="0" borderId="0" xfId="86" applyFont="1" applyFill="1" applyAlignment="1">
      <alignment horizontal="center" vertical="center" wrapText="1"/>
    </xf>
    <xf numFmtId="0" fontId="41" fillId="0" borderId="0" xfId="52" applyFont="1" applyFill="1" applyBorder="1" applyAlignment="1">
      <alignment horizontal="center" vertical="center" wrapText="1"/>
    </xf>
    <xf numFmtId="0" fontId="41" fillId="0" borderId="0" xfId="52" applyFont="1" applyFill="1" applyAlignment="1">
      <alignment horizontal="center" vertical="center" wrapText="1"/>
    </xf>
    <xf numFmtId="0" fontId="44" fillId="0" borderId="0" xfId="56" applyFont="1"/>
    <xf numFmtId="0" fontId="44" fillId="0" borderId="0" xfId="56" applyFont="1" applyBorder="1" applyAlignment="1">
      <alignment horizontal="center"/>
    </xf>
    <xf numFmtId="0" fontId="45" fillId="0" borderId="0" xfId="56" applyFont="1" applyAlignment="1">
      <alignment horizontal="center" vertical="center" wrapText="1"/>
    </xf>
    <xf numFmtId="0" fontId="45" fillId="0" borderId="0" xfId="56" applyFont="1" applyBorder="1" applyAlignment="1">
      <alignment horizontal="center" vertical="center" wrapText="1"/>
    </xf>
    <xf numFmtId="0" fontId="43" fillId="0" borderId="0" xfId="56" applyFont="1" applyAlignment="1">
      <alignment horizontal="center"/>
    </xf>
    <xf numFmtId="0" fontId="45" fillId="0" borderId="0" xfId="86" applyFont="1" applyBorder="1" applyAlignment="1">
      <alignment horizontal="center" vertical="center" wrapText="1"/>
    </xf>
    <xf numFmtId="0" fontId="46" fillId="0" borderId="0" xfId="88" applyFont="1"/>
    <xf numFmtId="0" fontId="46" fillId="0" borderId="0" xfId="88" applyFont="1" applyBorder="1" applyAlignment="1">
      <alignment horizontal="center"/>
    </xf>
    <xf numFmtId="0" fontId="47" fillId="0" borderId="0" xfId="86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0" fontId="49" fillId="25" borderId="10" xfId="89" applyFont="1" applyFill="1" applyBorder="1" applyAlignment="1">
      <alignment horizontal="left" wrapText="1"/>
    </xf>
    <xf numFmtId="0" fontId="49" fillId="25" borderId="10" xfId="85" applyFont="1" applyFill="1" applyBorder="1" applyAlignment="1">
      <alignment horizontal="center" vertical="center"/>
    </xf>
    <xf numFmtId="0" fontId="49" fillId="25" borderId="10" xfId="52" applyFont="1" applyFill="1" applyBorder="1" applyAlignment="1">
      <alignment horizontal="center" vertical="center"/>
    </xf>
    <xf numFmtId="4" fontId="49" fillId="25" borderId="10" xfId="52" applyNumberFormat="1" applyFont="1" applyFill="1" applyBorder="1" applyAlignment="1">
      <alignment horizontal="center" vertical="center"/>
    </xf>
    <xf numFmtId="0" fontId="49" fillId="25" borderId="10" xfId="52" applyFont="1" applyFill="1" applyBorder="1" applyAlignment="1">
      <alignment horizontal="center"/>
    </xf>
    <xf numFmtId="2" fontId="49" fillId="25" borderId="10" xfId="52" applyNumberFormat="1" applyFont="1" applyFill="1" applyBorder="1" applyAlignment="1">
      <alignment horizontal="center" vertical="center"/>
    </xf>
    <xf numFmtId="165" fontId="49" fillId="25" borderId="10" xfId="52" applyNumberFormat="1" applyFont="1" applyFill="1" applyBorder="1" applyAlignment="1">
      <alignment horizontal="center" vertical="center"/>
    </xf>
    <xf numFmtId="4" fontId="50" fillId="25" borderId="10" xfId="52" applyNumberFormat="1" applyFont="1" applyFill="1" applyBorder="1" applyAlignment="1">
      <alignment horizontal="center" vertical="center"/>
    </xf>
    <xf numFmtId="10" fontId="49" fillId="25" borderId="10" xfId="52" applyNumberFormat="1" applyFont="1" applyFill="1" applyBorder="1" applyAlignment="1">
      <alignment horizontal="center" vertical="center"/>
    </xf>
    <xf numFmtId="0" fontId="43" fillId="0" borderId="0" xfId="52" applyFont="1" applyFill="1" applyBorder="1" applyAlignment="1">
      <alignment horizontal="center" vertical="center" wrapText="1"/>
    </xf>
    <xf numFmtId="0" fontId="43" fillId="0" borderId="0" xfId="52" applyFont="1" applyFill="1" applyAlignment="1">
      <alignment horizontal="center" vertical="center" wrapText="1"/>
    </xf>
    <xf numFmtId="4" fontId="52" fillId="25" borderId="10" xfId="89" applyNumberFormat="1" applyFont="1" applyFill="1" applyBorder="1" applyAlignment="1">
      <alignment horizontal="center" vertical="center"/>
    </xf>
    <xf numFmtId="0" fontId="45" fillId="0" borderId="0" xfId="86" applyFont="1" applyAlignment="1">
      <alignment horizontal="center" vertical="center" wrapText="1"/>
    </xf>
    <xf numFmtId="0" fontId="49" fillId="0" borderId="10" xfId="52" applyFont="1" applyFill="1" applyBorder="1" applyAlignment="1">
      <alignment horizontal="center"/>
    </xf>
    <xf numFmtId="165" fontId="49" fillId="0" borderId="10" xfId="56" applyNumberFormat="1" applyFont="1" applyFill="1" applyBorder="1" applyAlignment="1">
      <alignment horizontal="center" vertical="center"/>
    </xf>
    <xf numFmtId="2" fontId="49" fillId="0" borderId="10" xfId="56" applyNumberFormat="1" applyFont="1" applyFill="1" applyBorder="1" applyAlignment="1">
      <alignment horizontal="center" vertical="center"/>
    </xf>
    <xf numFmtId="4" fontId="49" fillId="0" borderId="10" xfId="56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8" fillId="0" borderId="10" xfId="89" applyFont="1" applyFill="1" applyBorder="1" applyAlignment="1">
      <alignment horizontal="center" vertical="center"/>
    </xf>
    <xf numFmtId="2" fontId="48" fillId="0" borderId="10" xfId="89" applyNumberFormat="1" applyFont="1" applyFill="1" applyBorder="1" applyAlignment="1">
      <alignment horizontal="center" vertical="center"/>
    </xf>
    <xf numFmtId="4" fontId="49" fillId="0" borderId="10" xfId="89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9" fillId="0" borderId="10" xfId="98" applyFont="1" applyFill="1" applyBorder="1" applyAlignment="1">
      <alignment horizontal="left" vertical="center" wrapText="1"/>
    </xf>
    <xf numFmtId="0" fontId="49" fillId="0" borderId="10" xfId="89" applyFont="1" applyFill="1" applyBorder="1" applyAlignment="1">
      <alignment horizontal="left" vertical="center" wrapText="1"/>
    </xf>
    <xf numFmtId="0" fontId="50" fillId="0" borderId="10" xfId="53" applyFont="1" applyFill="1" applyBorder="1" applyAlignment="1">
      <alignment horizontal="center" vertical="center" wrapText="1"/>
    </xf>
    <xf numFmtId="4" fontId="53" fillId="25" borderId="10" xfId="89" applyNumberFormat="1" applyFont="1" applyFill="1" applyBorder="1" applyAlignment="1">
      <alignment horizontal="center" vertical="center"/>
    </xf>
    <xf numFmtId="4" fontId="54" fillId="25" borderId="10" xfId="89" applyNumberFormat="1" applyFont="1" applyFill="1" applyBorder="1" applyAlignment="1">
      <alignment horizontal="center" vertical="center"/>
    </xf>
    <xf numFmtId="4" fontId="55" fillId="25" borderId="10" xfId="89" applyNumberFormat="1" applyFont="1" applyFill="1" applyBorder="1" applyAlignment="1">
      <alignment horizontal="center" vertical="center"/>
    </xf>
    <xf numFmtId="0" fontId="47" fillId="0" borderId="0" xfId="56" applyFont="1" applyAlignment="1">
      <alignment horizontal="center" vertical="center" wrapText="1"/>
    </xf>
    <xf numFmtId="0" fontId="51" fillId="0" borderId="0" xfId="87" applyFont="1" applyBorder="1" applyAlignment="1" applyProtection="1">
      <alignment horizontal="left"/>
      <protection hidden="1"/>
    </xf>
    <xf numFmtId="0" fontId="57" fillId="0" borderId="0" xfId="87" applyFont="1" applyProtection="1">
      <protection hidden="1"/>
    </xf>
    <xf numFmtId="0" fontId="56" fillId="0" borderId="0" xfId="87" applyFont="1" applyAlignment="1" applyProtection="1">
      <alignment horizontal="left"/>
      <protection hidden="1"/>
    </xf>
    <xf numFmtId="0" fontId="57" fillId="0" borderId="0" xfId="87" applyFont="1" applyAlignment="1" applyProtection="1">
      <alignment horizontal="left" indent="3"/>
      <protection hidden="1"/>
    </xf>
    <xf numFmtId="0" fontId="60" fillId="24" borderId="10" xfId="86" applyFont="1" applyFill="1" applyBorder="1" applyAlignment="1">
      <alignment horizontal="center" vertical="center" wrapText="1"/>
    </xf>
    <xf numFmtId="0" fontId="15" fillId="0" borderId="0" xfId="86" applyFont="1" applyBorder="1" applyAlignment="1">
      <alignment horizontal="right" vertical="center" wrapText="1"/>
    </xf>
    <xf numFmtId="0" fontId="49" fillId="0" borderId="10" xfId="55" applyFont="1" applyFill="1" applyBorder="1" applyAlignment="1">
      <alignment horizontal="center" vertical="center"/>
    </xf>
    <xf numFmtId="165" fontId="48" fillId="0" borderId="10" xfId="57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/>
    <xf numFmtId="3" fontId="48" fillId="0" borderId="10" xfId="57" applyNumberFormat="1" applyFont="1" applyFill="1" applyBorder="1" applyAlignment="1">
      <alignment horizontal="center" vertical="center" wrapText="1"/>
    </xf>
    <xf numFmtId="0" fontId="48" fillId="0" borderId="10" xfId="85" applyFont="1" applyFill="1" applyBorder="1" applyAlignment="1">
      <alignment horizontal="center" vertical="center"/>
    </xf>
    <xf numFmtId="4" fontId="48" fillId="0" borderId="10" xfId="55" applyNumberFormat="1" applyFont="1" applyFill="1" applyBorder="1" applyAlignment="1">
      <alignment horizontal="center" vertical="center"/>
    </xf>
    <xf numFmtId="1" fontId="48" fillId="0" borderId="10" xfId="55" applyNumberFormat="1" applyFont="1" applyFill="1" applyBorder="1" applyAlignment="1">
      <alignment horizontal="center" vertical="center"/>
    </xf>
    <xf numFmtId="4" fontId="49" fillId="0" borderId="10" xfId="55" applyNumberFormat="1" applyFont="1" applyFill="1" applyBorder="1" applyAlignment="1">
      <alignment horizontal="center" vertical="center"/>
    </xf>
    <xf numFmtId="2" fontId="48" fillId="0" borderId="10" xfId="55" applyNumberFormat="1" applyFont="1" applyFill="1" applyBorder="1" applyAlignment="1">
      <alignment horizontal="center" vertical="center"/>
    </xf>
    <xf numFmtId="10" fontId="48" fillId="0" borderId="10" xfId="55" applyNumberFormat="1" applyFont="1" applyFill="1" applyBorder="1" applyAlignment="1">
      <alignment horizontal="center" vertical="center"/>
    </xf>
    <xf numFmtId="165" fontId="49" fillId="25" borderId="10" xfId="55" applyNumberFormat="1" applyFont="1" applyFill="1" applyBorder="1" applyAlignment="1">
      <alignment horizontal="center" vertical="center"/>
    </xf>
    <xf numFmtId="2" fontId="49" fillId="25" borderId="10" xfId="55" applyNumberFormat="1" applyFont="1" applyFill="1" applyBorder="1" applyAlignment="1">
      <alignment horizontal="center" vertical="center"/>
    </xf>
    <xf numFmtId="164" fontId="49" fillId="25" borderId="10" xfId="55" applyNumberFormat="1" applyFont="1" applyFill="1" applyBorder="1" applyAlignment="1">
      <alignment horizontal="center" vertical="center"/>
    </xf>
    <xf numFmtId="4" fontId="49" fillId="25" borderId="10" xfId="55" applyNumberFormat="1" applyFont="1" applyFill="1" applyBorder="1" applyAlignment="1">
      <alignment horizontal="center" vertical="center"/>
    </xf>
    <xf numFmtId="4" fontId="50" fillId="25" borderId="10" xfId="55" applyNumberFormat="1" applyFont="1" applyFill="1" applyBorder="1" applyAlignment="1">
      <alignment horizontal="center" vertical="center"/>
    </xf>
    <xf numFmtId="10" fontId="49" fillId="25" borderId="10" xfId="55" applyNumberFormat="1" applyFont="1" applyFill="1" applyBorder="1" applyAlignment="1">
      <alignment horizontal="center" vertical="center"/>
    </xf>
    <xf numFmtId="0" fontId="49" fillId="25" borderId="10" xfId="55" applyFont="1" applyFill="1" applyBorder="1" applyAlignment="1">
      <alignment horizontal="center" vertical="center"/>
    </xf>
    <xf numFmtId="0" fontId="49" fillId="25" borderId="10" xfId="55" applyFont="1" applyFill="1" applyBorder="1" applyAlignment="1">
      <alignment horizontal="center"/>
    </xf>
    <xf numFmtId="49" fontId="15" fillId="0" borderId="0" xfId="86" applyNumberFormat="1" applyFont="1" applyAlignment="1">
      <alignment horizontal="center" vertical="center" wrapText="1"/>
    </xf>
    <xf numFmtId="49" fontId="60" fillId="24" borderId="10" xfId="86" applyNumberFormat="1" applyFont="1" applyFill="1" applyBorder="1" applyAlignment="1">
      <alignment horizontal="center" vertical="center" wrapText="1"/>
    </xf>
    <xf numFmtId="49" fontId="49" fillId="0" borderId="10" xfId="52" applyNumberFormat="1" applyFont="1" applyFill="1" applyBorder="1" applyAlignment="1">
      <alignment horizontal="center"/>
    </xf>
    <xf numFmtId="49" fontId="48" fillId="0" borderId="10" xfId="52" applyNumberFormat="1" applyFont="1" applyFill="1" applyBorder="1" applyAlignment="1">
      <alignment horizontal="center" vertical="center"/>
    </xf>
    <xf numFmtId="49" fontId="42" fillId="25" borderId="10" xfId="52" applyNumberFormat="1" applyFont="1" applyFill="1" applyBorder="1" applyAlignment="1">
      <alignment horizontal="center" vertical="center" wrapText="1"/>
    </xf>
    <xf numFmtId="49" fontId="49" fillId="0" borderId="10" xfId="55" applyNumberFormat="1" applyFont="1" applyFill="1" applyBorder="1" applyAlignment="1">
      <alignment horizontal="left"/>
    </xf>
    <xf numFmtId="49" fontId="42" fillId="25" borderId="10" xfId="55" applyNumberFormat="1" applyFont="1" applyFill="1" applyBorder="1" applyAlignment="1">
      <alignment horizontal="center" vertical="center" wrapText="1"/>
    </xf>
    <xf numFmtId="49" fontId="48" fillId="0" borderId="10" xfId="54" applyNumberFormat="1" applyFont="1" applyFill="1" applyBorder="1" applyAlignment="1">
      <alignment horizontal="center" vertical="center"/>
    </xf>
    <xf numFmtId="49" fontId="44" fillId="0" borderId="0" xfId="56" applyNumberFormat="1" applyFont="1" applyAlignment="1">
      <alignment horizontal="center"/>
    </xf>
    <xf numFmtId="49" fontId="45" fillId="0" borderId="0" xfId="56" applyNumberFormat="1" applyFont="1" applyAlignment="1">
      <alignment horizontal="center" vertical="center" wrapText="1"/>
    </xf>
    <xf numFmtId="49" fontId="46" fillId="0" borderId="0" xfId="88" applyNumberFormat="1" applyFont="1" applyAlignment="1">
      <alignment horizontal="center"/>
    </xf>
    <xf numFmtId="49" fontId="14" fillId="0" borderId="0" xfId="88" applyNumberFormat="1" applyFont="1" applyAlignment="1">
      <alignment horizontal="center"/>
    </xf>
    <xf numFmtId="0" fontId="62" fillId="0" borderId="10" xfId="0" applyFont="1" applyBorder="1" applyAlignment="1">
      <alignment wrapText="1"/>
    </xf>
    <xf numFmtId="49" fontId="49" fillId="0" borderId="10" xfId="55" applyNumberFormat="1" applyFont="1" applyFill="1" applyBorder="1" applyAlignment="1">
      <alignment horizontal="center" vertical="center"/>
    </xf>
    <xf numFmtId="0" fontId="57" fillId="0" borderId="0" xfId="56" applyFont="1" applyAlignment="1">
      <alignment horizontal="center"/>
    </xf>
    <xf numFmtId="0" fontId="50" fillId="0" borderId="10" xfId="98" applyFont="1" applyFill="1" applyBorder="1" applyAlignment="1">
      <alignment horizontal="center" vertical="center" wrapText="1"/>
    </xf>
    <xf numFmtId="0" fontId="49" fillId="0" borderId="10" xfId="52" applyFont="1" applyFill="1" applyBorder="1" applyAlignment="1">
      <alignment horizontal="center" vertical="center"/>
    </xf>
    <xf numFmtId="1" fontId="49" fillId="0" borderId="10" xfId="56" applyNumberFormat="1" applyFont="1" applyFill="1" applyBorder="1" applyAlignment="1">
      <alignment horizontal="center" vertical="center"/>
    </xf>
    <xf numFmtId="1" fontId="49" fillId="25" borderId="10" xfId="55" applyNumberFormat="1" applyFont="1" applyFill="1" applyBorder="1" applyAlignment="1">
      <alignment horizontal="center" vertical="center"/>
    </xf>
    <xf numFmtId="165" fontId="48" fillId="0" borderId="10" xfId="0" applyNumberFormat="1" applyFont="1" applyFill="1" applyBorder="1" applyAlignment="1">
      <alignment horizontal="center" vertical="center"/>
    </xf>
    <xf numFmtId="4" fontId="63" fillId="25" borderId="10" xfId="55" applyNumberFormat="1" applyFont="1" applyFill="1" applyBorder="1" applyAlignment="1">
      <alignment horizontal="center" vertical="center"/>
    </xf>
    <xf numFmtId="1" fontId="49" fillId="25" borderId="10" xfId="52" applyNumberFormat="1" applyFont="1" applyFill="1" applyBorder="1" applyAlignment="1">
      <alignment horizontal="center" vertical="center"/>
    </xf>
    <xf numFmtId="0" fontId="62" fillId="0" borderId="10" xfId="57" applyFont="1" applyFill="1" applyBorder="1" applyAlignment="1">
      <alignment horizontal="left" vertical="top" wrapText="1"/>
    </xf>
    <xf numFmtId="2" fontId="62" fillId="0" borderId="10" xfId="54" applyNumberFormat="1" applyFont="1" applyFill="1" applyBorder="1" applyAlignment="1">
      <alignment horizontal="center" vertical="center"/>
    </xf>
    <xf numFmtId="49" fontId="62" fillId="0" borderId="10" xfId="57" applyNumberFormat="1" applyFont="1" applyFill="1" applyBorder="1" applyAlignment="1">
      <alignment horizontal="center" vertical="center"/>
    </xf>
    <xf numFmtId="3" fontId="48" fillId="0" borderId="10" xfId="53" applyNumberFormat="1" applyFont="1" applyFill="1" applyBorder="1" applyAlignment="1">
      <alignment horizontal="center" vertical="center"/>
    </xf>
    <xf numFmtId="4" fontId="49" fillId="0" borderId="10" xfId="57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10" fontId="48" fillId="0" borderId="10" xfId="86" applyNumberFormat="1" applyFont="1" applyFill="1" applyBorder="1" applyAlignment="1">
      <alignment horizontal="center" vertical="center" wrapText="1"/>
    </xf>
    <xf numFmtId="0" fontId="48" fillId="0" borderId="10" xfId="89" applyFont="1" applyFill="1" applyBorder="1" applyAlignment="1">
      <alignment horizontal="center" vertical="center" wrapText="1"/>
    </xf>
    <xf numFmtId="0" fontId="48" fillId="0" borderId="10" xfId="55" applyFont="1" applyFill="1" applyBorder="1" applyAlignment="1">
      <alignment vertical="center" wrapText="1"/>
    </xf>
    <xf numFmtId="3" fontId="48" fillId="0" borderId="10" xfId="85" applyNumberFormat="1" applyFont="1" applyFill="1" applyBorder="1" applyAlignment="1">
      <alignment horizontal="center" vertical="center"/>
    </xf>
    <xf numFmtId="4" fontId="49" fillId="0" borderId="10" xfId="85" applyNumberFormat="1" applyFont="1" applyFill="1" applyBorder="1" applyAlignment="1">
      <alignment horizontal="center" vertical="center"/>
    </xf>
    <xf numFmtId="0" fontId="42" fillId="25" borderId="10" xfId="55" applyFont="1" applyFill="1" applyBorder="1" applyAlignment="1">
      <alignment horizontal="center" vertical="center" wrapText="1"/>
    </xf>
    <xf numFmtId="4" fontId="49" fillId="25" borderId="10" xfId="55" applyNumberFormat="1" applyFont="1" applyFill="1" applyBorder="1" applyAlignment="1">
      <alignment horizontal="center"/>
    </xf>
    <xf numFmtId="4" fontId="65" fillId="25" borderId="10" xfId="55" applyNumberFormat="1" applyFont="1" applyFill="1" applyBorder="1" applyAlignment="1">
      <alignment horizontal="center" vertical="center"/>
    </xf>
    <xf numFmtId="0" fontId="66" fillId="0" borderId="10" xfId="54" applyFont="1" applyFill="1" applyBorder="1" applyAlignment="1">
      <alignment horizontal="left" vertical="center" wrapText="1"/>
    </xf>
    <xf numFmtId="164" fontId="48" fillId="0" borderId="10" xfId="85" applyNumberFormat="1" applyFont="1" applyFill="1" applyBorder="1" applyAlignment="1">
      <alignment horizontal="center" vertical="center" wrapText="1"/>
    </xf>
    <xf numFmtId="166" fontId="62" fillId="0" borderId="10" xfId="105" applyNumberFormat="1" applyFont="1" applyFill="1" applyBorder="1" applyAlignment="1">
      <alignment horizontal="center" vertical="center"/>
    </xf>
    <xf numFmtId="0" fontId="62" fillId="0" borderId="10" xfId="105" applyFont="1" applyFill="1" applyBorder="1" applyAlignment="1">
      <alignment horizontal="center" vertical="center"/>
    </xf>
    <xf numFmtId="4" fontId="67" fillId="0" borderId="10" xfId="105" applyNumberFormat="1" applyFont="1" applyFill="1" applyBorder="1" applyAlignment="1">
      <alignment horizontal="center" vertical="center"/>
    </xf>
    <xf numFmtId="166" fontId="48" fillId="0" borderId="10" xfId="53" applyNumberFormat="1" applyFont="1" applyFill="1" applyBorder="1" applyAlignment="1">
      <alignment horizontal="center" vertical="center"/>
    </xf>
    <xf numFmtId="1" fontId="68" fillId="0" borderId="10" xfId="57" applyNumberFormat="1" applyFont="1" applyFill="1" applyBorder="1" applyAlignment="1">
      <alignment horizontal="center" vertical="center"/>
    </xf>
    <xf numFmtId="2" fontId="66" fillId="0" borderId="10" xfId="54" applyNumberFormat="1" applyFont="1" applyFill="1" applyBorder="1" applyAlignment="1">
      <alignment horizontal="center" vertical="center"/>
    </xf>
    <xf numFmtId="1" fontId="68" fillId="0" borderId="10" xfId="89" applyNumberFormat="1" applyFont="1" applyFill="1" applyBorder="1" applyAlignment="1">
      <alignment horizontal="center" vertical="center"/>
    </xf>
    <xf numFmtId="2" fontId="48" fillId="0" borderId="10" xfId="57" applyNumberFormat="1" applyFont="1" applyFill="1" applyBorder="1" applyAlignment="1">
      <alignment vertical="center" wrapText="1"/>
    </xf>
    <xf numFmtId="2" fontId="48" fillId="0" borderId="10" xfId="104" applyNumberFormat="1" applyFont="1" applyFill="1" applyBorder="1" applyAlignment="1" applyProtection="1">
      <alignment horizontal="center" vertical="center" wrapText="1"/>
    </xf>
    <xf numFmtId="4" fontId="63" fillId="25" borderId="10" xfId="89" applyNumberFormat="1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9" fillId="0" borderId="18" xfId="0" applyFont="1" applyBorder="1" applyAlignment="1">
      <alignment horizontal="center" wrapText="1"/>
    </xf>
    <xf numFmtId="0" fontId="69" fillId="27" borderId="16" xfId="106" applyFont="1" applyFill="1" applyBorder="1" applyAlignment="1" applyProtection="1">
      <alignment horizontal="center" vertical="center" wrapText="1"/>
    </xf>
    <xf numFmtId="0" fontId="69" fillId="27" borderId="12" xfId="106" applyFont="1" applyFill="1" applyBorder="1" applyAlignment="1" applyProtection="1">
      <alignment horizontal="center" vertical="center"/>
    </xf>
    <xf numFmtId="0" fontId="69" fillId="27" borderId="10" xfId="106" applyFont="1" applyFill="1" applyBorder="1" applyAlignment="1" applyProtection="1">
      <alignment horizontal="center" vertical="center"/>
    </xf>
    <xf numFmtId="0" fontId="41" fillId="0" borderId="10" xfId="106" applyFont="1" applyFill="1" applyBorder="1" applyAlignment="1" applyProtection="1">
      <alignment horizontal="center" vertical="center" wrapText="1"/>
    </xf>
    <xf numFmtId="0" fontId="69" fillId="0" borderId="12" xfId="106" applyNumberFormat="1" applyFont="1" applyFill="1" applyBorder="1" applyAlignment="1" applyProtection="1">
      <alignment horizontal="center" vertical="center" wrapText="1"/>
    </xf>
    <xf numFmtId="4" fontId="41" fillId="0" borderId="10" xfId="0" applyNumberFormat="1" applyFont="1" applyBorder="1" applyAlignment="1">
      <alignment horizontal="center" wrapText="1"/>
    </xf>
    <xf numFmtId="10" fontId="69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71" fillId="28" borderId="10" xfId="0" applyNumberFormat="1" applyFont="1" applyFill="1" applyBorder="1" applyAlignment="1">
      <alignment horizontal="center" wrapText="1"/>
    </xf>
    <xf numFmtId="10" fontId="70" fillId="28" borderId="10" xfId="0" applyNumberFormat="1" applyFont="1" applyFill="1" applyBorder="1" applyAlignment="1">
      <alignment horizontal="center" wrapText="1"/>
    </xf>
    <xf numFmtId="0" fontId="69" fillId="0" borderId="22" xfId="106" applyFont="1" applyFill="1" applyBorder="1" applyProtection="1"/>
    <xf numFmtId="0" fontId="15" fillId="0" borderId="0" xfId="106" applyFont="1" applyFill="1" applyBorder="1" applyProtection="1"/>
    <xf numFmtId="0" fontId="69" fillId="0" borderId="0" xfId="106" applyFont="1" applyFill="1" applyProtection="1"/>
    <xf numFmtId="0" fontId="15" fillId="0" borderId="0" xfId="106" applyFont="1" applyFill="1" applyProtection="1"/>
    <xf numFmtId="0" fontId="71" fillId="0" borderId="0" xfId="87" applyFont="1" applyFill="1" applyBorder="1" applyAlignment="1" applyProtection="1">
      <alignment horizontal="left"/>
      <protection hidden="1"/>
    </xf>
    <xf numFmtId="0" fontId="72" fillId="0" borderId="0" xfId="54" applyFont="1" applyAlignment="1">
      <alignment horizontal="left"/>
    </xf>
    <xf numFmtId="0" fontId="41" fillId="0" borderId="0" xfId="87" applyFont="1" applyFill="1" applyProtection="1">
      <protection hidden="1"/>
    </xf>
    <xf numFmtId="0" fontId="41" fillId="0" borderId="0" xfId="106" applyFont="1" applyFill="1"/>
    <xf numFmtId="0" fontId="14" fillId="0" borderId="0" xfId="88" applyFont="1" applyBorder="1" applyAlignment="1">
      <alignment horizontal="center"/>
    </xf>
    <xf numFmtId="0" fontId="62" fillId="0" borderId="10" xfId="89" applyFont="1" applyFill="1" applyBorder="1" applyAlignment="1">
      <alignment horizontal="left" vertical="center" wrapText="1"/>
    </xf>
    <xf numFmtId="0" fontId="48" fillId="0" borderId="10" xfId="52" applyFont="1" applyFill="1" applyBorder="1" applyAlignment="1">
      <alignment horizontal="center" vertical="center" wrapText="1"/>
    </xf>
    <xf numFmtId="0" fontId="48" fillId="0" borderId="10" xfId="84" applyFont="1" applyBorder="1" applyAlignment="1">
      <alignment horizontal="left" vertical="center" wrapText="1"/>
    </xf>
    <xf numFmtId="166" fontId="48" fillId="0" borderId="10" xfId="103" applyNumberFormat="1" applyFont="1" applyFill="1" applyBorder="1" applyAlignment="1">
      <alignment horizontal="center" vertical="center"/>
    </xf>
    <xf numFmtId="4" fontId="48" fillId="0" borderId="10" xfId="103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57" fillId="0" borderId="0" xfId="56" applyFont="1" applyAlignment="1">
      <alignment horizontal="center"/>
    </xf>
    <xf numFmtId="49" fontId="76" fillId="24" borderId="10" xfId="86" applyNumberFormat="1" applyFont="1" applyFill="1" applyBorder="1" applyAlignment="1">
      <alignment horizontal="center" vertical="center" wrapText="1"/>
    </xf>
    <xf numFmtId="0" fontId="76" fillId="24" borderId="10" xfId="86" applyFont="1" applyFill="1" applyBorder="1" applyAlignment="1">
      <alignment horizontal="center" vertical="center" wrapText="1"/>
    </xf>
    <xf numFmtId="49" fontId="76" fillId="0" borderId="10" xfId="52" applyNumberFormat="1" applyFont="1" applyFill="1" applyBorder="1" applyAlignment="1">
      <alignment horizontal="center" vertical="center"/>
    </xf>
    <xf numFmtId="0" fontId="76" fillId="0" borderId="10" xfId="89" applyFont="1" applyFill="1" applyBorder="1" applyAlignment="1">
      <alignment horizontal="center" vertical="center"/>
    </xf>
    <xf numFmtId="4" fontId="76" fillId="0" borderId="10" xfId="56" applyNumberFormat="1" applyFont="1" applyFill="1" applyBorder="1" applyAlignment="1">
      <alignment horizontal="center" vertical="center"/>
    </xf>
    <xf numFmtId="2" fontId="76" fillId="0" borderId="10" xfId="52" applyNumberFormat="1" applyFont="1" applyFill="1" applyBorder="1" applyAlignment="1">
      <alignment horizontal="center" vertical="center"/>
    </xf>
    <xf numFmtId="4" fontId="77" fillId="0" borderId="10" xfId="52" applyNumberFormat="1" applyFont="1" applyFill="1" applyBorder="1" applyAlignment="1">
      <alignment horizontal="center" vertical="center"/>
    </xf>
    <xf numFmtId="4" fontId="76" fillId="0" borderId="10" xfId="52" applyNumberFormat="1" applyFont="1" applyFill="1" applyBorder="1" applyAlignment="1">
      <alignment horizontal="center" vertical="center"/>
    </xf>
    <xf numFmtId="4" fontId="76" fillId="0" borderId="10" xfId="0" applyNumberFormat="1" applyFont="1" applyFill="1" applyBorder="1" applyAlignment="1">
      <alignment horizontal="center" vertical="center"/>
    </xf>
    <xf numFmtId="10" fontId="76" fillId="0" borderId="10" xfId="55" applyNumberFormat="1" applyFont="1" applyFill="1" applyBorder="1" applyAlignment="1">
      <alignment horizontal="center" vertical="center"/>
    </xf>
    <xf numFmtId="0" fontId="76" fillId="0" borderId="10" xfId="85" applyFont="1" applyFill="1" applyBorder="1" applyAlignment="1">
      <alignment horizontal="center" vertical="center"/>
    </xf>
    <xf numFmtId="165" fontId="76" fillId="0" borderId="10" xfId="56" applyNumberFormat="1" applyFont="1" applyFill="1" applyBorder="1" applyAlignment="1">
      <alignment horizontal="center" vertical="center"/>
    </xf>
    <xf numFmtId="1" fontId="76" fillId="0" borderId="10" xfId="56" applyNumberFormat="1" applyFont="1" applyFill="1" applyBorder="1" applyAlignment="1">
      <alignment horizontal="center" vertical="center"/>
    </xf>
    <xf numFmtId="4" fontId="77" fillId="0" borderId="10" xfId="56" applyNumberFormat="1" applyFont="1" applyFill="1" applyBorder="1" applyAlignment="1">
      <alignment horizontal="center" vertical="center"/>
    </xf>
    <xf numFmtId="2" fontId="76" fillId="0" borderId="10" xfId="89" applyNumberFormat="1" applyFont="1" applyFill="1" applyBorder="1" applyAlignment="1">
      <alignment horizontal="center" vertical="center"/>
    </xf>
    <xf numFmtId="3" fontId="76" fillId="0" borderId="10" xfId="57" applyNumberFormat="1" applyFont="1" applyFill="1" applyBorder="1" applyAlignment="1">
      <alignment horizontal="center" vertical="center" wrapText="1"/>
    </xf>
    <xf numFmtId="4" fontId="77" fillId="0" borderId="10" xfId="89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49" fontId="76" fillId="0" borderId="10" xfId="55" applyNumberFormat="1" applyFont="1" applyFill="1" applyBorder="1" applyAlignment="1">
      <alignment horizontal="center" vertical="center"/>
    </xf>
    <xf numFmtId="3" fontId="76" fillId="0" borderId="10" xfId="56" applyNumberFormat="1" applyFont="1" applyFill="1" applyBorder="1" applyAlignment="1">
      <alignment horizontal="center" vertical="center"/>
    </xf>
    <xf numFmtId="1" fontId="76" fillId="0" borderId="10" xfId="89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/>
    <xf numFmtId="4" fontId="76" fillId="0" borderId="10" xfId="55" applyNumberFormat="1" applyFont="1" applyFill="1" applyBorder="1" applyAlignment="1">
      <alignment horizontal="center" vertical="center"/>
    </xf>
    <xf numFmtId="1" fontId="76" fillId="0" borderId="10" xfId="55" applyNumberFormat="1" applyFont="1" applyFill="1" applyBorder="1" applyAlignment="1">
      <alignment horizontal="center" vertical="center"/>
    </xf>
    <xf numFmtId="4" fontId="77" fillId="0" borderId="10" xfId="55" applyNumberFormat="1" applyFont="1" applyFill="1" applyBorder="1" applyAlignment="1">
      <alignment horizontal="center" vertical="center"/>
    </xf>
    <xf numFmtId="4" fontId="78" fillId="25" borderId="10" xfId="89" applyNumberFormat="1" applyFont="1" applyFill="1" applyBorder="1" applyAlignment="1">
      <alignment horizontal="center" vertical="center"/>
    </xf>
    <xf numFmtId="4" fontId="79" fillId="25" borderId="10" xfId="55" applyNumberFormat="1" applyFont="1" applyFill="1" applyBorder="1" applyAlignment="1">
      <alignment horizontal="center" vertical="center"/>
    </xf>
    <xf numFmtId="4" fontId="80" fillId="25" borderId="10" xfId="89" applyNumberFormat="1" applyFont="1" applyFill="1" applyBorder="1" applyAlignment="1">
      <alignment horizontal="center" vertical="center"/>
    </xf>
    <xf numFmtId="164" fontId="76" fillId="0" borderId="10" xfId="85" applyNumberFormat="1" applyFont="1" applyFill="1" applyBorder="1" applyAlignment="1">
      <alignment horizontal="center" vertical="center" wrapText="1"/>
    </xf>
    <xf numFmtId="2" fontId="76" fillId="0" borderId="10" xfId="103" applyNumberFormat="1" applyFont="1" applyFill="1" applyBorder="1" applyAlignment="1">
      <alignment horizontal="center" vertical="center"/>
    </xf>
    <xf numFmtId="3" fontId="76" fillId="0" borderId="10" xfId="53" applyNumberFormat="1" applyFont="1" applyFill="1" applyBorder="1" applyAlignment="1">
      <alignment horizontal="center" vertical="center"/>
    </xf>
    <xf numFmtId="4" fontId="77" fillId="0" borderId="10" xfId="57" applyNumberFormat="1" applyFont="1" applyFill="1" applyBorder="1" applyAlignment="1">
      <alignment horizontal="center" vertical="center"/>
    </xf>
    <xf numFmtId="4" fontId="76" fillId="0" borderId="10" xfId="103" applyNumberFormat="1" applyFont="1" applyFill="1" applyBorder="1" applyAlignment="1">
      <alignment horizontal="center" vertical="center"/>
    </xf>
    <xf numFmtId="3" fontId="76" fillId="0" borderId="10" xfId="55" applyNumberFormat="1" applyFont="1" applyFill="1" applyBorder="1" applyAlignment="1">
      <alignment horizontal="center" vertical="center"/>
    </xf>
    <xf numFmtId="2" fontId="78" fillId="0" borderId="10" xfId="54" applyNumberFormat="1" applyFont="1" applyFill="1" applyBorder="1" applyAlignment="1">
      <alignment horizontal="center" vertical="center"/>
    </xf>
    <xf numFmtId="3" fontId="76" fillId="0" borderId="10" xfId="85" applyNumberFormat="1" applyFont="1" applyFill="1" applyBorder="1" applyAlignment="1">
      <alignment horizontal="center" vertical="center"/>
    </xf>
    <xf numFmtId="4" fontId="77" fillId="0" borderId="10" xfId="85" applyNumberFormat="1" applyFont="1" applyFill="1" applyBorder="1" applyAlignment="1">
      <alignment horizontal="center" vertical="center"/>
    </xf>
    <xf numFmtId="4" fontId="79" fillId="25" borderId="10" xfId="89" applyNumberFormat="1" applyFont="1" applyFill="1" applyBorder="1" applyAlignment="1">
      <alignment horizontal="center" vertical="center"/>
    </xf>
    <xf numFmtId="4" fontId="74" fillId="25" borderId="10" xfId="89" applyNumberFormat="1" applyFont="1" applyFill="1" applyBorder="1" applyAlignment="1">
      <alignment horizontal="center" vertical="center"/>
    </xf>
    <xf numFmtId="4" fontId="81" fillId="25" borderId="10" xfId="89" applyNumberFormat="1" applyFont="1" applyFill="1" applyBorder="1" applyAlignment="1">
      <alignment horizontal="center" vertical="center"/>
    </xf>
    <xf numFmtId="3" fontId="76" fillId="0" borderId="10" xfId="0" applyNumberFormat="1" applyFont="1" applyFill="1" applyBorder="1" applyAlignment="1">
      <alignment horizontal="center" vertical="center"/>
    </xf>
    <xf numFmtId="0" fontId="82" fillId="0" borderId="10" xfId="53" applyFont="1" applyFill="1" applyBorder="1" applyAlignment="1">
      <alignment horizontal="left" vertical="center" wrapText="1"/>
    </xf>
    <xf numFmtId="0" fontId="82" fillId="0" borderId="10" xfId="89" applyFont="1" applyFill="1" applyBorder="1" applyAlignment="1">
      <alignment horizontal="left" vertical="center" wrapText="1"/>
    </xf>
    <xf numFmtId="0" fontId="83" fillId="0" borderId="10" xfId="84" applyFont="1" applyBorder="1" applyAlignment="1">
      <alignment horizontal="left" vertical="center" wrapText="1"/>
    </xf>
    <xf numFmtId="166" fontId="76" fillId="0" borderId="10" xfId="103" applyNumberFormat="1" applyFont="1" applyFill="1" applyBorder="1" applyAlignment="1">
      <alignment horizontal="center" vertical="center"/>
    </xf>
    <xf numFmtId="0" fontId="41" fillId="0" borderId="0" xfId="87" applyFont="1" applyFill="1" applyAlignment="1" applyProtection="1">
      <alignment horizontal="left"/>
      <protection hidden="1"/>
    </xf>
    <xf numFmtId="0" fontId="42" fillId="27" borderId="12" xfId="106" applyFont="1" applyFill="1" applyBorder="1" applyAlignment="1" applyProtection="1">
      <alignment horizontal="center" vertical="center" wrapText="1"/>
    </xf>
    <xf numFmtId="0" fontId="42" fillId="27" borderId="11" xfId="106" applyFont="1" applyFill="1" applyBorder="1" applyAlignment="1" applyProtection="1">
      <alignment horizontal="center" vertical="center" wrapText="1"/>
    </xf>
    <xf numFmtId="0" fontId="42" fillId="27" borderId="13" xfId="106" applyFont="1" applyFill="1" applyBorder="1" applyAlignment="1" applyProtection="1">
      <alignment horizontal="center" vertical="center" wrapText="1"/>
    </xf>
    <xf numFmtId="0" fontId="69" fillId="0" borderId="14" xfId="106" applyFont="1" applyFill="1" applyBorder="1" applyAlignment="1" applyProtection="1">
      <alignment horizontal="center" vertical="center" wrapText="1"/>
    </xf>
    <xf numFmtId="0" fontId="69" fillId="0" borderId="15" xfId="106" applyFont="1" applyFill="1" applyBorder="1" applyAlignment="1" applyProtection="1">
      <alignment horizontal="center" vertical="center" wrapText="1"/>
    </xf>
    <xf numFmtId="0" fontId="69" fillId="0" borderId="16" xfId="106" applyFont="1" applyFill="1" applyBorder="1" applyAlignment="1" applyProtection="1">
      <alignment horizontal="center" vertical="center" wrapText="1"/>
    </xf>
    <xf numFmtId="0" fontId="41" fillId="0" borderId="12" xfId="106" applyFont="1" applyFill="1" applyBorder="1" applyAlignment="1" applyProtection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69" fillId="28" borderId="12" xfId="106" applyNumberFormat="1" applyFont="1" applyFill="1" applyBorder="1" applyAlignment="1" applyProtection="1">
      <alignment horizontal="center" vertical="center" wrapText="1"/>
    </xf>
    <xf numFmtId="0" fontId="69" fillId="28" borderId="11" xfId="106" applyNumberFormat="1" applyFont="1" applyFill="1" applyBorder="1" applyAlignment="1" applyProtection="1">
      <alignment horizontal="center" vertical="center" wrapText="1"/>
    </xf>
    <xf numFmtId="0" fontId="56" fillId="0" borderId="0" xfId="56" applyFont="1" applyAlignment="1">
      <alignment horizontal="center"/>
    </xf>
    <xf numFmtId="0" fontId="57" fillId="0" borderId="0" xfId="56" applyFont="1" applyAlignment="1">
      <alignment horizontal="center"/>
    </xf>
    <xf numFmtId="0" fontId="49" fillId="24" borderId="10" xfId="86" applyFont="1" applyFill="1" applyBorder="1" applyAlignment="1">
      <alignment horizontal="left"/>
    </xf>
    <xf numFmtId="0" fontId="49" fillId="26" borderId="10" xfId="52" applyFont="1" applyFill="1" applyBorder="1" applyAlignment="1">
      <alignment horizontal="left"/>
    </xf>
    <xf numFmtId="0" fontId="43" fillId="26" borderId="10" xfId="0" applyFont="1" applyFill="1" applyBorder="1" applyAlignment="1"/>
    <xf numFmtId="0" fontId="49" fillId="26" borderId="10" xfId="55" applyFont="1" applyFill="1" applyBorder="1" applyAlignment="1">
      <alignment horizontal="left"/>
    </xf>
    <xf numFmtId="0" fontId="51" fillId="25" borderId="10" xfId="89" applyFont="1" applyFill="1" applyBorder="1" applyAlignment="1">
      <alignment horizontal="left" vertical="center"/>
    </xf>
    <xf numFmtId="0" fontId="53" fillId="25" borderId="10" xfId="89" applyFont="1" applyFill="1" applyBorder="1" applyAlignment="1">
      <alignment horizontal="left" vertical="center"/>
    </xf>
    <xf numFmtId="0" fontId="59" fillId="0" borderId="10" xfId="89" applyFont="1" applyBorder="1" applyAlignment="1">
      <alignment horizontal="center" vertical="center" wrapText="1"/>
    </xf>
    <xf numFmtId="0" fontId="43" fillId="0" borderId="0" xfId="56" applyFont="1"/>
    <xf numFmtId="0" fontId="49" fillId="26" borderId="10" xfId="57" applyFont="1" applyFill="1" applyBorder="1" applyAlignment="1">
      <alignment horizontal="left"/>
    </xf>
    <xf numFmtId="0" fontId="64" fillId="26" borderId="10" xfId="0" applyFont="1" applyFill="1" applyBorder="1" applyAlignment="1"/>
    <xf numFmtId="0" fontId="64" fillId="0" borderId="10" xfId="0" applyFont="1" applyBorder="1" applyAlignment="1"/>
    <xf numFmtId="0" fontId="61" fillId="0" borderId="17" xfId="86" applyFont="1" applyBorder="1" applyAlignment="1">
      <alignment horizontal="right" vertical="center" wrapText="1"/>
    </xf>
    <xf numFmtId="0" fontId="58" fillId="24" borderId="10" xfId="56" applyFont="1" applyFill="1" applyBorder="1" applyAlignment="1">
      <alignment horizontal="center" vertical="center" wrapText="1"/>
    </xf>
    <xf numFmtId="0" fontId="58" fillId="24" borderId="10" xfId="56" applyFont="1" applyFill="1" applyBorder="1" applyAlignment="1">
      <alignment horizontal="center" vertical="center"/>
    </xf>
    <xf numFmtId="49" fontId="59" fillId="0" borderId="10" xfId="86" applyNumberFormat="1" applyFont="1" applyBorder="1" applyAlignment="1">
      <alignment horizontal="center" vertical="center" wrapText="1"/>
    </xf>
    <xf numFmtId="0" fontId="59" fillId="0" borderId="10" xfId="86" applyFont="1" applyBorder="1" applyAlignment="1">
      <alignment horizontal="center" vertical="center" wrapText="1"/>
    </xf>
    <xf numFmtId="0" fontId="59" fillId="0" borderId="10" xfId="89" applyFont="1" applyFill="1" applyBorder="1" applyAlignment="1">
      <alignment horizontal="center" vertical="center" wrapText="1"/>
    </xf>
    <xf numFmtId="0" fontId="74" fillId="25" borderId="10" xfId="89" applyFont="1" applyFill="1" applyBorder="1" applyAlignment="1">
      <alignment horizontal="left" vertical="center"/>
    </xf>
    <xf numFmtId="0" fontId="77" fillId="24" borderId="10" xfId="86" applyFont="1" applyFill="1" applyBorder="1" applyAlignment="1">
      <alignment horizontal="center"/>
    </xf>
    <xf numFmtId="0" fontId="75" fillId="0" borderId="10" xfId="89" applyFont="1" applyBorder="1" applyAlignment="1">
      <alignment horizontal="center" vertical="center" wrapText="1"/>
    </xf>
    <xf numFmtId="0" fontId="74" fillId="24" borderId="10" xfId="56" applyFont="1" applyFill="1" applyBorder="1" applyAlignment="1">
      <alignment horizontal="center" vertical="center" wrapText="1"/>
    </xf>
    <xf numFmtId="0" fontId="74" fillId="24" borderId="10" xfId="56" applyFont="1" applyFill="1" applyBorder="1" applyAlignment="1">
      <alignment horizontal="center" vertical="center"/>
    </xf>
    <xf numFmtId="49" fontId="75" fillId="0" borderId="10" xfId="86" applyNumberFormat="1" applyFont="1" applyBorder="1" applyAlignment="1">
      <alignment horizontal="center" vertical="center" wrapText="1"/>
    </xf>
    <xf numFmtId="0" fontId="75" fillId="0" borderId="10" xfId="86" applyFont="1" applyBorder="1" applyAlignment="1">
      <alignment horizontal="center" vertical="center" wrapText="1"/>
    </xf>
    <xf numFmtId="0" fontId="75" fillId="0" borderId="14" xfId="89" applyFont="1" applyBorder="1" applyAlignment="1">
      <alignment horizontal="center" vertical="center" textRotation="90" wrapText="1"/>
    </xf>
    <xf numFmtId="0" fontId="75" fillId="0" borderId="15" xfId="89" applyFont="1" applyBorder="1" applyAlignment="1">
      <alignment horizontal="center" vertical="center" textRotation="90" wrapText="1"/>
    </xf>
    <xf numFmtId="0" fontId="75" fillId="0" borderId="16" xfId="89" applyFont="1" applyBorder="1" applyAlignment="1">
      <alignment horizontal="center" vertical="center" textRotation="90" wrapText="1"/>
    </xf>
  </cellXfs>
  <cellStyles count="10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2" xfId="8" builtinId="34" customBuiltin="1"/>
    <cellStyle name="20% - Акцент3" xfId="9" builtinId="38" customBuiltin="1"/>
    <cellStyle name="20% - Акцент4" xfId="10" builtinId="42" customBuiltin="1"/>
    <cellStyle name="20% - Акцент5" xfId="11" builtinId="46" customBuiltin="1"/>
    <cellStyle name="20% -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 builtinId="31" customBuiltin="1"/>
    <cellStyle name="40% - Акцент2" xfId="20" builtinId="35" customBuiltin="1"/>
    <cellStyle name="40% - Акцент3" xfId="21" builtinId="39" customBuiltin="1"/>
    <cellStyle name="40% - Акцент4" xfId="22" builtinId="43" customBuiltin="1"/>
    <cellStyle name="40% - Акцент5" xfId="23" builtinId="47" customBuiltin="1"/>
    <cellStyle name="40% -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 builtinId="32" customBuiltin="1"/>
    <cellStyle name="60% - Акцент2" xfId="32" builtinId="36" customBuiltin="1"/>
    <cellStyle name="60% - Акцент3" xfId="33" builtinId="40" customBuiltin="1"/>
    <cellStyle name="60% - Акцент4" xfId="34" builtinId="44" customBuiltin="1"/>
    <cellStyle name="60% - Акцент5" xfId="35" builtinId="48" customBuiltin="1"/>
    <cellStyle name="60% -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au?iue" xfId="52"/>
    <cellStyle name="Iau?iue 2" xfId="53"/>
    <cellStyle name="Iau?iue 2 2" xfId="54"/>
    <cellStyle name="Iau?iue 3" xfId="55"/>
    <cellStyle name="Iau?iue 4" xfId="97"/>
    <cellStyle name="Iau?iue_dodatok 3" xfId="105"/>
    <cellStyle name="Iau?iue_Misyachni zvity_IP 2011Наказ" xfId="56"/>
    <cellStyle name="Iau?iue_Vukonana 010213 46884" xfId="103"/>
    <cellStyle name="Iau?iue_ІР2014 підрядники" xfId="98"/>
    <cellStyle name="Iau?iue_Книга1" xfId="106"/>
    <cellStyle name="Iau?iue_Пропозиції до ІП_2013 7 розділ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  <cellStyle name="Акцент1" xfId="66" builtinId="29" customBuiltin="1"/>
    <cellStyle name="Акцент2" xfId="67" builtinId="33" customBuiltin="1"/>
    <cellStyle name="Акцент3" xfId="68" builtinId="37" customBuiltin="1"/>
    <cellStyle name="Акцент4" xfId="69" builtinId="41" customBuiltin="1"/>
    <cellStyle name="Акцент5" xfId="70" builtinId="45" customBuiltin="1"/>
    <cellStyle name="Акцент6" xfId="7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вичайний_Аркуш2" xfId="79"/>
    <cellStyle name="Итог" xfId="80" builtinId="25" customBuiltin="1"/>
    <cellStyle name="Контрольная ячейка" xfId="81" builtinId="23" customBuiltin="1"/>
    <cellStyle name="Название" xfId="82" builtinId="15" customBuiltin="1"/>
    <cellStyle name="Нейтральный" xfId="83" builtinId="28" customBuiltin="1"/>
    <cellStyle name="Обычный" xfId="0" builtinId="0"/>
    <cellStyle name="Обычный 2" xfId="84"/>
    <cellStyle name="Обычный 2 4" xfId="99"/>
    <cellStyle name="Обычный 3" xfId="101"/>
    <cellStyle name="Обычный 8 2" xfId="100"/>
    <cellStyle name="Обычный_IP_2008_Оригинал" xfId="85"/>
    <cellStyle name="Обычный_IP_2008_Оригинал_31199" xfId="104"/>
    <cellStyle name="Обычный_IP_2010_Оригинал_32 606_151209" xfId="86"/>
    <cellStyle name="Обычный_nkre1" xfId="87"/>
    <cellStyle name="Обычный_Report_2010_32606_Січень" xfId="88"/>
    <cellStyle name="Обычный_Проект_IP_2009_260608" xfId="89"/>
    <cellStyle name="Плохой" xfId="90" builtinId="27" customBuiltin="1"/>
    <cellStyle name="Пояснение" xfId="91" builtinId="53" customBuiltin="1"/>
    <cellStyle name="Примечание" xfId="92" builtinId="10" customBuiltin="1"/>
    <cellStyle name="Процентный 2" xfId="102"/>
    <cellStyle name="Связанная ячейка" xfId="93" builtinId="24" customBuiltin="1"/>
    <cellStyle name="Стиль 1" xfId="94"/>
    <cellStyle name="Текст предупреждения" xfId="95" builtinId="11" customBuiltin="1"/>
    <cellStyle name="Хороший" xfId="9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zoomScaleNormal="100" workbookViewId="0">
      <selection activeCell="B18" sqref="B18"/>
    </sheetView>
  </sheetViews>
  <sheetFormatPr defaultRowHeight="12.75"/>
  <cols>
    <col min="1" max="1" width="9.28515625" bestFit="1" customWidth="1"/>
    <col min="2" max="2" width="40" customWidth="1"/>
    <col min="3" max="3" width="13" customWidth="1"/>
    <col min="4" max="4" width="10.5703125" customWidth="1"/>
    <col min="5" max="5" width="11.28515625" bestFit="1" customWidth="1"/>
    <col min="6" max="6" width="10" customWidth="1"/>
    <col min="7" max="7" width="17" customWidth="1"/>
  </cols>
  <sheetData>
    <row r="1" spans="1:7" ht="18.75" customHeight="1">
      <c r="A1" s="202" t="s">
        <v>93</v>
      </c>
      <c r="B1" s="203"/>
      <c r="C1" s="203"/>
      <c r="D1" s="203"/>
      <c r="E1" s="203"/>
      <c r="F1" s="203"/>
      <c r="G1" s="204"/>
    </row>
    <row r="2" spans="1:7" ht="86.25" customHeight="1">
      <c r="A2" s="205" t="s">
        <v>0</v>
      </c>
      <c r="B2" s="208" t="s">
        <v>94</v>
      </c>
      <c r="C2" s="209" t="s">
        <v>95</v>
      </c>
      <c r="D2" s="209"/>
      <c r="E2" s="209" t="s">
        <v>96</v>
      </c>
      <c r="F2" s="209"/>
      <c r="G2" s="122" t="s">
        <v>97</v>
      </c>
    </row>
    <row r="3" spans="1:7" ht="28.5" customHeight="1">
      <c r="A3" s="206"/>
      <c r="B3" s="208"/>
      <c r="C3" s="123" t="s">
        <v>98</v>
      </c>
      <c r="D3" s="124" t="s">
        <v>99</v>
      </c>
      <c r="E3" s="123" t="s">
        <v>98</v>
      </c>
      <c r="F3" s="125" t="s">
        <v>99</v>
      </c>
      <c r="G3" s="125" t="s">
        <v>98</v>
      </c>
    </row>
    <row r="4" spans="1:7" ht="17.25" customHeight="1">
      <c r="A4" s="207"/>
      <c r="B4" s="208"/>
      <c r="C4" s="126" t="s">
        <v>100</v>
      </c>
      <c r="D4" s="127"/>
      <c r="E4" s="126" t="s">
        <v>100</v>
      </c>
      <c r="F4" s="128"/>
      <c r="G4" s="128" t="s">
        <v>100</v>
      </c>
    </row>
    <row r="5" spans="1:7" ht="15">
      <c r="A5" s="129">
        <v>1</v>
      </c>
      <c r="B5" s="130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</row>
    <row r="6" spans="1:7" ht="45">
      <c r="A6" s="132">
        <v>1</v>
      </c>
      <c r="B6" s="133" t="s">
        <v>101</v>
      </c>
      <c r="C6" s="134">
        <v>63046.76</v>
      </c>
      <c r="D6" s="135">
        <v>0.72050000000000003</v>
      </c>
      <c r="E6" s="134">
        <v>63046.76</v>
      </c>
      <c r="F6" s="135">
        <v>0.72050000000000003</v>
      </c>
      <c r="G6" s="134">
        <v>0</v>
      </c>
    </row>
    <row r="7" spans="1:7" ht="30">
      <c r="A7" s="132">
        <v>2</v>
      </c>
      <c r="B7" s="133" t="s">
        <v>102</v>
      </c>
      <c r="C7" s="134">
        <v>18474.259999999998</v>
      </c>
      <c r="D7" s="135">
        <v>0.21110000000000001</v>
      </c>
      <c r="E7" s="134">
        <v>18474.259999999998</v>
      </c>
      <c r="F7" s="135">
        <v>0.21110000000000001</v>
      </c>
      <c r="G7" s="134">
        <v>0</v>
      </c>
    </row>
    <row r="8" spans="1:7" ht="45">
      <c r="A8" s="132">
        <v>3</v>
      </c>
      <c r="B8" s="133" t="s">
        <v>103</v>
      </c>
      <c r="C8" s="134">
        <v>400</v>
      </c>
      <c r="D8" s="135">
        <v>4.5999999999999999E-3</v>
      </c>
      <c r="E8" s="134">
        <v>400</v>
      </c>
      <c r="F8" s="135">
        <v>4.5999999999999999E-3</v>
      </c>
      <c r="G8" s="134">
        <v>0</v>
      </c>
    </row>
    <row r="9" spans="1:7" ht="30">
      <c r="A9" s="132">
        <v>4</v>
      </c>
      <c r="B9" s="133" t="s">
        <v>104</v>
      </c>
      <c r="C9" s="134">
        <v>2663.01</v>
      </c>
      <c r="D9" s="135">
        <v>3.04E-2</v>
      </c>
      <c r="E9" s="134">
        <v>2663.01</v>
      </c>
      <c r="F9" s="135">
        <v>3.04E-2</v>
      </c>
      <c r="G9" s="134">
        <v>0</v>
      </c>
    </row>
    <row r="10" spans="1:7" ht="30">
      <c r="A10" s="132">
        <v>5</v>
      </c>
      <c r="B10" s="133" t="s">
        <v>105</v>
      </c>
      <c r="C10" s="134">
        <v>0</v>
      </c>
      <c r="D10" s="135">
        <v>0</v>
      </c>
      <c r="E10" s="134">
        <v>0</v>
      </c>
      <c r="F10" s="135">
        <v>0</v>
      </c>
      <c r="G10" s="134">
        <v>0</v>
      </c>
    </row>
    <row r="11" spans="1:7" ht="30">
      <c r="A11" s="132">
        <v>6</v>
      </c>
      <c r="B11" s="133" t="s">
        <v>106</v>
      </c>
      <c r="C11" s="134">
        <v>2116.67</v>
      </c>
      <c r="D11" s="135">
        <v>2.4199999999999999E-2</v>
      </c>
      <c r="E11" s="134">
        <v>2116.67</v>
      </c>
      <c r="F11" s="135">
        <v>2.4199999999999999E-2</v>
      </c>
      <c r="G11" s="134">
        <v>0</v>
      </c>
    </row>
    <row r="12" spans="1:7" ht="15.75">
      <c r="A12" s="132">
        <v>7</v>
      </c>
      <c r="B12" s="133" t="s">
        <v>107</v>
      </c>
      <c r="C12" s="136">
        <v>798.3</v>
      </c>
      <c r="D12" s="135">
        <v>9.1000000000000004E-3</v>
      </c>
      <c r="E12" s="136">
        <v>798.3</v>
      </c>
      <c r="F12" s="135">
        <v>9.1000000000000004E-3</v>
      </c>
      <c r="G12" s="134">
        <v>0</v>
      </c>
    </row>
    <row r="13" spans="1:7" ht="15.75">
      <c r="A13" s="210" t="s">
        <v>108</v>
      </c>
      <c r="B13" s="211"/>
      <c r="C13" s="137">
        <v>87499</v>
      </c>
      <c r="D13" s="138">
        <v>1</v>
      </c>
      <c r="E13" s="137">
        <v>87499</v>
      </c>
      <c r="F13" s="138">
        <v>1</v>
      </c>
      <c r="G13" s="137">
        <v>0</v>
      </c>
    </row>
    <row r="14" spans="1:7" ht="15">
      <c r="A14" s="139"/>
      <c r="B14" s="139"/>
      <c r="C14" s="140"/>
    </row>
    <row r="15" spans="1:7" ht="15">
      <c r="A15" s="141"/>
      <c r="B15" s="141"/>
      <c r="C15" s="142"/>
    </row>
    <row r="16" spans="1:7" ht="15.75">
      <c r="A16" s="143" t="s">
        <v>109</v>
      </c>
      <c r="B16" s="143"/>
      <c r="C16" s="144"/>
    </row>
    <row r="17" spans="1:3" ht="15.75" customHeight="1">
      <c r="A17" s="145" t="s">
        <v>110</v>
      </c>
      <c r="B17" s="145"/>
      <c r="C17" s="146"/>
    </row>
    <row r="18" spans="1:3" ht="15.75">
      <c r="A18" s="145"/>
      <c r="B18" s="145"/>
      <c r="C18" s="146"/>
    </row>
    <row r="19" spans="1:3" ht="15.75">
      <c r="A19" s="201" t="s">
        <v>111</v>
      </c>
      <c r="B19" s="201"/>
      <c r="C19" s="146"/>
    </row>
  </sheetData>
  <mergeCells count="7">
    <mergeCell ref="A19:B19"/>
    <mergeCell ref="A1:G1"/>
    <mergeCell ref="A2:A4"/>
    <mergeCell ref="B2:B4"/>
    <mergeCell ref="C2:D2"/>
    <mergeCell ref="E2:F2"/>
    <mergeCell ref="A13:B1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W69"/>
  <sheetViews>
    <sheetView zoomScale="55" zoomScaleNormal="55" zoomScaleSheetLayoutView="55" workbookViewId="0">
      <pane xSplit="4" ySplit="9" topLeftCell="E19" activePane="bottomRight" state="frozen"/>
      <selection pane="topRight" activeCell="E1" sqref="E1"/>
      <selection pane="bottomLeft" activeCell="A10" sqref="A10"/>
      <selection pane="bottomRight" activeCell="M27" sqref="M11:M27"/>
    </sheetView>
  </sheetViews>
  <sheetFormatPr defaultRowHeight="12.75"/>
  <cols>
    <col min="1" max="1" width="7.7109375" style="74" customWidth="1"/>
    <col min="2" max="2" width="78" style="1" customWidth="1"/>
    <col min="3" max="3" width="13" style="1" customWidth="1"/>
    <col min="4" max="4" width="16.28515625" style="1" customWidth="1"/>
    <col min="5" max="5" width="12" style="1" customWidth="1"/>
    <col min="6" max="6" width="18.85546875" style="1" customWidth="1"/>
    <col min="7" max="7" width="15.42578125" style="1" customWidth="1"/>
    <col min="8" max="8" width="11.5703125" style="1" customWidth="1"/>
    <col min="9" max="9" width="22.42578125" style="1" customWidth="1"/>
    <col min="10" max="10" width="18.42578125" style="1" customWidth="1"/>
    <col min="11" max="11" width="12.85546875" style="1" customWidth="1"/>
    <col min="12" max="12" width="17.28515625" style="1" customWidth="1"/>
    <col min="13" max="13" width="18.42578125" style="1" customWidth="1"/>
    <col min="14" max="14" width="39.140625" style="1" customWidth="1"/>
    <col min="15" max="15" width="19.7109375" style="2" customWidth="1"/>
    <col min="16" max="16" width="25.7109375" style="2" customWidth="1"/>
    <col min="17" max="17" width="29" style="2" customWidth="1"/>
    <col min="18" max="18" width="32.140625" style="2" customWidth="1"/>
    <col min="19" max="19" width="31.7109375" style="2" customWidth="1"/>
    <col min="20" max="23" width="9.140625" style="2"/>
    <col min="24" max="16384" width="9.140625" style="1"/>
  </cols>
  <sheetData>
    <row r="1" spans="1:23" ht="37.5" customHeight="1">
      <c r="N1" s="225" t="s">
        <v>22</v>
      </c>
      <c r="O1" s="225"/>
    </row>
    <row r="2" spans="1:23" ht="30" customHeight="1">
      <c r="A2" s="226" t="s">
        <v>114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23" ht="81.75" customHeight="1">
      <c r="A3" s="228" t="s">
        <v>0</v>
      </c>
      <c r="B3" s="229" t="s">
        <v>1</v>
      </c>
      <c r="C3" s="220" t="s">
        <v>2</v>
      </c>
      <c r="D3" s="220" t="s">
        <v>23</v>
      </c>
      <c r="E3" s="220"/>
      <c r="F3" s="220"/>
      <c r="G3" s="220" t="s">
        <v>3</v>
      </c>
      <c r="H3" s="220"/>
      <c r="I3" s="220"/>
      <c r="J3" s="220" t="s">
        <v>4</v>
      </c>
      <c r="K3" s="220"/>
      <c r="L3" s="220"/>
      <c r="M3" s="220" t="s">
        <v>5</v>
      </c>
      <c r="N3" s="230" t="s">
        <v>6</v>
      </c>
      <c r="O3" s="220" t="s">
        <v>7</v>
      </c>
      <c r="P3" s="55"/>
    </row>
    <row r="4" spans="1:23" ht="15.75" customHeight="1">
      <c r="A4" s="228"/>
      <c r="B4" s="229"/>
      <c r="C4" s="220"/>
      <c r="D4" s="220" t="s">
        <v>17</v>
      </c>
      <c r="E4" s="220" t="s">
        <v>8</v>
      </c>
      <c r="F4" s="220" t="s">
        <v>18</v>
      </c>
      <c r="G4" s="220" t="s">
        <v>17</v>
      </c>
      <c r="H4" s="220" t="s">
        <v>8</v>
      </c>
      <c r="I4" s="220" t="s">
        <v>18</v>
      </c>
      <c r="J4" s="220" t="s">
        <v>17</v>
      </c>
      <c r="K4" s="220" t="s">
        <v>8</v>
      </c>
      <c r="L4" s="220" t="s">
        <v>18</v>
      </c>
      <c r="M4" s="220"/>
      <c r="N4" s="230"/>
      <c r="O4" s="220"/>
    </row>
    <row r="5" spans="1:23" ht="36.75" customHeight="1">
      <c r="A5" s="228"/>
      <c r="B5" s="229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30"/>
      <c r="O5" s="220"/>
    </row>
    <row r="6" spans="1:23" ht="78" customHeight="1">
      <c r="A6" s="228"/>
      <c r="B6" s="22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30"/>
      <c r="O6" s="220"/>
    </row>
    <row r="7" spans="1:23" s="3" customFormat="1" ht="24" customHeight="1">
      <c r="A7" s="75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</row>
    <row r="8" spans="1:23" s="31" customFormat="1" ht="24.75" customHeight="1">
      <c r="A8" s="214" t="s">
        <v>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13"/>
      <c r="Q8" s="13"/>
      <c r="R8" s="13"/>
      <c r="S8" s="13"/>
      <c r="T8" s="13"/>
      <c r="U8" s="13"/>
      <c r="V8" s="13"/>
      <c r="W8" s="13"/>
    </row>
    <row r="9" spans="1:23" s="31" customFormat="1" ht="19.5">
      <c r="A9" s="215" t="s">
        <v>21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13"/>
      <c r="Q9" s="13"/>
      <c r="R9" s="13"/>
      <c r="S9" s="13"/>
      <c r="T9" s="13"/>
      <c r="U9" s="13"/>
      <c r="V9" s="13"/>
      <c r="W9" s="13"/>
    </row>
    <row r="10" spans="1:23" s="5" customFormat="1" ht="19.5">
      <c r="A10" s="76"/>
      <c r="B10" s="45" t="s">
        <v>29</v>
      </c>
      <c r="C10" s="56"/>
      <c r="D10" s="33"/>
      <c r="E10" s="34"/>
      <c r="F10" s="35"/>
      <c r="G10" s="36"/>
      <c r="H10" s="36"/>
      <c r="I10" s="36"/>
      <c r="J10" s="36"/>
      <c r="K10" s="36"/>
      <c r="L10" s="36"/>
      <c r="M10" s="36"/>
      <c r="N10" s="36"/>
      <c r="O10" s="37"/>
      <c r="P10" s="3"/>
      <c r="Q10" s="3"/>
      <c r="R10" s="3"/>
      <c r="S10" s="3"/>
      <c r="T10" s="3"/>
      <c r="U10" s="3"/>
      <c r="V10" s="3"/>
      <c r="W10" s="3"/>
    </row>
    <row r="11" spans="1:23" s="5" customFormat="1" ht="20.25">
      <c r="A11" s="77" t="s">
        <v>26</v>
      </c>
      <c r="B11" s="43" t="s">
        <v>45</v>
      </c>
      <c r="C11" s="38" t="s">
        <v>19</v>
      </c>
      <c r="D11" s="33">
        <f>F11/E11</f>
        <v>292.91456953642387</v>
      </c>
      <c r="E11" s="34">
        <v>9.06</v>
      </c>
      <c r="F11" s="35">
        <v>2653.8060000000005</v>
      </c>
      <c r="G11" s="39">
        <f>I11/H11</f>
        <v>292.62362726269316</v>
      </c>
      <c r="H11" s="57">
        <v>9.06</v>
      </c>
      <c r="I11" s="40">
        <v>2651.170063</v>
      </c>
      <c r="J11" s="41">
        <f t="shared" ref="J11:L11" si="0">G11-D11</f>
        <v>-0.2909422737307068</v>
      </c>
      <c r="K11" s="17">
        <f t="shared" si="0"/>
        <v>0</v>
      </c>
      <c r="L11" s="18">
        <f t="shared" si="0"/>
        <v>-2.6359370000004674</v>
      </c>
      <c r="M11" s="65">
        <f t="shared" ref="M11:M26" si="1">(G11-D11)/D11</f>
        <v>-9.932666517447784E-4</v>
      </c>
      <c r="N11" s="153" t="s">
        <v>112</v>
      </c>
      <c r="O11" s="42"/>
      <c r="P11" s="16"/>
      <c r="Q11" s="3"/>
      <c r="R11" s="3"/>
      <c r="S11" s="3"/>
      <c r="T11" s="3"/>
      <c r="U11" s="3"/>
      <c r="V11" s="3"/>
      <c r="W11" s="3"/>
    </row>
    <row r="12" spans="1:23" s="5" customFormat="1" ht="20.25">
      <c r="A12" s="77" t="s">
        <v>31</v>
      </c>
      <c r="B12" s="43" t="s">
        <v>46</v>
      </c>
      <c r="C12" s="38" t="s">
        <v>19</v>
      </c>
      <c r="D12" s="33">
        <f>F12/E12</f>
        <v>428.58380952380963</v>
      </c>
      <c r="E12" s="34">
        <v>5.25</v>
      </c>
      <c r="F12" s="35">
        <v>2250.0650000000005</v>
      </c>
      <c r="G12" s="39">
        <f>I12/H12</f>
        <v>427.88405873015881</v>
      </c>
      <c r="H12" s="57">
        <v>5.25</v>
      </c>
      <c r="I12" s="40">
        <v>2246.3913083333337</v>
      </c>
      <c r="J12" s="41">
        <f t="shared" ref="J12" si="2">G12-D12</f>
        <v>-0.69975079365082138</v>
      </c>
      <c r="K12" s="17">
        <f t="shared" ref="K12" si="3">H12-E12</f>
        <v>0</v>
      </c>
      <c r="L12" s="18">
        <f t="shared" ref="L12" si="4">I12-F12</f>
        <v>-3.6736916666668549</v>
      </c>
      <c r="M12" s="65">
        <f t="shared" ref="M12" si="5">(G12-D12)/D12</f>
        <v>-1.6327046848276878E-3</v>
      </c>
      <c r="N12" s="153" t="s">
        <v>112</v>
      </c>
      <c r="O12" s="42"/>
      <c r="P12" s="16"/>
      <c r="Q12" s="3"/>
      <c r="R12" s="3"/>
      <c r="S12" s="3"/>
      <c r="T12" s="3"/>
      <c r="U12" s="3"/>
      <c r="V12" s="3"/>
      <c r="W12" s="3"/>
    </row>
    <row r="13" spans="1:23" s="5" customFormat="1" ht="20.25">
      <c r="A13" s="77"/>
      <c r="B13" s="45" t="s">
        <v>42</v>
      </c>
      <c r="C13" s="38"/>
      <c r="D13" s="33"/>
      <c r="E13" s="34"/>
      <c r="F13" s="35"/>
      <c r="G13" s="39"/>
      <c r="H13" s="57"/>
      <c r="I13" s="40"/>
      <c r="J13" s="41"/>
      <c r="K13" s="17"/>
      <c r="L13" s="18"/>
      <c r="M13" s="65"/>
      <c r="N13" s="86"/>
      <c r="O13" s="42"/>
      <c r="P13" s="16"/>
      <c r="Q13" s="3"/>
      <c r="R13" s="3"/>
      <c r="S13" s="3"/>
      <c r="T13" s="3"/>
      <c r="U13" s="3"/>
      <c r="V13" s="3"/>
      <c r="W13" s="3"/>
    </row>
    <row r="14" spans="1:23" s="5" customFormat="1" ht="20.25">
      <c r="A14" s="77" t="s">
        <v>27</v>
      </c>
      <c r="B14" s="43" t="s">
        <v>43</v>
      </c>
      <c r="C14" s="38" t="s">
        <v>19</v>
      </c>
      <c r="D14" s="33">
        <f>F14/E14</f>
        <v>237.10361801624416</v>
      </c>
      <c r="E14" s="34">
        <v>4.0629999999999997</v>
      </c>
      <c r="F14" s="35">
        <v>963.35199999999998</v>
      </c>
      <c r="G14" s="39">
        <f>I14/H14</f>
        <v>236.94806793010093</v>
      </c>
      <c r="H14" s="57">
        <v>4.0629999999999997</v>
      </c>
      <c r="I14" s="40">
        <v>962.72</v>
      </c>
      <c r="J14" s="41">
        <f t="shared" ref="J14" si="6">G14-D14</f>
        <v>-0.15555008614322219</v>
      </c>
      <c r="K14" s="17">
        <f t="shared" ref="K14" si="7">H14-E14</f>
        <v>0</v>
      </c>
      <c r="L14" s="18">
        <f t="shared" ref="L14" si="8">I14-F14</f>
        <v>-0.63199999999994816</v>
      </c>
      <c r="M14" s="65">
        <f t="shared" ref="M14" si="9">(G14-D14)/D14</f>
        <v>-6.5604265107656573E-4</v>
      </c>
      <c r="N14" s="153" t="s">
        <v>112</v>
      </c>
      <c r="O14" s="42"/>
      <c r="P14" s="16"/>
      <c r="Q14" s="3"/>
      <c r="R14" s="3"/>
      <c r="S14" s="3"/>
      <c r="T14" s="3"/>
      <c r="U14" s="3"/>
      <c r="V14" s="3"/>
      <c r="W14" s="3"/>
    </row>
    <row r="15" spans="1:23" s="5" customFormat="1" ht="20.25">
      <c r="A15" s="77"/>
      <c r="B15" s="45" t="s">
        <v>44</v>
      </c>
      <c r="C15" s="38"/>
      <c r="D15" s="33"/>
      <c r="E15" s="34"/>
      <c r="F15" s="35"/>
      <c r="G15" s="39"/>
      <c r="H15" s="57"/>
      <c r="I15" s="40"/>
      <c r="J15" s="41"/>
      <c r="K15" s="17"/>
      <c r="L15" s="18"/>
      <c r="M15" s="65"/>
      <c r="N15" s="86"/>
      <c r="O15" s="42"/>
      <c r="P15" s="16"/>
      <c r="Q15" s="3"/>
      <c r="R15" s="3"/>
      <c r="S15" s="3"/>
      <c r="T15" s="3"/>
      <c r="U15" s="3"/>
      <c r="V15" s="3"/>
      <c r="W15" s="3"/>
    </row>
    <row r="16" spans="1:23" s="5" customFormat="1" ht="20.25">
      <c r="A16" s="77" t="s">
        <v>28</v>
      </c>
      <c r="B16" s="43" t="s">
        <v>47</v>
      </c>
      <c r="C16" s="38" t="s">
        <v>19</v>
      </c>
      <c r="D16" s="33">
        <f t="shared" ref="D16:D26" si="10">F16/E16</f>
        <v>465.12359550561797</v>
      </c>
      <c r="E16" s="34">
        <v>4.0049999999999999</v>
      </c>
      <c r="F16" s="35">
        <v>1862.82</v>
      </c>
      <c r="G16" s="39">
        <f t="shared" ref="G16:G26" si="11">I16/H16</f>
        <v>464.59126092384525</v>
      </c>
      <c r="H16" s="57">
        <v>4.0049999999999999</v>
      </c>
      <c r="I16" s="40">
        <v>1860.6880000000001</v>
      </c>
      <c r="J16" s="41">
        <f t="shared" ref="J16:L26" si="12">G16-D16</f>
        <v>-0.53233458177271586</v>
      </c>
      <c r="K16" s="17">
        <f t="shared" si="12"/>
        <v>0</v>
      </c>
      <c r="L16" s="18">
        <f t="shared" si="12"/>
        <v>-2.1319999999998345</v>
      </c>
      <c r="M16" s="65">
        <f t="shared" si="1"/>
        <v>-1.1445013474193572E-3</v>
      </c>
      <c r="N16" s="153" t="s">
        <v>112</v>
      </c>
      <c r="O16" s="42"/>
      <c r="P16" s="16"/>
      <c r="Q16" s="3"/>
      <c r="R16" s="3"/>
      <c r="S16" s="3"/>
      <c r="T16" s="3"/>
      <c r="U16" s="3"/>
      <c r="V16" s="3"/>
      <c r="W16" s="3"/>
    </row>
    <row r="17" spans="1:23" s="5" customFormat="1" ht="20.25">
      <c r="A17" s="77"/>
      <c r="B17" s="89" t="s">
        <v>48</v>
      </c>
      <c r="C17" s="38"/>
      <c r="D17" s="33"/>
      <c r="E17" s="34"/>
      <c r="F17" s="35"/>
      <c r="G17" s="39"/>
      <c r="H17" s="57"/>
      <c r="I17" s="40"/>
      <c r="J17" s="41"/>
      <c r="K17" s="17"/>
      <c r="L17" s="18"/>
      <c r="M17" s="65"/>
      <c r="N17" s="86"/>
      <c r="O17" s="42"/>
      <c r="P17" s="16"/>
      <c r="Q17" s="3"/>
      <c r="R17" s="3"/>
      <c r="S17" s="3"/>
      <c r="T17" s="3"/>
      <c r="U17" s="3"/>
      <c r="V17" s="3"/>
      <c r="W17" s="3"/>
    </row>
    <row r="18" spans="1:23" s="5" customFormat="1" ht="20.25">
      <c r="A18" s="77" t="s">
        <v>32</v>
      </c>
      <c r="B18" s="43" t="s">
        <v>49</v>
      </c>
      <c r="C18" s="38" t="s">
        <v>19</v>
      </c>
      <c r="D18" s="33">
        <f t="shared" si="10"/>
        <v>601.07109374999993</v>
      </c>
      <c r="E18" s="34">
        <v>1.28</v>
      </c>
      <c r="F18" s="35">
        <v>769.37099999999998</v>
      </c>
      <c r="G18" s="39">
        <f t="shared" si="11"/>
        <v>600.62578125000005</v>
      </c>
      <c r="H18" s="57">
        <v>1.28</v>
      </c>
      <c r="I18" s="40">
        <v>768.80100000000004</v>
      </c>
      <c r="J18" s="41">
        <f t="shared" si="12"/>
        <v>-0.44531249999988631</v>
      </c>
      <c r="K18" s="17">
        <f t="shared" si="12"/>
        <v>0</v>
      </c>
      <c r="L18" s="18">
        <f t="shared" si="12"/>
        <v>-0.56999999999993634</v>
      </c>
      <c r="M18" s="65">
        <f t="shared" si="1"/>
        <v>-7.4086494032119031E-4</v>
      </c>
      <c r="N18" s="153" t="s">
        <v>112</v>
      </c>
      <c r="O18" s="42"/>
      <c r="P18" s="16"/>
      <c r="Q18" s="3"/>
      <c r="R18" s="3"/>
      <c r="S18" s="3"/>
      <c r="T18" s="3"/>
      <c r="U18" s="3"/>
      <c r="V18" s="3"/>
      <c r="W18" s="3"/>
    </row>
    <row r="19" spans="1:23" s="5" customFormat="1" ht="20.25">
      <c r="A19" s="77" t="s">
        <v>33</v>
      </c>
      <c r="B19" s="43" t="s">
        <v>81</v>
      </c>
      <c r="C19" s="38" t="s">
        <v>19</v>
      </c>
      <c r="D19" s="33"/>
      <c r="E19" s="34"/>
      <c r="F19" s="35"/>
      <c r="G19" s="39">
        <f t="shared" ref="G19:G20" si="13">I19/H19</f>
        <v>354.38918918918915</v>
      </c>
      <c r="H19" s="17">
        <v>3.7</v>
      </c>
      <c r="I19" s="40">
        <v>1311.24</v>
      </c>
      <c r="J19" s="41">
        <f t="shared" ref="J19:J20" si="14">G19-D19</f>
        <v>354.38918918918915</v>
      </c>
      <c r="K19" s="17">
        <v>3.7</v>
      </c>
      <c r="L19" s="40">
        <v>1311.24</v>
      </c>
      <c r="M19" s="65">
        <v>0</v>
      </c>
      <c r="N19" s="153" t="s">
        <v>112</v>
      </c>
      <c r="O19" s="42"/>
      <c r="P19" s="16"/>
      <c r="Q19" s="3"/>
      <c r="R19" s="3"/>
      <c r="S19" s="3"/>
      <c r="T19" s="3"/>
      <c r="U19" s="3"/>
      <c r="V19" s="3"/>
      <c r="W19" s="3"/>
    </row>
    <row r="20" spans="1:23" s="5" customFormat="1" ht="20.25">
      <c r="A20" s="77" t="s">
        <v>34</v>
      </c>
      <c r="B20" s="43" t="s">
        <v>82</v>
      </c>
      <c r="C20" s="38" t="s">
        <v>19</v>
      </c>
      <c r="D20" s="33"/>
      <c r="E20" s="34"/>
      <c r="F20" s="35"/>
      <c r="G20" s="39">
        <f t="shared" si="13"/>
        <v>353.87428571428569</v>
      </c>
      <c r="H20" s="17">
        <v>3.5</v>
      </c>
      <c r="I20" s="40">
        <v>1238.56</v>
      </c>
      <c r="J20" s="41">
        <f t="shared" si="14"/>
        <v>353.87428571428569</v>
      </c>
      <c r="K20" s="17">
        <v>3.5</v>
      </c>
      <c r="L20" s="40">
        <v>1238.56</v>
      </c>
      <c r="M20" s="65">
        <v>0</v>
      </c>
      <c r="N20" s="153" t="s">
        <v>112</v>
      </c>
      <c r="O20" s="42"/>
      <c r="P20" s="16"/>
      <c r="Q20" s="3"/>
      <c r="R20" s="3"/>
      <c r="S20" s="3"/>
      <c r="T20" s="3"/>
      <c r="U20" s="3"/>
      <c r="V20" s="3"/>
      <c r="W20" s="3"/>
    </row>
    <row r="21" spans="1:23" s="5" customFormat="1" ht="20.25">
      <c r="A21" s="77"/>
      <c r="B21" s="89" t="s">
        <v>30</v>
      </c>
      <c r="C21" s="38"/>
      <c r="D21" s="33"/>
      <c r="E21" s="34"/>
      <c r="F21" s="35"/>
      <c r="G21" s="39"/>
      <c r="H21" s="57"/>
      <c r="I21" s="40"/>
      <c r="J21" s="41"/>
      <c r="K21" s="17"/>
      <c r="L21" s="18"/>
      <c r="M21" s="65"/>
      <c r="N21" s="86"/>
      <c r="O21" s="42"/>
      <c r="P21" s="16"/>
      <c r="Q21" s="3"/>
      <c r="R21" s="3"/>
      <c r="S21" s="3"/>
      <c r="T21" s="3"/>
      <c r="U21" s="3"/>
      <c r="V21" s="3"/>
      <c r="W21" s="3"/>
    </row>
    <row r="22" spans="1:23" s="5" customFormat="1" ht="20.25">
      <c r="A22" s="77" t="s">
        <v>35</v>
      </c>
      <c r="B22" s="43" t="s">
        <v>50</v>
      </c>
      <c r="C22" s="38" t="s">
        <v>19</v>
      </c>
      <c r="D22" s="33">
        <f t="shared" ref="D22" si="15">F22/E22</f>
        <v>409.64630996309972</v>
      </c>
      <c r="E22" s="34">
        <v>5.42</v>
      </c>
      <c r="F22" s="35">
        <v>2220.2830000000004</v>
      </c>
      <c r="G22" s="39">
        <f t="shared" ref="G22" si="16">I22/H22</f>
        <v>409.46955719557195</v>
      </c>
      <c r="H22" s="34">
        <v>5.42</v>
      </c>
      <c r="I22" s="40">
        <v>2219.3249999999998</v>
      </c>
      <c r="J22" s="41">
        <f t="shared" ref="J22" si="17">G22-D22</f>
        <v>-0.17675276752777336</v>
      </c>
      <c r="K22" s="17">
        <f t="shared" ref="K22" si="18">H22-E22</f>
        <v>0</v>
      </c>
      <c r="L22" s="18">
        <f t="shared" ref="L22" si="19">I22-F22</f>
        <v>-0.95800000000053842</v>
      </c>
      <c r="M22" s="65">
        <f t="shared" ref="M22" si="20">(G22-D22)/D22</f>
        <v>-4.314765279923917E-4</v>
      </c>
      <c r="N22" s="153" t="s">
        <v>112</v>
      </c>
      <c r="O22" s="42"/>
      <c r="P22" s="16"/>
      <c r="Q22" s="3"/>
      <c r="R22" s="3"/>
      <c r="S22" s="3"/>
      <c r="T22" s="3"/>
      <c r="U22" s="3"/>
      <c r="V22" s="3"/>
      <c r="W22" s="3"/>
    </row>
    <row r="23" spans="1:23" s="5" customFormat="1" ht="20.25">
      <c r="A23" s="77"/>
      <c r="B23" s="89" t="s">
        <v>24</v>
      </c>
      <c r="C23" s="38"/>
      <c r="D23" s="33"/>
      <c r="E23" s="34"/>
      <c r="F23" s="35"/>
      <c r="G23" s="39"/>
      <c r="H23" s="57"/>
      <c r="I23" s="40"/>
      <c r="J23" s="41"/>
      <c r="K23" s="17"/>
      <c r="L23" s="18"/>
      <c r="M23" s="65"/>
      <c r="N23" s="86"/>
      <c r="O23" s="42"/>
      <c r="P23" s="16"/>
      <c r="Q23" s="3"/>
      <c r="R23" s="3"/>
      <c r="S23" s="3"/>
      <c r="T23" s="3"/>
      <c r="U23" s="3"/>
      <c r="V23" s="3"/>
      <c r="W23" s="3"/>
    </row>
    <row r="24" spans="1:23" s="5" customFormat="1" ht="20.25">
      <c r="A24" s="77" t="s">
        <v>36</v>
      </c>
      <c r="B24" s="43" t="s">
        <v>51</v>
      </c>
      <c r="C24" s="38" t="s">
        <v>19</v>
      </c>
      <c r="D24" s="33">
        <f t="shared" si="10"/>
        <v>411.13905579399147</v>
      </c>
      <c r="E24" s="34">
        <v>1.1649999999999998</v>
      </c>
      <c r="F24" s="35">
        <v>478.97699999999998</v>
      </c>
      <c r="G24" s="39">
        <f t="shared" si="11"/>
        <v>410.19570815450652</v>
      </c>
      <c r="H24" s="34">
        <v>1.1649999999999998</v>
      </c>
      <c r="I24" s="40">
        <v>477.87799999999999</v>
      </c>
      <c r="J24" s="41">
        <f t="shared" si="12"/>
        <v>-0.94334763948495493</v>
      </c>
      <c r="K24" s="17">
        <f t="shared" si="12"/>
        <v>0</v>
      </c>
      <c r="L24" s="18">
        <f t="shared" si="12"/>
        <v>-1.0989999999999895</v>
      </c>
      <c r="M24" s="65">
        <f t="shared" si="1"/>
        <v>-2.2944734298306021E-3</v>
      </c>
      <c r="N24" s="153" t="s">
        <v>112</v>
      </c>
      <c r="O24" s="42"/>
      <c r="P24" s="16"/>
      <c r="Q24" s="3"/>
      <c r="R24" s="3"/>
      <c r="S24" s="3"/>
      <c r="T24" s="3"/>
      <c r="U24" s="3"/>
      <c r="V24" s="3"/>
      <c r="W24" s="3"/>
    </row>
    <row r="25" spans="1:23" s="5" customFormat="1" ht="20.25">
      <c r="A25" s="77"/>
      <c r="B25" s="89" t="s">
        <v>52</v>
      </c>
      <c r="C25" s="38"/>
      <c r="D25" s="33"/>
      <c r="E25" s="34"/>
      <c r="F25" s="35"/>
      <c r="G25" s="39"/>
      <c r="H25" s="57"/>
      <c r="I25" s="40"/>
      <c r="J25" s="41"/>
      <c r="K25" s="17"/>
      <c r="L25" s="18"/>
      <c r="M25" s="65"/>
      <c r="N25" s="86"/>
      <c r="O25" s="42"/>
      <c r="P25" s="16"/>
      <c r="Q25" s="3"/>
      <c r="R25" s="3"/>
      <c r="S25" s="3"/>
      <c r="T25" s="3"/>
      <c r="U25" s="3"/>
      <c r="V25" s="3"/>
      <c r="W25" s="3"/>
    </row>
    <row r="26" spans="1:23" s="5" customFormat="1" ht="20.25">
      <c r="A26" s="77" t="s">
        <v>37</v>
      </c>
      <c r="B26" s="43" t="s">
        <v>53</v>
      </c>
      <c r="C26" s="38" t="s">
        <v>19</v>
      </c>
      <c r="D26" s="33">
        <f t="shared" si="10"/>
        <v>435.3642857142857</v>
      </c>
      <c r="E26" s="34">
        <v>0.56000000000000005</v>
      </c>
      <c r="F26" s="35">
        <v>243.804</v>
      </c>
      <c r="G26" s="39">
        <f t="shared" si="11"/>
        <v>434.21800595238091</v>
      </c>
      <c r="H26" s="57">
        <v>0.56000000000000005</v>
      </c>
      <c r="I26" s="40">
        <v>243.16208333333333</v>
      </c>
      <c r="J26" s="41">
        <f t="shared" si="12"/>
        <v>-1.1462797619047933</v>
      </c>
      <c r="K26" s="17">
        <f t="shared" si="12"/>
        <v>0</v>
      </c>
      <c r="L26" s="18">
        <f t="shared" si="12"/>
        <v>-0.64191666666667402</v>
      </c>
      <c r="M26" s="65">
        <f t="shared" si="1"/>
        <v>-2.6329209802410307E-3</v>
      </c>
      <c r="N26" s="153" t="s">
        <v>112</v>
      </c>
      <c r="O26" s="42"/>
      <c r="P26" s="16"/>
      <c r="Q26" s="3"/>
      <c r="R26" s="3"/>
      <c r="S26" s="3"/>
      <c r="T26" s="3"/>
      <c r="U26" s="3"/>
      <c r="V26" s="3"/>
      <c r="W26" s="3"/>
    </row>
    <row r="27" spans="1:23" s="5" customFormat="1" ht="20.25">
      <c r="A27" s="77" t="s">
        <v>38</v>
      </c>
      <c r="B27" s="43" t="s">
        <v>54</v>
      </c>
      <c r="C27" s="38" t="s">
        <v>19</v>
      </c>
      <c r="D27" s="33">
        <f t="shared" ref="D27" si="21">F27/E27</f>
        <v>649.44336283185851</v>
      </c>
      <c r="E27" s="34">
        <v>1.1299999999999999</v>
      </c>
      <c r="F27" s="35">
        <v>733.87099999999998</v>
      </c>
      <c r="G27" s="39">
        <f t="shared" ref="G27" si="22">I27/H27</f>
        <v>647.86773082942102</v>
      </c>
      <c r="H27" s="57">
        <v>1.0649999999999999</v>
      </c>
      <c r="I27" s="40">
        <v>689.97913333333338</v>
      </c>
      <c r="J27" s="41">
        <f t="shared" ref="J27" si="23">G27-D27</f>
        <v>-1.5756320024374872</v>
      </c>
      <c r="K27" s="93">
        <f t="shared" ref="K27" si="24">H27-E27</f>
        <v>-6.4999999999999947E-2</v>
      </c>
      <c r="L27" s="18">
        <f t="shared" ref="L27" si="25">I27-F27</f>
        <v>-43.891866666666601</v>
      </c>
      <c r="M27" s="65">
        <f t="shared" ref="M27" si="26">(G27-D27)/D27</f>
        <v>-2.4261268843630015E-3</v>
      </c>
      <c r="N27" s="153" t="s">
        <v>112</v>
      </c>
      <c r="O27" s="42"/>
      <c r="P27" s="16"/>
      <c r="Q27" s="3"/>
      <c r="R27" s="3"/>
      <c r="S27" s="3"/>
      <c r="T27" s="3"/>
      <c r="U27" s="3"/>
      <c r="V27" s="3"/>
      <c r="W27" s="3"/>
    </row>
    <row r="28" spans="1:23" s="29" customFormat="1" ht="19.5">
      <c r="A28" s="78"/>
      <c r="B28" s="19" t="s">
        <v>10</v>
      </c>
      <c r="C28" s="20"/>
      <c r="D28" s="25"/>
      <c r="E28" s="24">
        <f>SUM(E11:E27)</f>
        <v>31.933</v>
      </c>
      <c r="F28" s="22">
        <f>SUM(F11:F27)</f>
        <v>12176.349</v>
      </c>
      <c r="G28" s="24"/>
      <c r="H28" s="24">
        <f>SUM(H11:H27)</f>
        <v>39.067999999999998</v>
      </c>
      <c r="I28" s="22">
        <f>SUM(I11:I27)</f>
        <v>14669.914588</v>
      </c>
      <c r="J28" s="24"/>
      <c r="K28" s="22">
        <f>SUM(K11:K27)</f>
        <v>7.1349999999999998</v>
      </c>
      <c r="L28" s="26">
        <f>SUM(L11:L27)</f>
        <v>2493.5655879999995</v>
      </c>
      <c r="M28" s="27"/>
      <c r="N28" s="21"/>
      <c r="O28" s="23"/>
      <c r="P28" s="28"/>
      <c r="Q28" s="28"/>
      <c r="R28" s="28"/>
      <c r="S28" s="28"/>
      <c r="T28" s="28"/>
      <c r="U28" s="28"/>
      <c r="V28" s="28"/>
      <c r="W28" s="28"/>
    </row>
    <row r="29" spans="1:23" s="29" customFormat="1" ht="19.5">
      <c r="A29" s="217" t="s">
        <v>61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8"/>
      <c r="Q29" s="28"/>
      <c r="R29" s="28"/>
      <c r="S29" s="28"/>
      <c r="T29" s="28"/>
      <c r="U29" s="28"/>
      <c r="V29" s="28"/>
      <c r="W29" s="28"/>
    </row>
    <row r="30" spans="1:23" s="29" customFormat="1" ht="19.5">
      <c r="A30" s="97">
        <v>1.1200000000000001</v>
      </c>
      <c r="B30" s="96" t="s">
        <v>62</v>
      </c>
      <c r="C30" s="60" t="s">
        <v>20</v>
      </c>
      <c r="D30" s="33">
        <v>0.99193600000000004</v>
      </c>
      <c r="E30" s="91">
        <v>2181</v>
      </c>
      <c r="F30" s="35">
        <v>2163.4124160000001</v>
      </c>
      <c r="G30" s="39">
        <v>0.4209175194864741</v>
      </c>
      <c r="H30" s="59">
        <v>2181</v>
      </c>
      <c r="I30" s="40">
        <v>918.02111000000002</v>
      </c>
      <c r="J30" s="41">
        <f t="shared" ref="J30:J31" si="27">G30-D30</f>
        <v>-0.57101848051352588</v>
      </c>
      <c r="K30" s="17">
        <f t="shared" ref="K30:K31" si="28">H30-E30</f>
        <v>0</v>
      </c>
      <c r="L30" s="18">
        <f t="shared" ref="L30:L31" si="29">I30-F30</f>
        <v>-1245.391306</v>
      </c>
      <c r="M30" s="65">
        <f t="shared" ref="M30:M31" si="30">(G30-D30)/D30</f>
        <v>-0.57566060765364491</v>
      </c>
      <c r="N30" s="90" t="s">
        <v>113</v>
      </c>
      <c r="O30" s="32"/>
      <c r="P30" s="28"/>
      <c r="Q30" s="28"/>
      <c r="R30" s="28"/>
      <c r="S30" s="28"/>
      <c r="T30" s="28"/>
      <c r="U30" s="28"/>
      <c r="V30" s="28"/>
      <c r="W30" s="28"/>
    </row>
    <row r="31" spans="1:23" s="29" customFormat="1" ht="19.5">
      <c r="A31" s="97">
        <v>1.1299999999999999</v>
      </c>
      <c r="B31" s="148" t="s">
        <v>63</v>
      </c>
      <c r="C31" s="60" t="s">
        <v>20</v>
      </c>
      <c r="D31" s="33">
        <v>1.8584720000000001</v>
      </c>
      <c r="E31" s="91">
        <v>1100</v>
      </c>
      <c r="F31" s="35">
        <v>2044.3192000000001</v>
      </c>
      <c r="G31" s="39">
        <v>0.75617295454545452</v>
      </c>
      <c r="H31" s="59">
        <v>1100</v>
      </c>
      <c r="I31" s="40">
        <v>831.79025000000001</v>
      </c>
      <c r="J31" s="41">
        <f t="shared" si="27"/>
        <v>-1.1022990454545456</v>
      </c>
      <c r="K31" s="93">
        <f t="shared" si="28"/>
        <v>0</v>
      </c>
      <c r="L31" s="18">
        <f t="shared" si="29"/>
        <v>-1212.5289500000001</v>
      </c>
      <c r="M31" s="65">
        <f t="shared" si="30"/>
        <v>-0.59312114761726065</v>
      </c>
      <c r="N31" s="90" t="s">
        <v>113</v>
      </c>
      <c r="O31" s="32"/>
      <c r="P31" s="28"/>
      <c r="Q31" s="28"/>
      <c r="R31" s="28"/>
      <c r="S31" s="28"/>
      <c r="T31" s="28"/>
      <c r="U31" s="28"/>
      <c r="V31" s="28"/>
      <c r="W31" s="28"/>
    </row>
    <row r="32" spans="1:23" s="29" customFormat="1" ht="19.5">
      <c r="A32" s="78"/>
      <c r="B32" s="19" t="s">
        <v>10</v>
      </c>
      <c r="C32" s="20"/>
      <c r="D32" s="25"/>
      <c r="E32" s="95">
        <f>SUM(E30:E31)</f>
        <v>3281</v>
      </c>
      <c r="F32" s="22">
        <f>SUM(F30:F31)</f>
        <v>4207.731616</v>
      </c>
      <c r="G32" s="24"/>
      <c r="H32" s="95">
        <f>SUM(H30:H31)</f>
        <v>3281</v>
      </c>
      <c r="I32" s="22">
        <f>SUM(I30:I31)</f>
        <v>1749.8113600000001</v>
      </c>
      <c r="J32" s="24"/>
      <c r="K32" s="22">
        <f>SUM(K14:K14)</f>
        <v>0</v>
      </c>
      <c r="L32" s="26">
        <f>SUM(L30:L31)</f>
        <v>-2457.9202560000003</v>
      </c>
      <c r="M32" s="27"/>
      <c r="N32" s="21"/>
      <c r="O32" s="23"/>
      <c r="P32" s="28"/>
      <c r="Q32" s="28"/>
      <c r="R32" s="28"/>
      <c r="S32" s="28"/>
      <c r="T32" s="28"/>
      <c r="U32" s="28"/>
      <c r="V32" s="28"/>
      <c r="W32" s="28"/>
    </row>
    <row r="33" spans="1:23" s="31" customFormat="1" ht="19.5">
      <c r="A33" s="217" t="s">
        <v>25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13"/>
      <c r="Q33" s="13"/>
      <c r="R33" s="13"/>
      <c r="S33" s="13"/>
      <c r="T33" s="13"/>
      <c r="U33" s="13"/>
      <c r="V33" s="13"/>
      <c r="W33" s="13"/>
    </row>
    <row r="34" spans="1:23" s="31" customFormat="1" ht="19.5">
      <c r="A34" s="79"/>
      <c r="B34" s="45" t="s">
        <v>55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13"/>
      <c r="Q34" s="13"/>
      <c r="R34" s="13"/>
      <c r="S34" s="13"/>
      <c r="T34" s="13"/>
      <c r="U34" s="13"/>
      <c r="V34" s="13"/>
      <c r="W34" s="13"/>
    </row>
    <row r="35" spans="1:23" s="31" customFormat="1" ht="19.5">
      <c r="A35" s="87" t="s">
        <v>39</v>
      </c>
      <c r="B35" s="43" t="s">
        <v>56</v>
      </c>
      <c r="C35" s="60" t="s">
        <v>20</v>
      </c>
      <c r="D35" s="33">
        <f t="shared" ref="D35" si="31">F35/E35</f>
        <v>855.80000000000007</v>
      </c>
      <c r="E35" s="91">
        <v>1</v>
      </c>
      <c r="F35" s="35">
        <v>855.80000000000007</v>
      </c>
      <c r="G35" s="39">
        <f>I35/H35</f>
        <v>854.95799999999997</v>
      </c>
      <c r="H35" s="59">
        <v>1</v>
      </c>
      <c r="I35" s="40">
        <v>854.95799999999997</v>
      </c>
      <c r="J35" s="17">
        <f t="shared" ref="J35" si="32">G35-D35</f>
        <v>-0.84200000000009823</v>
      </c>
      <c r="K35" s="17">
        <f t="shared" ref="K35" si="33">H35-E35</f>
        <v>0</v>
      </c>
      <c r="L35" s="18">
        <f t="shared" ref="L35" si="34">I35-F35</f>
        <v>-0.84200000000009823</v>
      </c>
      <c r="M35" s="65">
        <f t="shared" ref="M35" si="35">(G35-D35)/D35</f>
        <v>-9.8387473708821949E-4</v>
      </c>
      <c r="N35" s="90" t="s">
        <v>112</v>
      </c>
      <c r="O35" s="58"/>
      <c r="P35" s="13"/>
      <c r="Q35" s="13"/>
      <c r="R35" s="13"/>
      <c r="S35" s="13"/>
      <c r="T35" s="13"/>
      <c r="U35" s="13"/>
      <c r="V35" s="13"/>
      <c r="W35" s="13"/>
    </row>
    <row r="36" spans="1:23" s="31" customFormat="1" ht="19.5">
      <c r="A36" s="87" t="s">
        <v>40</v>
      </c>
      <c r="B36" s="43" t="s">
        <v>57</v>
      </c>
      <c r="C36" s="60" t="s">
        <v>20</v>
      </c>
      <c r="D36" s="33">
        <f t="shared" ref="D36" si="36">F36/E36</f>
        <v>299.2</v>
      </c>
      <c r="E36" s="91">
        <v>1</v>
      </c>
      <c r="F36" s="35">
        <v>299.2</v>
      </c>
      <c r="G36" s="39">
        <f>I36/H36</f>
        <v>298.60300000000001</v>
      </c>
      <c r="H36" s="59">
        <v>1</v>
      </c>
      <c r="I36" s="40">
        <v>298.60300000000001</v>
      </c>
      <c r="J36" s="17">
        <f t="shared" ref="J36" si="37">G36-D36</f>
        <v>-0.59699999999997999</v>
      </c>
      <c r="K36" s="17">
        <f t="shared" ref="K36" si="38">H36-E36</f>
        <v>0</v>
      </c>
      <c r="L36" s="18">
        <f t="shared" ref="L36" si="39">I36-F36</f>
        <v>-0.59699999999997999</v>
      </c>
      <c r="M36" s="65">
        <f t="shared" ref="M36" si="40">(G36-D36)/D36</f>
        <v>-1.9953208556149063E-3</v>
      </c>
      <c r="N36" s="90" t="s">
        <v>112</v>
      </c>
      <c r="O36" s="58"/>
      <c r="P36" s="13"/>
      <c r="Q36" s="13"/>
      <c r="R36" s="13"/>
      <c r="S36" s="13"/>
      <c r="T36" s="13"/>
      <c r="U36" s="13"/>
      <c r="V36" s="13"/>
      <c r="W36" s="13"/>
    </row>
    <row r="37" spans="1:23" s="7" customFormat="1" ht="19.5">
      <c r="A37" s="87" t="s">
        <v>84</v>
      </c>
      <c r="B37" s="43" t="s">
        <v>58</v>
      </c>
      <c r="C37" s="60" t="s">
        <v>20</v>
      </c>
      <c r="D37" s="33">
        <f t="shared" ref="D37" si="41">F37/E37</f>
        <v>531.22</v>
      </c>
      <c r="E37" s="91">
        <v>1</v>
      </c>
      <c r="F37" s="35">
        <v>531.22</v>
      </c>
      <c r="G37" s="39">
        <f>I37/H37</f>
        <v>530.60945833333335</v>
      </c>
      <c r="H37" s="59">
        <v>1</v>
      </c>
      <c r="I37" s="40">
        <v>530.60945833333335</v>
      </c>
      <c r="J37" s="17">
        <f t="shared" ref="J37:L37" si="42">G37-D37</f>
        <v>-0.61054166666667697</v>
      </c>
      <c r="K37" s="17">
        <f t="shared" si="42"/>
        <v>0</v>
      </c>
      <c r="L37" s="18">
        <f t="shared" si="42"/>
        <v>-0.61054166666667697</v>
      </c>
      <c r="M37" s="65">
        <f t="shared" ref="M37" si="43">(G37-D37)/D37</f>
        <v>-1.149319804726247E-3</v>
      </c>
      <c r="N37" s="90" t="s">
        <v>112</v>
      </c>
      <c r="O37" s="58"/>
      <c r="P37" s="6"/>
      <c r="Q37" s="6"/>
      <c r="R37" s="6"/>
      <c r="S37" s="6"/>
      <c r="T37" s="6"/>
      <c r="U37" s="6"/>
      <c r="V37" s="6"/>
      <c r="W37" s="6"/>
    </row>
    <row r="38" spans="1:23" s="29" customFormat="1" ht="19.5">
      <c r="A38" s="80"/>
      <c r="B38" s="19" t="s">
        <v>10</v>
      </c>
      <c r="C38" s="20"/>
      <c r="D38" s="66"/>
      <c r="E38" s="92">
        <f>E37+E36+E35</f>
        <v>3</v>
      </c>
      <c r="F38" s="67">
        <f>F37+F36+F35</f>
        <v>1686.2200000000003</v>
      </c>
      <c r="G38" s="68"/>
      <c r="H38" s="92">
        <f>H37+H36+H35</f>
        <v>3</v>
      </c>
      <c r="I38" s="67">
        <f>I37+I36+I35</f>
        <v>1684.1704583333335</v>
      </c>
      <c r="J38" s="67"/>
      <c r="K38" s="92">
        <f>K37+K36+K35</f>
        <v>0</v>
      </c>
      <c r="L38" s="70">
        <f>SUM(L35:L37)</f>
        <v>-2.0495416666667552</v>
      </c>
      <c r="M38" s="71"/>
      <c r="N38" s="72"/>
      <c r="O38" s="73"/>
      <c r="P38" s="28"/>
      <c r="Q38" s="28"/>
      <c r="R38" s="28"/>
      <c r="S38" s="28"/>
      <c r="T38" s="28"/>
      <c r="U38" s="28"/>
      <c r="V38" s="28"/>
      <c r="W38" s="28"/>
    </row>
    <row r="39" spans="1:23" s="29" customFormat="1" ht="97.5">
      <c r="A39" s="81" t="s">
        <v>85</v>
      </c>
      <c r="B39" s="44" t="s">
        <v>59</v>
      </c>
      <c r="C39" s="60" t="s">
        <v>20</v>
      </c>
      <c r="D39" s="61">
        <f>F39/E39</f>
        <v>110</v>
      </c>
      <c r="E39" s="62">
        <v>1</v>
      </c>
      <c r="F39" s="63">
        <v>110</v>
      </c>
      <c r="G39" s="61">
        <f>I39/H39</f>
        <v>105.853336666667</v>
      </c>
      <c r="H39" s="64">
        <v>1</v>
      </c>
      <c r="I39" s="63">
        <v>105.853336666667</v>
      </c>
      <c r="J39" s="61">
        <f t="shared" ref="J39:L40" si="44">G39-D39</f>
        <v>-4.1466633333329952</v>
      </c>
      <c r="K39" s="61">
        <f t="shared" si="44"/>
        <v>0</v>
      </c>
      <c r="L39" s="40">
        <f t="shared" si="44"/>
        <v>-4.1466633333329952</v>
      </c>
      <c r="M39" s="65">
        <f t="shared" ref="M39:M40" si="45">(G39-D39)/D39</f>
        <v>-3.769693939393632E-2</v>
      </c>
      <c r="N39" s="149" t="s">
        <v>113</v>
      </c>
      <c r="O39" s="32"/>
      <c r="P39" s="28"/>
      <c r="Q39" s="28"/>
      <c r="R39" s="28"/>
      <c r="S39" s="28"/>
      <c r="T39" s="28"/>
      <c r="U39" s="28"/>
      <c r="V39" s="28"/>
      <c r="W39" s="28"/>
    </row>
    <row r="40" spans="1:23" s="29" customFormat="1" ht="78">
      <c r="A40" s="81" t="s">
        <v>86</v>
      </c>
      <c r="B40" s="44" t="s">
        <v>60</v>
      </c>
      <c r="C40" s="60" t="s">
        <v>20</v>
      </c>
      <c r="D40" s="61">
        <f t="shared" ref="D40:D41" si="46">F40/E40</f>
        <v>299.64</v>
      </c>
      <c r="E40" s="62">
        <v>1</v>
      </c>
      <c r="F40" s="63">
        <v>299.64</v>
      </c>
      <c r="G40" s="61">
        <f t="shared" ref="G40:G41" si="47">I40/H40</f>
        <v>298.92</v>
      </c>
      <c r="H40" s="64">
        <v>1</v>
      </c>
      <c r="I40" s="63">
        <v>298.92</v>
      </c>
      <c r="J40" s="61">
        <f t="shared" si="44"/>
        <v>-0.71999999999997044</v>
      </c>
      <c r="K40" s="61">
        <f t="shared" si="44"/>
        <v>0</v>
      </c>
      <c r="L40" s="40">
        <f t="shared" si="44"/>
        <v>-0.71999999999997044</v>
      </c>
      <c r="M40" s="65">
        <f t="shared" si="45"/>
        <v>-2.4028834601520842E-3</v>
      </c>
      <c r="N40" s="149" t="s">
        <v>113</v>
      </c>
      <c r="O40" s="32"/>
      <c r="P40" s="28"/>
      <c r="Q40" s="28"/>
      <c r="R40" s="28"/>
      <c r="S40" s="28"/>
      <c r="T40" s="28"/>
      <c r="U40" s="28"/>
      <c r="V40" s="28"/>
      <c r="W40" s="28"/>
    </row>
    <row r="41" spans="1:23" s="29" customFormat="1" ht="39">
      <c r="A41" s="81" t="s">
        <v>87</v>
      </c>
      <c r="B41" s="44" t="s">
        <v>41</v>
      </c>
      <c r="C41" s="60" t="s">
        <v>20</v>
      </c>
      <c r="D41" s="61">
        <f t="shared" si="46"/>
        <v>1327.5170000000001</v>
      </c>
      <c r="E41" s="62">
        <v>1</v>
      </c>
      <c r="F41" s="63">
        <v>1327.5170000000001</v>
      </c>
      <c r="G41" s="61">
        <f t="shared" si="47"/>
        <v>1298.7850000000001</v>
      </c>
      <c r="H41" s="64">
        <v>1</v>
      </c>
      <c r="I41" s="63">
        <v>1298.7850000000001</v>
      </c>
      <c r="J41" s="61">
        <f t="shared" ref="J41" si="48">G41-D41</f>
        <v>-28.731999999999971</v>
      </c>
      <c r="K41" s="61">
        <f t="shared" ref="K41" si="49">H41-E41</f>
        <v>0</v>
      </c>
      <c r="L41" s="40">
        <f t="shared" ref="L41" si="50">I41-F41</f>
        <v>-28.731999999999971</v>
      </c>
      <c r="M41" s="65">
        <f t="shared" ref="M41" si="51">(G41-D41)/D41</f>
        <v>-2.1643413982645774E-2</v>
      </c>
      <c r="N41" s="149" t="s">
        <v>113</v>
      </c>
      <c r="O41" s="32"/>
      <c r="P41" s="28"/>
      <c r="Q41" s="28"/>
      <c r="R41" s="28"/>
      <c r="S41" s="28"/>
      <c r="T41" s="28"/>
      <c r="U41" s="28"/>
      <c r="V41" s="28"/>
      <c r="W41" s="28"/>
    </row>
    <row r="42" spans="1:23" ht="20.25">
      <c r="A42" s="218" t="s">
        <v>11</v>
      </c>
      <c r="B42" s="218"/>
      <c r="C42" s="218"/>
      <c r="D42" s="218"/>
      <c r="E42" s="218"/>
      <c r="F42" s="48">
        <f>F41+F40+F39+F38+F32+F28</f>
        <v>19807.457616</v>
      </c>
      <c r="G42" s="48"/>
      <c r="H42" s="48"/>
      <c r="I42" s="48">
        <f>I41+I40+I39+I38+I32+I28</f>
        <v>19807.454743000002</v>
      </c>
      <c r="J42" s="48"/>
      <c r="K42" s="48"/>
      <c r="L42" s="94">
        <f>L40+L39+L38+L28+L41+L32</f>
        <v>-2.8730000003633904E-3</v>
      </c>
      <c r="M42" s="30"/>
      <c r="N42" s="30"/>
      <c r="O42" s="30"/>
    </row>
    <row r="43" spans="1:23" ht="19.5">
      <c r="A43" s="222" t="s">
        <v>64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23" ht="37.5">
      <c r="A44" s="98">
        <v>2.1</v>
      </c>
      <c r="B44" s="150" t="s">
        <v>65</v>
      </c>
      <c r="C44" s="60"/>
      <c r="D44" s="151"/>
      <c r="E44" s="99"/>
      <c r="F44" s="100"/>
      <c r="G44" s="152"/>
      <c r="H44" s="99"/>
      <c r="I44" s="100"/>
      <c r="J44" s="17"/>
      <c r="K44" s="101"/>
      <c r="L44" s="18"/>
      <c r="M44" s="102"/>
      <c r="N44" s="103"/>
      <c r="O44" s="104"/>
    </row>
    <row r="45" spans="1:23" ht="37.5">
      <c r="A45" s="98" t="s">
        <v>66</v>
      </c>
      <c r="B45" s="119" t="s">
        <v>67</v>
      </c>
      <c r="C45" s="111" t="s">
        <v>20</v>
      </c>
      <c r="D45" s="120">
        <v>1.5</v>
      </c>
      <c r="E45" s="99">
        <v>3921</v>
      </c>
      <c r="F45" s="100">
        <f>D45*E45</f>
        <v>5881.5</v>
      </c>
      <c r="G45" s="120">
        <v>1.5</v>
      </c>
      <c r="H45" s="99">
        <f>3921+313+134</f>
        <v>4368</v>
      </c>
      <c r="I45" s="100">
        <f>G45*H45</f>
        <v>6552</v>
      </c>
      <c r="J45" s="61">
        <f t="shared" ref="J45:J50" si="52">G45-D45</f>
        <v>0</v>
      </c>
      <c r="K45" s="61">
        <f t="shared" ref="K45" si="53">H45-E45</f>
        <v>447</v>
      </c>
      <c r="L45" s="40">
        <f t="shared" ref="L45" si="54">I45-F45</f>
        <v>670.5</v>
      </c>
      <c r="M45" s="65">
        <f t="shared" ref="M45" si="55">(G45-D45)/D45</f>
        <v>0</v>
      </c>
      <c r="N45" s="149" t="s">
        <v>113</v>
      </c>
      <c r="O45" s="104"/>
    </row>
    <row r="46" spans="1:23" ht="37.5">
      <c r="A46" s="98" t="s">
        <v>68</v>
      </c>
      <c r="B46" s="119" t="s">
        <v>69</v>
      </c>
      <c r="C46" s="111" t="s">
        <v>20</v>
      </c>
      <c r="D46" s="120">
        <v>3.2374999999999998</v>
      </c>
      <c r="E46" s="99">
        <v>2861</v>
      </c>
      <c r="F46" s="100">
        <f t="shared" ref="F46:F50" si="56">D46*E46</f>
        <v>9262.4874999999993</v>
      </c>
      <c r="G46" s="120">
        <v>3.2374999999999998</v>
      </c>
      <c r="H46" s="99">
        <v>2861</v>
      </c>
      <c r="I46" s="100">
        <f t="shared" ref="I46:I49" si="57">G46*H46</f>
        <v>9262.4874999999993</v>
      </c>
      <c r="J46" s="61">
        <f t="shared" si="52"/>
        <v>0</v>
      </c>
      <c r="K46" s="61">
        <f t="shared" ref="K46:K50" si="58">H46-E46</f>
        <v>0</v>
      </c>
      <c r="L46" s="40">
        <f t="shared" ref="L46:L50" si="59">I46-F46</f>
        <v>0</v>
      </c>
      <c r="M46" s="65">
        <f t="shared" ref="M46:M50" si="60">(G46-D46)/D46</f>
        <v>0</v>
      </c>
      <c r="N46" s="149" t="s">
        <v>113</v>
      </c>
      <c r="O46" s="104"/>
    </row>
    <row r="47" spans="1:23" ht="19.5">
      <c r="A47" s="98" t="s">
        <v>70</v>
      </c>
      <c r="B47" s="119" t="s">
        <v>71</v>
      </c>
      <c r="C47" s="111" t="s">
        <v>20</v>
      </c>
      <c r="D47" s="120">
        <v>10.824999999999999</v>
      </c>
      <c r="E47" s="99">
        <v>39</v>
      </c>
      <c r="F47" s="100">
        <f t="shared" si="56"/>
        <v>422.17499999999995</v>
      </c>
      <c r="G47" s="120">
        <v>10.824999999999999</v>
      </c>
      <c r="H47" s="99">
        <v>39</v>
      </c>
      <c r="I47" s="100">
        <f t="shared" si="57"/>
        <v>422.17499999999995</v>
      </c>
      <c r="J47" s="61">
        <f t="shared" si="52"/>
        <v>0</v>
      </c>
      <c r="K47" s="61">
        <f t="shared" si="58"/>
        <v>0</v>
      </c>
      <c r="L47" s="40">
        <f t="shared" si="59"/>
        <v>0</v>
      </c>
      <c r="M47" s="65">
        <f t="shared" si="60"/>
        <v>0</v>
      </c>
      <c r="N47" s="149" t="s">
        <v>113</v>
      </c>
      <c r="O47" s="104"/>
    </row>
    <row r="48" spans="1:23" ht="19.5">
      <c r="A48" s="98" t="s">
        <v>72</v>
      </c>
      <c r="B48" s="119" t="s">
        <v>73</v>
      </c>
      <c r="C48" s="111" t="s">
        <v>20</v>
      </c>
      <c r="D48" s="120">
        <v>19.125</v>
      </c>
      <c r="E48" s="99">
        <v>34</v>
      </c>
      <c r="F48" s="100">
        <f t="shared" si="56"/>
        <v>650.25</v>
      </c>
      <c r="G48" s="120">
        <v>19.125</v>
      </c>
      <c r="H48" s="99">
        <f>34+3+2</f>
        <v>39</v>
      </c>
      <c r="I48" s="100">
        <f t="shared" si="57"/>
        <v>745.875</v>
      </c>
      <c r="J48" s="61">
        <f t="shared" si="52"/>
        <v>0</v>
      </c>
      <c r="K48" s="61">
        <f t="shared" si="58"/>
        <v>5</v>
      </c>
      <c r="L48" s="40">
        <f t="shared" si="59"/>
        <v>95.625</v>
      </c>
      <c r="M48" s="65">
        <f t="shared" si="60"/>
        <v>0</v>
      </c>
      <c r="N48" s="149" t="s">
        <v>113</v>
      </c>
      <c r="O48" s="104"/>
    </row>
    <row r="49" spans="1:23" ht="19.5">
      <c r="A49" s="98" t="s">
        <v>74</v>
      </c>
      <c r="B49" s="119" t="s">
        <v>75</v>
      </c>
      <c r="C49" s="111" t="s">
        <v>20</v>
      </c>
      <c r="D49" s="120">
        <v>2.9249999999999998</v>
      </c>
      <c r="E49" s="99">
        <v>73</v>
      </c>
      <c r="F49" s="100">
        <f t="shared" si="56"/>
        <v>213.52499999999998</v>
      </c>
      <c r="G49" s="120">
        <v>2.9249999999999998</v>
      </c>
      <c r="H49" s="99">
        <f>73+3+2</f>
        <v>78</v>
      </c>
      <c r="I49" s="100">
        <f t="shared" si="57"/>
        <v>228.14999999999998</v>
      </c>
      <c r="J49" s="61">
        <f t="shared" si="52"/>
        <v>0</v>
      </c>
      <c r="K49" s="61">
        <f t="shared" si="58"/>
        <v>5</v>
      </c>
      <c r="L49" s="40">
        <f t="shared" si="59"/>
        <v>14.625</v>
      </c>
      <c r="M49" s="65">
        <f t="shared" si="60"/>
        <v>0</v>
      </c>
      <c r="N49" s="149" t="s">
        <v>113</v>
      </c>
      <c r="O49" s="104"/>
    </row>
    <row r="50" spans="1:23" ht="19.5">
      <c r="A50" s="98" t="s">
        <v>76</v>
      </c>
      <c r="B50" s="119" t="s">
        <v>77</v>
      </c>
      <c r="C50" s="111" t="s">
        <v>20</v>
      </c>
      <c r="D50" s="120">
        <v>0.75</v>
      </c>
      <c r="E50" s="99">
        <v>219</v>
      </c>
      <c r="F50" s="100">
        <f t="shared" si="56"/>
        <v>164.25</v>
      </c>
      <c r="G50" s="120">
        <f>I50/H50</f>
        <v>0.68294871794871792</v>
      </c>
      <c r="H50" s="99">
        <f>219+9+6</f>
        <v>234</v>
      </c>
      <c r="I50" s="100">
        <f>147.6+7.425+4.5+0.285</f>
        <v>159.81</v>
      </c>
      <c r="J50" s="61">
        <f t="shared" si="52"/>
        <v>-6.705128205128208E-2</v>
      </c>
      <c r="K50" s="61">
        <f t="shared" si="58"/>
        <v>15</v>
      </c>
      <c r="L50" s="40">
        <f t="shared" si="59"/>
        <v>-4.4399999999999977</v>
      </c>
      <c r="M50" s="65">
        <f t="shared" si="60"/>
        <v>-8.9401709401709439E-2</v>
      </c>
      <c r="N50" s="149" t="s">
        <v>113</v>
      </c>
      <c r="O50" s="104"/>
    </row>
    <row r="51" spans="1:23" s="31" customFormat="1" ht="19.5">
      <c r="A51" s="107"/>
      <c r="B51" s="19" t="s">
        <v>10</v>
      </c>
      <c r="C51" s="20"/>
      <c r="D51" s="72"/>
      <c r="E51" s="72"/>
      <c r="F51" s="69">
        <f>SUM(F44:F50)</f>
        <v>16594.1875</v>
      </c>
      <c r="G51" s="69"/>
      <c r="H51" s="69"/>
      <c r="I51" s="69">
        <f>SUM(I44:I50)</f>
        <v>17370.497500000001</v>
      </c>
      <c r="J51" s="108">
        <f>SUM(J45:J50)</f>
        <v>-6.705128205128208E-2</v>
      </c>
      <c r="K51" s="108"/>
      <c r="L51" s="109">
        <f>SUM(L44:L50)</f>
        <v>776.31</v>
      </c>
      <c r="M51" s="73"/>
      <c r="N51" s="73"/>
      <c r="O51" s="73"/>
      <c r="P51" s="13"/>
      <c r="Q51" s="13"/>
      <c r="R51" s="13"/>
      <c r="S51" s="13"/>
      <c r="T51" s="13"/>
      <c r="U51" s="13"/>
      <c r="V51" s="13"/>
      <c r="W51" s="13"/>
    </row>
    <row r="52" spans="1:23" ht="19.5">
      <c r="A52" s="222" t="s">
        <v>78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</row>
    <row r="53" spans="1:23" ht="39">
      <c r="A53" s="98" t="s">
        <v>88</v>
      </c>
      <c r="B53" s="110" t="s">
        <v>79</v>
      </c>
      <c r="C53" s="111" t="s">
        <v>20</v>
      </c>
      <c r="D53" s="112">
        <v>0.61169317499999998</v>
      </c>
      <c r="E53" s="113">
        <v>2181</v>
      </c>
      <c r="F53" s="114">
        <v>1334.102814675</v>
      </c>
      <c r="G53" s="115">
        <v>0.3222453828519028</v>
      </c>
      <c r="H53" s="116">
        <v>2181</v>
      </c>
      <c r="I53" s="117">
        <f>G53*H53</f>
        <v>702.81718000000001</v>
      </c>
      <c r="J53" s="17">
        <f t="shared" ref="J53:L54" si="61">G53-D53</f>
        <v>-0.28944779214809718</v>
      </c>
      <c r="K53" s="105">
        <f t="shared" si="61"/>
        <v>0</v>
      </c>
      <c r="L53" s="106">
        <f t="shared" si="61"/>
        <v>-631.28563467499998</v>
      </c>
      <c r="M53" s="65">
        <f t="shared" ref="M53:M54" si="62">(G53-D53)/D53</f>
        <v>-0.47319114219003211</v>
      </c>
      <c r="N53" s="149" t="s">
        <v>113</v>
      </c>
      <c r="O53" s="104"/>
    </row>
    <row r="54" spans="1:23" ht="39">
      <c r="A54" s="98" t="s">
        <v>89</v>
      </c>
      <c r="B54" s="110" t="s">
        <v>80</v>
      </c>
      <c r="C54" s="111" t="s">
        <v>20</v>
      </c>
      <c r="D54" s="112">
        <v>0.49633310000000003</v>
      </c>
      <c r="E54" s="113">
        <v>1100</v>
      </c>
      <c r="F54" s="114">
        <v>545.96641</v>
      </c>
      <c r="G54" s="115">
        <v>0.36449545454545457</v>
      </c>
      <c r="H54" s="118">
        <v>1100</v>
      </c>
      <c r="I54" s="117">
        <f>G54*H54</f>
        <v>400.94500000000005</v>
      </c>
      <c r="J54" s="17">
        <f t="shared" si="61"/>
        <v>-0.13183764545454546</v>
      </c>
      <c r="K54" s="105">
        <f t="shared" si="61"/>
        <v>0</v>
      </c>
      <c r="L54" s="106">
        <f t="shared" si="61"/>
        <v>-145.02140999999995</v>
      </c>
      <c r="M54" s="65">
        <f t="shared" si="62"/>
        <v>-0.26562331920749482</v>
      </c>
      <c r="N54" s="149" t="s">
        <v>113</v>
      </c>
      <c r="O54" s="104"/>
    </row>
    <row r="55" spans="1:23" ht="19.5">
      <c r="A55" s="107"/>
      <c r="B55" s="19" t="s">
        <v>10</v>
      </c>
      <c r="C55" s="20"/>
      <c r="D55" s="72"/>
      <c r="E55" s="72"/>
      <c r="F55" s="69">
        <f>SUM(F53:F54)</f>
        <v>1880.069224675</v>
      </c>
      <c r="G55" s="69"/>
      <c r="H55" s="69"/>
      <c r="I55" s="69">
        <f>SUM(I53:I54)</f>
        <v>1103.7621800000002</v>
      </c>
      <c r="J55" s="108"/>
      <c r="K55" s="108"/>
      <c r="L55" s="109">
        <f>SUM(L53:L54)</f>
        <v>-776.30704467499993</v>
      </c>
      <c r="M55" s="73"/>
      <c r="N55" s="73"/>
      <c r="O55" s="73"/>
    </row>
    <row r="56" spans="1:23" ht="20.25">
      <c r="A56" s="218" t="s">
        <v>83</v>
      </c>
      <c r="B56" s="218"/>
      <c r="C56" s="218"/>
      <c r="D56" s="218"/>
      <c r="E56" s="218"/>
      <c r="F56" s="48">
        <f>F55+F51</f>
        <v>18474.256724675</v>
      </c>
      <c r="G56" s="48"/>
      <c r="H56" s="48"/>
      <c r="I56" s="48">
        <f>I55+I51</f>
        <v>18474.259680000003</v>
      </c>
      <c r="J56" s="48"/>
      <c r="K56" s="48"/>
      <c r="L56" s="121">
        <f>L55+L51</f>
        <v>2.9553250000162734E-3</v>
      </c>
      <c r="M56" s="30"/>
      <c r="N56" s="30"/>
      <c r="O56" s="30"/>
    </row>
    <row r="57" spans="1:23" ht="22.5">
      <c r="A57" s="219" t="s">
        <v>12</v>
      </c>
      <c r="B57" s="219"/>
      <c r="C57" s="219"/>
      <c r="D57" s="219"/>
      <c r="E57" s="219"/>
      <c r="F57" s="46">
        <f>F56+F42</f>
        <v>38281.714340674996</v>
      </c>
      <c r="G57" s="46"/>
      <c r="H57" s="46"/>
      <c r="I57" s="46">
        <f>I56+I42</f>
        <v>38281.714423000005</v>
      </c>
      <c r="J57" s="47"/>
      <c r="K57" s="47"/>
      <c r="L57" s="47">
        <f>L42</f>
        <v>-2.8730000003633904E-3</v>
      </c>
      <c r="M57" s="30"/>
      <c r="N57" s="30"/>
      <c r="O57" s="30"/>
    </row>
    <row r="58" spans="1:23" ht="18.75">
      <c r="A58" s="221" t="s">
        <v>13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1:23" ht="18">
      <c r="A59" s="8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  <c r="W59" s="1"/>
    </row>
    <row r="60" spans="1:23" ht="20.25">
      <c r="A60" s="83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10"/>
      <c r="N60" s="10"/>
      <c r="O60" s="11"/>
      <c r="W60" s="1"/>
    </row>
    <row r="61" spans="1:23" ht="20.25">
      <c r="A61" s="83"/>
      <c r="B61" s="50" t="s">
        <v>90</v>
      </c>
      <c r="C61" s="49"/>
      <c r="D61" s="49"/>
      <c r="E61" s="49"/>
      <c r="F61" s="49"/>
      <c r="G61" s="49"/>
      <c r="H61" s="49"/>
      <c r="I61" s="49"/>
      <c r="J61" s="212" t="s">
        <v>91</v>
      </c>
      <c r="K61" s="213"/>
      <c r="L61" s="213"/>
      <c r="M61" s="12"/>
      <c r="N61" s="10"/>
      <c r="O61" s="11"/>
    </row>
    <row r="62" spans="1:23" ht="20.25">
      <c r="A62" s="83"/>
      <c r="B62" s="51" t="s">
        <v>14</v>
      </c>
      <c r="C62" s="49"/>
      <c r="D62" s="49"/>
      <c r="E62" s="49"/>
      <c r="F62" s="49"/>
      <c r="G62" s="49"/>
      <c r="H62" s="49"/>
      <c r="I62" s="49"/>
      <c r="J62" s="88"/>
      <c r="K62" s="88" t="s">
        <v>15</v>
      </c>
      <c r="L62" s="88"/>
      <c r="M62" s="12"/>
      <c r="N62" s="11"/>
      <c r="O62" s="13"/>
    </row>
    <row r="63" spans="1:23" ht="20.25">
      <c r="A63" s="83"/>
      <c r="B63" s="51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10"/>
      <c r="N63" s="11"/>
      <c r="O63" s="13"/>
    </row>
    <row r="64" spans="1:23" ht="20.25">
      <c r="A64" s="83"/>
      <c r="B64" s="52" t="s">
        <v>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10"/>
      <c r="N64" s="10"/>
      <c r="O64" s="11"/>
    </row>
    <row r="65" spans="1:15" ht="20.25">
      <c r="A65" s="83"/>
      <c r="B65" s="53" t="s">
        <v>16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10"/>
      <c r="N65" s="10"/>
      <c r="O65" s="11"/>
    </row>
    <row r="66" spans="1:15" ht="18">
      <c r="A66" s="8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</row>
    <row r="67" spans="1:15">
      <c r="A67" s="8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47"/>
    </row>
    <row r="68" spans="1:15">
      <c r="A68" s="8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47"/>
    </row>
    <row r="69" spans="1:15">
      <c r="A69" s="8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47"/>
    </row>
  </sheetData>
  <sheetProtection insertRows="0" deleteRows="0"/>
  <mergeCells count="31">
    <mergeCell ref="N1:O1"/>
    <mergeCell ref="A2:O2"/>
    <mergeCell ref="A3:A6"/>
    <mergeCell ref="B3:B6"/>
    <mergeCell ref="C3:C6"/>
    <mergeCell ref="D3:F3"/>
    <mergeCell ref="G3:I3"/>
    <mergeCell ref="J3:L3"/>
    <mergeCell ref="M3:M6"/>
    <mergeCell ref="N3:N6"/>
    <mergeCell ref="O3:O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58:O58"/>
    <mergeCell ref="A29:O29"/>
    <mergeCell ref="A43:O43"/>
    <mergeCell ref="A52:O52"/>
    <mergeCell ref="A56:E56"/>
    <mergeCell ref="J61:L61"/>
    <mergeCell ref="A8:O8"/>
    <mergeCell ref="A9:O9"/>
    <mergeCell ref="A33:O33"/>
    <mergeCell ref="A42:E42"/>
    <mergeCell ref="A57:E57"/>
  </mergeCells>
  <printOptions horizontalCentered="1"/>
  <pageMargins left="0.19685039370078741" right="0.19685039370078741" top="0.35433070866141736" bottom="0.51181102362204722" header="0.15748031496062992" footer="0.19685039370078741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C10" zoomScale="175" zoomScaleNormal="175" workbookViewId="0">
      <selection activeCell="J12" sqref="J12"/>
    </sheetView>
  </sheetViews>
  <sheetFormatPr defaultRowHeight="12.75"/>
  <cols>
    <col min="1" max="1" width="3.28515625" style="74" customWidth="1"/>
    <col min="2" max="2" width="26.85546875" style="1" customWidth="1"/>
    <col min="3" max="3" width="4.140625" style="1" customWidth="1"/>
    <col min="4" max="4" width="9" style="1" customWidth="1"/>
    <col min="5" max="5" width="6" style="1" customWidth="1"/>
    <col min="6" max="6" width="7.85546875" style="1" customWidth="1"/>
    <col min="7" max="7" width="9" style="1" customWidth="1"/>
    <col min="8" max="8" width="5" style="1" customWidth="1"/>
    <col min="9" max="9" width="7.85546875" style="1" customWidth="1"/>
    <col min="10" max="10" width="9.5703125" style="1" customWidth="1"/>
    <col min="11" max="11" width="4.85546875" style="1" customWidth="1"/>
    <col min="12" max="13" width="7.85546875" style="1" customWidth="1"/>
    <col min="14" max="14" width="25.7109375" style="2" customWidth="1"/>
    <col min="15" max="15" width="29" style="2" customWidth="1"/>
    <col min="16" max="16" width="32.140625" style="2" customWidth="1"/>
    <col min="17" max="17" width="31.7109375" style="2" customWidth="1"/>
    <col min="18" max="21" width="9.140625" style="2"/>
    <col min="22" max="16384" width="9.140625" style="1"/>
  </cols>
  <sheetData>
    <row r="1" spans="1:21">
      <c r="A1" s="234" t="s">
        <v>114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21" ht="54.75" customHeight="1">
      <c r="A2" s="236" t="s">
        <v>0</v>
      </c>
      <c r="B2" s="237" t="s">
        <v>1</v>
      </c>
      <c r="C2" s="238" t="s">
        <v>2</v>
      </c>
      <c r="D2" s="233" t="s">
        <v>23</v>
      </c>
      <c r="E2" s="233"/>
      <c r="F2" s="233"/>
      <c r="G2" s="233" t="s">
        <v>3</v>
      </c>
      <c r="H2" s="233"/>
      <c r="I2" s="233"/>
      <c r="J2" s="233" t="s">
        <v>4</v>
      </c>
      <c r="K2" s="233"/>
      <c r="L2" s="233"/>
      <c r="M2" s="233" t="s">
        <v>5</v>
      </c>
      <c r="N2" s="55"/>
    </row>
    <row r="3" spans="1:21">
      <c r="A3" s="236"/>
      <c r="B3" s="237"/>
      <c r="C3" s="239"/>
      <c r="D3" s="233" t="s">
        <v>17</v>
      </c>
      <c r="E3" s="233" t="s">
        <v>8</v>
      </c>
      <c r="F3" s="233" t="s">
        <v>18</v>
      </c>
      <c r="G3" s="233" t="s">
        <v>17</v>
      </c>
      <c r="H3" s="233" t="s">
        <v>8</v>
      </c>
      <c r="I3" s="233" t="s">
        <v>18</v>
      </c>
      <c r="J3" s="233" t="s">
        <v>17</v>
      </c>
      <c r="K3" s="233" t="s">
        <v>8</v>
      </c>
      <c r="L3" s="233" t="s">
        <v>18</v>
      </c>
      <c r="M3" s="233"/>
    </row>
    <row r="4" spans="1:21" ht="36.75" customHeight="1">
      <c r="A4" s="236"/>
      <c r="B4" s="237"/>
      <c r="C4" s="239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21">
      <c r="A5" s="236"/>
      <c r="B5" s="237"/>
      <c r="C5" s="240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21" s="3" customFormat="1">
      <c r="A6" s="155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156">
        <v>11</v>
      </c>
      <c r="L6" s="156">
        <v>12</v>
      </c>
      <c r="M6" s="156">
        <v>13</v>
      </c>
    </row>
    <row r="7" spans="1:21" s="31" customFormat="1" ht="18">
      <c r="A7" s="232" t="s">
        <v>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13"/>
      <c r="O7" s="13"/>
      <c r="P7" s="13"/>
      <c r="Q7" s="13"/>
      <c r="R7" s="13"/>
      <c r="S7" s="13"/>
      <c r="T7" s="13"/>
      <c r="U7" s="13"/>
    </row>
    <row r="8" spans="1:21" s="5" customFormat="1" ht="18">
      <c r="A8" s="157" t="s">
        <v>115</v>
      </c>
      <c r="B8" s="197" t="s">
        <v>21</v>
      </c>
      <c r="C8" s="158" t="s">
        <v>19</v>
      </c>
      <c r="D8" s="159">
        <f>F8/E8</f>
        <v>381.30927253937932</v>
      </c>
      <c r="E8" s="160">
        <v>31.933</v>
      </c>
      <c r="F8" s="161">
        <v>12176.349</v>
      </c>
      <c r="G8" s="162">
        <f>I8/H8</f>
        <v>375.49694348315757</v>
      </c>
      <c r="H8" s="162">
        <v>39.067999999999998</v>
      </c>
      <c r="I8" s="161">
        <v>14669.914588</v>
      </c>
      <c r="J8" s="162">
        <v>-5.81</v>
      </c>
      <c r="K8" s="163">
        <v>7.14</v>
      </c>
      <c r="L8" s="161">
        <v>2493.5655879999995</v>
      </c>
      <c r="M8" s="164">
        <v>-1.52E-2</v>
      </c>
      <c r="N8" s="3"/>
      <c r="O8" s="3"/>
      <c r="P8" s="3"/>
      <c r="Q8" s="3"/>
      <c r="R8" s="3"/>
      <c r="S8" s="3"/>
      <c r="T8" s="3"/>
      <c r="U8" s="3"/>
    </row>
    <row r="9" spans="1:21" s="29" customFormat="1" ht="18.75">
      <c r="A9" s="157" t="s">
        <v>122</v>
      </c>
      <c r="B9" s="197" t="s">
        <v>62</v>
      </c>
      <c r="C9" s="165" t="s">
        <v>20</v>
      </c>
      <c r="D9" s="166">
        <v>0.92200000000000004</v>
      </c>
      <c r="E9" s="167">
        <v>2181</v>
      </c>
      <c r="F9" s="168">
        <v>2163.41</v>
      </c>
      <c r="G9" s="169">
        <v>0.42</v>
      </c>
      <c r="H9" s="170">
        <v>2181</v>
      </c>
      <c r="I9" s="171">
        <v>918.02</v>
      </c>
      <c r="J9" s="172"/>
      <c r="K9" s="163">
        <f t="shared" ref="K9:L9" si="0">H9-E9</f>
        <v>0</v>
      </c>
      <c r="L9" s="173">
        <f t="shared" si="0"/>
        <v>-1245.3899999999999</v>
      </c>
      <c r="M9" s="164">
        <v>-0.57569999999999999</v>
      </c>
      <c r="N9" s="28"/>
      <c r="O9" s="28"/>
      <c r="P9" s="28"/>
      <c r="Q9" s="28"/>
      <c r="R9" s="28"/>
      <c r="S9" s="28"/>
      <c r="T9" s="28"/>
      <c r="U9" s="28"/>
    </row>
    <row r="10" spans="1:21" s="29" customFormat="1" ht="18.75">
      <c r="A10" s="174" t="s">
        <v>116</v>
      </c>
      <c r="B10" s="197" t="s">
        <v>63</v>
      </c>
      <c r="C10" s="165" t="s">
        <v>20</v>
      </c>
      <c r="D10" s="166">
        <v>1.8580000000000001</v>
      </c>
      <c r="E10" s="167">
        <v>1100</v>
      </c>
      <c r="F10" s="168">
        <v>2044.32</v>
      </c>
      <c r="G10" s="169">
        <v>0.76</v>
      </c>
      <c r="H10" s="170">
        <v>1100</v>
      </c>
      <c r="I10" s="171">
        <v>831.79</v>
      </c>
      <c r="J10" s="172"/>
      <c r="K10" s="163">
        <v>0</v>
      </c>
      <c r="L10" s="173">
        <v>-1212.53</v>
      </c>
      <c r="M10" s="164">
        <v>-0.59309999999999996</v>
      </c>
      <c r="N10" s="28"/>
      <c r="O10" s="28"/>
      <c r="P10" s="28"/>
      <c r="Q10" s="28"/>
      <c r="R10" s="28"/>
      <c r="S10" s="28"/>
      <c r="T10" s="28"/>
      <c r="U10" s="28"/>
    </row>
    <row r="11" spans="1:21" s="31" customFormat="1" ht="18">
      <c r="A11" s="157" t="s">
        <v>117</v>
      </c>
      <c r="B11" s="197" t="s">
        <v>25</v>
      </c>
      <c r="C11" s="165" t="s">
        <v>20</v>
      </c>
      <c r="D11" s="159">
        <f>F11/E11</f>
        <v>562.07333333333338</v>
      </c>
      <c r="E11" s="175">
        <v>3</v>
      </c>
      <c r="F11" s="168">
        <v>1686.22</v>
      </c>
      <c r="G11" s="169">
        <f>I11/H11</f>
        <v>561.39</v>
      </c>
      <c r="H11" s="176">
        <v>3</v>
      </c>
      <c r="I11" s="171">
        <v>1684.17</v>
      </c>
      <c r="J11" s="177"/>
      <c r="K11" s="163">
        <v>0</v>
      </c>
      <c r="L11" s="173">
        <f t="shared" ref="L11" si="1">I11-F11</f>
        <v>-2.0499999999999545</v>
      </c>
      <c r="M11" s="164">
        <f t="shared" ref="M11" si="2">(G11-D11)/D11</f>
        <v>-1.215736973823215E-3</v>
      </c>
      <c r="N11" s="13"/>
      <c r="O11" s="13"/>
      <c r="P11" s="13"/>
      <c r="Q11" s="13"/>
      <c r="R11" s="13"/>
      <c r="S11" s="13"/>
      <c r="T11" s="13"/>
      <c r="U11" s="13"/>
    </row>
    <row r="12" spans="1:21" s="29" customFormat="1" ht="54">
      <c r="A12" s="157" t="s">
        <v>118</v>
      </c>
      <c r="B12" s="198" t="s">
        <v>59</v>
      </c>
      <c r="C12" s="165" t="s">
        <v>20</v>
      </c>
      <c r="D12" s="178">
        <f>F12/E12</f>
        <v>110</v>
      </c>
      <c r="E12" s="179">
        <v>1</v>
      </c>
      <c r="F12" s="180">
        <v>110</v>
      </c>
      <c r="G12" s="178">
        <f>I12/H12</f>
        <v>105.853336666667</v>
      </c>
      <c r="H12" s="179">
        <v>1</v>
      </c>
      <c r="I12" s="180">
        <v>105.853336666667</v>
      </c>
      <c r="J12" s="178"/>
      <c r="K12" s="178">
        <f t="shared" ref="J12:L14" si="3">H12-E12</f>
        <v>0</v>
      </c>
      <c r="L12" s="171">
        <f t="shared" si="3"/>
        <v>-4.1466633333329952</v>
      </c>
      <c r="M12" s="164">
        <f t="shared" ref="M12:M14" si="4">(G12-D12)/D12</f>
        <v>-3.769693939393632E-2</v>
      </c>
      <c r="N12" s="28"/>
      <c r="O12" s="28"/>
      <c r="P12" s="28"/>
      <c r="Q12" s="28"/>
      <c r="R12" s="28"/>
      <c r="S12" s="28"/>
      <c r="T12" s="28"/>
      <c r="U12" s="28"/>
    </row>
    <row r="13" spans="1:21" s="29" customFormat="1" ht="36">
      <c r="A13" s="157" t="s">
        <v>119</v>
      </c>
      <c r="B13" s="198" t="s">
        <v>60</v>
      </c>
      <c r="C13" s="165" t="s">
        <v>20</v>
      </c>
      <c r="D13" s="178">
        <f t="shared" ref="D13:D14" si="5">F13/E13</f>
        <v>299.64</v>
      </c>
      <c r="E13" s="179">
        <v>1</v>
      </c>
      <c r="F13" s="180">
        <v>299.64</v>
      </c>
      <c r="G13" s="178">
        <f t="shared" ref="G13:G14" si="6">I13/H13</f>
        <v>298.92</v>
      </c>
      <c r="H13" s="179">
        <v>1</v>
      </c>
      <c r="I13" s="180">
        <v>298.92</v>
      </c>
      <c r="J13" s="178"/>
      <c r="K13" s="178">
        <f t="shared" si="3"/>
        <v>0</v>
      </c>
      <c r="L13" s="171">
        <f t="shared" si="3"/>
        <v>-0.71999999999997044</v>
      </c>
      <c r="M13" s="164">
        <f t="shared" si="4"/>
        <v>-2.4028834601520842E-3</v>
      </c>
      <c r="N13" s="28"/>
      <c r="O13" s="28"/>
      <c r="P13" s="28"/>
      <c r="Q13" s="28"/>
      <c r="R13" s="28"/>
      <c r="S13" s="28"/>
      <c r="T13" s="28"/>
      <c r="U13" s="28"/>
    </row>
    <row r="14" spans="1:21" s="29" customFormat="1" ht="18.75">
      <c r="A14" s="157" t="s">
        <v>123</v>
      </c>
      <c r="B14" s="198" t="s">
        <v>41</v>
      </c>
      <c r="C14" s="165" t="s">
        <v>20</v>
      </c>
      <c r="D14" s="178">
        <f t="shared" si="5"/>
        <v>1327.5150000000001</v>
      </c>
      <c r="E14" s="179">
        <v>1</v>
      </c>
      <c r="F14" s="180">
        <v>1327.5150000000001</v>
      </c>
      <c r="G14" s="178">
        <f t="shared" si="6"/>
        <v>1298.7850000000001</v>
      </c>
      <c r="H14" s="179">
        <v>1</v>
      </c>
      <c r="I14" s="180">
        <v>1298.7850000000001</v>
      </c>
      <c r="J14" s="178"/>
      <c r="K14" s="178">
        <f t="shared" si="3"/>
        <v>0</v>
      </c>
      <c r="L14" s="171">
        <f t="shared" si="3"/>
        <v>-28.730000000000018</v>
      </c>
      <c r="M14" s="164">
        <f t="shared" si="4"/>
        <v>-2.1641940015743714E-2</v>
      </c>
      <c r="N14" s="28"/>
      <c r="O14" s="28"/>
      <c r="P14" s="28"/>
      <c r="Q14" s="28"/>
      <c r="R14" s="28"/>
      <c r="S14" s="28"/>
      <c r="T14" s="28"/>
      <c r="U14" s="28"/>
    </row>
    <row r="15" spans="1:21">
      <c r="A15" s="231" t="s">
        <v>11</v>
      </c>
      <c r="B15" s="231"/>
      <c r="C15" s="231"/>
      <c r="D15" s="231"/>
      <c r="E15" s="231"/>
      <c r="F15" s="181">
        <f>SUM(F8:F14)</f>
        <v>19807.454000000002</v>
      </c>
      <c r="G15" s="181"/>
      <c r="H15" s="181"/>
      <c r="I15" s="181">
        <f>SUM(I8:I14)</f>
        <v>19807.452924666668</v>
      </c>
      <c r="J15" s="181"/>
      <c r="K15" s="181"/>
      <c r="L15" s="182">
        <f>SUM(L8:L14)</f>
        <v>-1.0753333333042292E-3</v>
      </c>
      <c r="M15" s="183"/>
    </row>
    <row r="16" spans="1:21">
      <c r="A16" s="232" t="s">
        <v>120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21" ht="16.5">
      <c r="A17" s="157" t="s">
        <v>121</v>
      </c>
      <c r="B17" s="199" t="s">
        <v>65</v>
      </c>
      <c r="C17" s="184" t="s">
        <v>20</v>
      </c>
      <c r="D17" s="185">
        <f>F17/E17</f>
        <v>2.3218399328389534</v>
      </c>
      <c r="E17" s="186">
        <v>7147</v>
      </c>
      <c r="F17" s="187">
        <v>16594.189999999999</v>
      </c>
      <c r="G17" s="188">
        <f>I17/H17</f>
        <v>2.2798923743273396</v>
      </c>
      <c r="H17" s="186">
        <v>7619</v>
      </c>
      <c r="I17" s="187">
        <v>17370.5</v>
      </c>
      <c r="J17" s="178">
        <f>-0.07</f>
        <v>-7.0000000000000007E-2</v>
      </c>
      <c r="K17" s="196">
        <v>472</v>
      </c>
      <c r="L17" s="173">
        <v>776.31</v>
      </c>
      <c r="M17" s="164">
        <f t="shared" ref="M17" si="7">(G17-D17)/D17</f>
        <v>-1.8066516092831518E-2</v>
      </c>
    </row>
    <row r="18" spans="1:21" ht="16.5">
      <c r="A18" s="157" t="s">
        <v>88</v>
      </c>
      <c r="B18" s="199" t="s">
        <v>124</v>
      </c>
      <c r="C18" s="184" t="s">
        <v>20</v>
      </c>
      <c r="D18" s="200">
        <v>0.61199999999999999</v>
      </c>
      <c r="E18" s="186">
        <v>2181</v>
      </c>
      <c r="F18" s="187">
        <v>1334.1</v>
      </c>
      <c r="G18" s="188">
        <v>0.32200000000000001</v>
      </c>
      <c r="H18" s="186">
        <v>2181</v>
      </c>
      <c r="I18" s="187">
        <v>702.82</v>
      </c>
      <c r="J18" s="163"/>
      <c r="K18" s="196">
        <v>0</v>
      </c>
      <c r="L18" s="173">
        <v>-631.29</v>
      </c>
      <c r="M18" s="164">
        <v>-0.47320000000000001</v>
      </c>
    </row>
    <row r="19" spans="1:21" ht="16.5">
      <c r="A19" s="157" t="s">
        <v>89</v>
      </c>
      <c r="B19" s="199" t="s">
        <v>124</v>
      </c>
      <c r="C19" s="184" t="s">
        <v>20</v>
      </c>
      <c r="D19" s="200">
        <v>0.496</v>
      </c>
      <c r="E19" s="189">
        <v>1100</v>
      </c>
      <c r="F19" s="190">
        <v>545.97</v>
      </c>
      <c r="G19" s="178">
        <v>0.36399999999999999</v>
      </c>
      <c r="H19" s="189">
        <v>1100</v>
      </c>
      <c r="I19" s="190">
        <v>400.95</v>
      </c>
      <c r="J19" s="163"/>
      <c r="K19" s="191">
        <f t="shared" ref="K19:L19" si="8">H19-E19</f>
        <v>0</v>
      </c>
      <c r="L19" s="192">
        <f t="shared" si="8"/>
        <v>-145.02000000000004</v>
      </c>
      <c r="M19" s="164">
        <f t="shared" ref="M19" si="9">(G19-D19)/D19</f>
        <v>-0.26612903225806456</v>
      </c>
    </row>
    <row r="20" spans="1:21">
      <c r="A20" s="231" t="s">
        <v>83</v>
      </c>
      <c r="B20" s="231"/>
      <c r="C20" s="231"/>
      <c r="D20" s="231"/>
      <c r="E20" s="231"/>
      <c r="F20" s="181">
        <f>SUM(F17:F19)</f>
        <v>18474.259999999998</v>
      </c>
      <c r="G20" s="181"/>
      <c r="H20" s="181"/>
      <c r="I20" s="181">
        <f>SUM(I17:I19)</f>
        <v>18474.27</v>
      </c>
      <c r="J20" s="181"/>
      <c r="K20" s="181"/>
      <c r="L20" s="193">
        <f>SUM(L17:L19)</f>
        <v>0</v>
      </c>
      <c r="M20" s="183"/>
    </row>
    <row r="21" spans="1:21">
      <c r="A21" s="231" t="s">
        <v>12</v>
      </c>
      <c r="B21" s="231"/>
      <c r="C21" s="231"/>
      <c r="D21" s="231"/>
      <c r="E21" s="231"/>
      <c r="F21" s="194">
        <f>F15+F20</f>
        <v>38281.714</v>
      </c>
      <c r="G21" s="194"/>
      <c r="H21" s="194"/>
      <c r="I21" s="194">
        <f>I15+I20</f>
        <v>38281.722924666668</v>
      </c>
      <c r="J21" s="195"/>
      <c r="K21" s="195"/>
      <c r="L21" s="195">
        <f>L15+L20</f>
        <v>-1.0753333333042292E-3</v>
      </c>
      <c r="M21" s="183"/>
    </row>
    <row r="22" spans="1:21" ht="18.7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</row>
    <row r="23" spans="1:21" ht="18">
      <c r="A23" s="8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U23" s="1"/>
    </row>
    <row r="24" spans="1:21" ht="20.25">
      <c r="A24" s="83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10"/>
      <c r="U24" s="1"/>
    </row>
    <row r="25" spans="1:21" ht="20.25">
      <c r="A25" s="83"/>
      <c r="B25" s="50"/>
      <c r="C25" s="49"/>
      <c r="D25" s="49"/>
      <c r="E25" s="49"/>
      <c r="F25" s="49"/>
      <c r="G25" s="49"/>
      <c r="H25" s="49"/>
      <c r="I25" s="49"/>
      <c r="J25" s="212"/>
      <c r="K25" s="213"/>
      <c r="L25" s="213"/>
      <c r="M25" s="12"/>
    </row>
    <row r="26" spans="1:21" ht="20.25">
      <c r="A26" s="83"/>
      <c r="B26" s="51"/>
      <c r="C26" s="49"/>
      <c r="D26" s="49"/>
      <c r="E26" s="49"/>
      <c r="F26" s="49"/>
      <c r="G26" s="49"/>
      <c r="H26" s="49"/>
      <c r="I26" s="49"/>
      <c r="J26" s="154"/>
      <c r="K26" s="154"/>
      <c r="L26" s="154"/>
      <c r="M26" s="12"/>
    </row>
    <row r="27" spans="1:21" ht="20.25">
      <c r="A27" s="83"/>
      <c r="B27" s="51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0"/>
    </row>
    <row r="28" spans="1:21" ht="20.25">
      <c r="A28" s="83"/>
      <c r="B28" s="52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10"/>
    </row>
    <row r="29" spans="1:21" ht="20.25">
      <c r="A29" s="83"/>
      <c r="B29" s="5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10"/>
    </row>
    <row r="30" spans="1:21" ht="18">
      <c r="A30" s="8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21">
      <c r="A31" s="8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21">
      <c r="A32" s="8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24">
    <mergeCell ref="A1:M1"/>
    <mergeCell ref="A2:A5"/>
    <mergeCell ref="B2:B5"/>
    <mergeCell ref="C2:C5"/>
    <mergeCell ref="D2:F2"/>
    <mergeCell ref="G2:I2"/>
    <mergeCell ref="J2:L2"/>
    <mergeCell ref="M2:M5"/>
    <mergeCell ref="A7:M7"/>
    <mergeCell ref="A15:E1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A20:E20"/>
    <mergeCell ref="A21:E21"/>
    <mergeCell ref="A22:M22"/>
    <mergeCell ref="J25:L25"/>
    <mergeCell ref="A16:M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Зведена</vt:lpstr>
      <vt:lpstr>Дод 1 Зміни за ІІІ квартали</vt:lpstr>
      <vt:lpstr>Лист1</vt:lpstr>
      <vt:lpstr>'Дод 1 Зміни за ІІІ квартали'!Область_печати</vt:lpstr>
    </vt:vector>
  </TitlesOfParts>
  <Company>AES ROE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Olexandr.Kovtonuk</dc:creator>
  <cp:lastModifiedBy>volodymyr.yanchuk</cp:lastModifiedBy>
  <cp:lastPrinted>2017-09-07T10:19:46Z</cp:lastPrinted>
  <dcterms:created xsi:type="dcterms:W3CDTF">2013-10-14T12:27:25Z</dcterms:created>
  <dcterms:modified xsi:type="dcterms:W3CDTF">2017-09-07T13:03:01Z</dcterms:modified>
</cp:coreProperties>
</file>