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420" windowHeight="5190" tabRatio="86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звіт'!$A$1:$H$21</definedName>
    <definedName name="_xlnm.Print_Area" localSheetId="2">'2. Детальний звіт'!$A$1:$AF$75</definedName>
    <definedName name="_xlnm.Print_Area" localSheetId="0">'Загальна інформація'!$A$1:$E$29</definedName>
  </definedNames>
  <calcPr calcId="125725"/>
</workbook>
</file>

<file path=xl/calcChain.xml><?xml version="1.0" encoding="utf-8"?>
<calcChain xmlns="http://schemas.openxmlformats.org/spreadsheetml/2006/main">
  <c r="S15" i="24"/>
  <c r="N33" l="1"/>
  <c r="L37" l="1"/>
  <c r="K37" s="1"/>
  <c r="L38"/>
  <c r="K38"/>
  <c r="K55"/>
  <c r="L55" s="1"/>
  <c r="L52"/>
  <c r="K52"/>
  <c r="Y20"/>
  <c r="X20"/>
  <c r="S20"/>
  <c r="L20"/>
  <c r="K20"/>
  <c r="H20"/>
  <c r="I20" s="1"/>
  <c r="Y19"/>
  <c r="X19"/>
  <c r="S19"/>
  <c r="L19"/>
  <c r="K19"/>
  <c r="H19"/>
  <c r="I19" s="1"/>
  <c r="Y18"/>
  <c r="X18"/>
  <c r="S18"/>
  <c r="K18"/>
  <c r="L18" s="1"/>
  <c r="I18"/>
  <c r="H18"/>
  <c r="O18" s="1"/>
  <c r="X17"/>
  <c r="Y17" s="1"/>
  <c r="S17"/>
  <c r="K17"/>
  <c r="L17" s="1"/>
  <c r="I17"/>
  <c r="H17"/>
  <c r="O17" s="1"/>
  <c r="E16"/>
  <c r="E17"/>
  <c r="E18"/>
  <c r="E19"/>
  <c r="E20"/>
  <c r="X16"/>
  <c r="Y16" s="1"/>
  <c r="S16"/>
  <c r="L16"/>
  <c r="K16"/>
  <c r="I16"/>
  <c r="H16"/>
  <c r="O16" s="1"/>
  <c r="X15"/>
  <c r="Y15" s="1"/>
  <c r="H15"/>
  <c r="O15" s="1"/>
  <c r="K15"/>
  <c r="L15" s="1"/>
  <c r="E15"/>
  <c r="K14"/>
  <c r="L14" s="1"/>
  <c r="I14"/>
  <c r="H14"/>
  <c r="O14" s="1"/>
  <c r="E13"/>
  <c r="E14"/>
  <c r="S14"/>
  <c r="Y14"/>
  <c r="X14"/>
  <c r="X13"/>
  <c r="Y13" s="1"/>
  <c r="O13"/>
  <c r="U13" s="1"/>
  <c r="V13" s="1"/>
  <c r="H13"/>
  <c r="I13" s="1"/>
  <c r="K13"/>
  <c r="L13" s="1"/>
  <c r="X12"/>
  <c r="Y12" s="1"/>
  <c r="S12"/>
  <c r="K12"/>
  <c r="L12" s="1"/>
  <c r="H12"/>
  <c r="O12" s="1"/>
  <c r="E12"/>
  <c r="X10"/>
  <c r="Y10" s="1"/>
  <c r="X11"/>
  <c r="Y11" s="1"/>
  <c r="S10"/>
  <c r="S11"/>
  <c r="L10"/>
  <c r="L11"/>
  <c r="K10"/>
  <c r="K11"/>
  <c r="I10"/>
  <c r="I11"/>
  <c r="H10"/>
  <c r="O10" s="1"/>
  <c r="H11"/>
  <c r="O11" s="1"/>
  <c r="E10"/>
  <c r="E11"/>
  <c r="X9"/>
  <c r="O9"/>
  <c r="U9" s="1"/>
  <c r="K9"/>
  <c r="L9" s="1"/>
  <c r="I9"/>
  <c r="H9"/>
  <c r="E9"/>
  <c r="Y45"/>
  <c r="X45"/>
  <c r="S45"/>
  <c r="N59"/>
  <c r="N60"/>
  <c r="N61"/>
  <c r="N62"/>
  <c r="U15" l="1"/>
  <c r="V15" s="1"/>
  <c r="N15"/>
  <c r="P15"/>
  <c r="N16"/>
  <c r="U16"/>
  <c r="V16" s="1"/>
  <c r="P16"/>
  <c r="N18"/>
  <c r="P18"/>
  <c r="U18"/>
  <c r="V18" s="1"/>
  <c r="U11"/>
  <c r="V11" s="1"/>
  <c r="P11"/>
  <c r="U10"/>
  <c r="V10" s="1"/>
  <c r="P10"/>
  <c r="N12"/>
  <c r="P12"/>
  <c r="U12"/>
  <c r="V12" s="1"/>
  <c r="N17"/>
  <c r="U17"/>
  <c r="V17" s="1"/>
  <c r="P17"/>
  <c r="O20"/>
  <c r="I12"/>
  <c r="P13"/>
  <c r="O19"/>
  <c r="I15"/>
  <c r="AC9"/>
  <c r="U14"/>
  <c r="V14" s="1"/>
  <c r="P14"/>
  <c r="V9"/>
  <c r="N9"/>
  <c r="D12" i="1"/>
  <c r="C12"/>
  <c r="E12"/>
  <c r="AD33" i="24"/>
  <c r="AB33"/>
  <c r="S33"/>
  <c r="AC33" s="1"/>
  <c r="AC34" s="1"/>
  <c r="N57"/>
  <c r="AB55"/>
  <c r="AB9"/>
  <c r="N20" l="1"/>
  <c r="U20"/>
  <c r="V20" s="1"/>
  <c r="P20"/>
  <c r="N19"/>
  <c r="P19"/>
  <c r="U19"/>
  <c r="V19" s="1"/>
  <c r="AD9"/>
  <c r="AD15"/>
  <c r="AD16"/>
  <c r="AD17"/>
  <c r="AD18"/>
  <c r="AD19"/>
  <c r="AD20"/>
  <c r="S29"/>
  <c r="X29" s="1"/>
  <c r="Y29" s="1"/>
  <c r="S28"/>
  <c r="X28" s="1"/>
  <c r="Y28" s="1"/>
  <c r="N14" l="1"/>
  <c r="AD14" s="1"/>
  <c r="S13"/>
  <c r="Y9"/>
  <c r="S9"/>
  <c r="P9"/>
  <c r="AC17"/>
  <c r="AC18"/>
  <c r="AC19"/>
  <c r="AC20"/>
  <c r="AB17"/>
  <c r="AB18"/>
  <c r="AB19"/>
  <c r="AB20"/>
  <c r="K21" l="1"/>
  <c r="D8" i="1" s="1"/>
  <c r="L21" i="24"/>
  <c r="R21"/>
  <c r="S21"/>
  <c r="X21"/>
  <c r="Y21"/>
  <c r="G21"/>
  <c r="AD57"/>
  <c r="AD59"/>
  <c r="AD60"/>
  <c r="AD61"/>
  <c r="AD62"/>
  <c r="N58"/>
  <c r="AD58" s="1"/>
  <c r="N56"/>
  <c r="AD56" s="1"/>
  <c r="N55"/>
  <c r="AD55" s="1"/>
  <c r="N52"/>
  <c r="AD52" s="1"/>
  <c r="N38" l="1"/>
  <c r="AD38" s="1"/>
  <c r="N39"/>
  <c r="AD39" s="1"/>
  <c r="N37"/>
  <c r="AD37" s="1"/>
  <c r="N45"/>
  <c r="AD45" s="1"/>
  <c r="N42"/>
  <c r="AD42" s="1"/>
  <c r="AB16"/>
  <c r="AC16"/>
  <c r="C8" i="1"/>
  <c r="Z47" i="24"/>
  <c r="Z64" s="1"/>
  <c r="Y39" l="1"/>
  <c r="Y37"/>
  <c r="T47" l="1"/>
  <c r="T64" s="1"/>
  <c r="S39"/>
  <c r="S37"/>
  <c r="AB15" l="1"/>
  <c r="AC15"/>
  <c r="AB14"/>
  <c r="AB13"/>
  <c r="K34" l="1"/>
  <c r="D10" i="1" s="1"/>
  <c r="L34" i="24"/>
  <c r="L46"/>
  <c r="K46"/>
  <c r="N13"/>
  <c r="AD13" s="1"/>
  <c r="AC62" l="1"/>
  <c r="AB62"/>
  <c r="AC61"/>
  <c r="AB61"/>
  <c r="AC60"/>
  <c r="AB60"/>
  <c r="AC59"/>
  <c r="AB59"/>
  <c r="AC58"/>
  <c r="AB58"/>
  <c r="AC57"/>
  <c r="AB57"/>
  <c r="AC56"/>
  <c r="AB56"/>
  <c r="AC55"/>
  <c r="AC52"/>
  <c r="AC53" s="1"/>
  <c r="AB52"/>
  <c r="AC45"/>
  <c r="AB45"/>
  <c r="AC42"/>
  <c r="AB42"/>
  <c r="AB39"/>
  <c r="AB38"/>
  <c r="AB37"/>
  <c r="AC14"/>
  <c r="AC13"/>
  <c r="AC12"/>
  <c r="AB12"/>
  <c r="AC29"/>
  <c r="AB29"/>
  <c r="AC28"/>
  <c r="AB28"/>
  <c r="AC25"/>
  <c r="AB25"/>
  <c r="AC24"/>
  <c r="AB24"/>
  <c r="AB10"/>
  <c r="AC10"/>
  <c r="AB11"/>
  <c r="AC11"/>
  <c r="AC21" l="1"/>
  <c r="Y63"/>
  <c r="S63"/>
  <c r="Y53"/>
  <c r="S53"/>
  <c r="Y47"/>
  <c r="S47"/>
  <c r="Y34"/>
  <c r="S34"/>
  <c r="Y30"/>
  <c r="Y26"/>
  <c r="S30"/>
  <c r="S26"/>
  <c r="X63"/>
  <c r="R63"/>
  <c r="X53"/>
  <c r="R53"/>
  <c r="X47"/>
  <c r="X34"/>
  <c r="R34"/>
  <c r="R47"/>
  <c r="S31" l="1"/>
  <c r="S64" s="1"/>
  <c r="Y31"/>
  <c r="Y64" s="1"/>
  <c r="X30"/>
  <c r="N29" l="1"/>
  <c r="N28"/>
  <c r="R30"/>
  <c r="N25"/>
  <c r="N24"/>
  <c r="R26"/>
  <c r="N11"/>
  <c r="N10"/>
  <c r="R31" l="1"/>
  <c r="R64" l="1"/>
  <c r="F14" i="1"/>
  <c r="F13"/>
  <c r="F12"/>
  <c r="F11"/>
  <c r="F10"/>
  <c r="F8"/>
  <c r="E14"/>
  <c r="E13"/>
  <c r="E11"/>
  <c r="E10"/>
  <c r="G10" s="1"/>
  <c r="E9"/>
  <c r="E8"/>
  <c r="X26" i="24"/>
  <c r="X31" s="1"/>
  <c r="X64" s="1"/>
  <c r="L63"/>
  <c r="K63"/>
  <c r="D14" i="1" s="1"/>
  <c r="L53" i="24"/>
  <c r="K53"/>
  <c r="D13" i="1" s="1"/>
  <c r="L43" i="24"/>
  <c r="K43"/>
  <c r="M40"/>
  <c r="M47" s="1"/>
  <c r="M64" s="1"/>
  <c r="K39"/>
  <c r="AC38"/>
  <c r="L30"/>
  <c r="K30"/>
  <c r="AC30" s="1"/>
  <c r="L26"/>
  <c r="K26"/>
  <c r="AC26" s="1"/>
  <c r="G63"/>
  <c r="C14" i="1" s="1"/>
  <c r="G53" i="24"/>
  <c r="C13" i="1" s="1"/>
  <c r="G46" i="24"/>
  <c r="G43"/>
  <c r="G40"/>
  <c r="G34"/>
  <c r="C10" i="1" s="1"/>
  <c r="G30" i="24"/>
  <c r="AD29"/>
  <c r="AD28"/>
  <c r="G26"/>
  <c r="AD25"/>
  <c r="AD24"/>
  <c r="AD12"/>
  <c r="AD11"/>
  <c r="AD10"/>
  <c r="E15" i="1" l="1"/>
  <c r="G47" i="24"/>
  <c r="C11" i="1" s="1"/>
  <c r="AC63" i="24"/>
  <c r="G31"/>
  <c r="C9" i="1" s="1"/>
  <c r="AC39" i="24"/>
  <c r="K31"/>
  <c r="L31"/>
  <c r="F9" i="1"/>
  <c r="F15" s="1"/>
  <c r="AC31" i="24" l="1"/>
  <c r="D9" i="1"/>
  <c r="C15"/>
  <c r="G64" i="24"/>
  <c r="G14" i="1"/>
  <c r="H12" l="1"/>
  <c r="H10"/>
  <c r="H14"/>
  <c r="G13"/>
  <c r="G8" l="1"/>
  <c r="H8"/>
  <c r="G9"/>
  <c r="H9" l="1"/>
  <c r="H13"/>
  <c r="K47" i="24"/>
  <c r="K64" s="1"/>
  <c r="K40"/>
  <c r="AC37"/>
  <c r="L40"/>
  <c r="L47" s="1"/>
  <c r="L64" s="1"/>
  <c r="D11" i="1" l="1"/>
  <c r="AC47" i="24"/>
  <c r="D15" i="1" l="1"/>
  <c r="G15" s="1"/>
  <c r="H11"/>
  <c r="G11"/>
</calcChain>
</file>

<file path=xl/sharedStrings.xml><?xml version="1.0" encoding="utf-8"?>
<sst xmlns="http://schemas.openxmlformats.org/spreadsheetml/2006/main" count="268" uniqueCount="146">
  <si>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</si>
  <si>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</si>
  <si>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</si>
  <si>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</si>
  <si>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</si>
  <si>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Будівництво, модернізація та реконструкція електричних мереж та обладнання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</si>
  <si>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</si>
  <si>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</si>
  <si>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</si>
  <si>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</si>
  <si>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</si>
  <si>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</si>
  <si>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</si>
  <si>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</si>
  <si>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</si>
  <si>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</si>
  <si>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</si>
  <si>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</si>
  <si>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</si>
  <si>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</si>
  <si>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</si>
  <si>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</si>
  <si>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</si>
  <si>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</si>
  <si>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</si>
  <si>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</si>
  <si>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</si>
  <si>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</si>
  <si>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</si>
  <si>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</si>
  <si>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</si>
  <si>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</si>
  <si>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</si>
  <si>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</si>
  <si>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</si>
  <si>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</si>
  <si>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</si>
  <si>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</si>
  <si>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</si>
  <si>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</si>
  <si>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</si>
  <si>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км</t>
  </si>
  <si>
    <t>амортизація</t>
  </si>
  <si>
    <t>Встановлення розвантажувальних ТП:</t>
  </si>
  <si>
    <t>шт</t>
  </si>
  <si>
    <t>інші доходи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</si>
  <si>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</si>
  <si>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</si>
  <si>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Портативний компютер</t>
  </si>
  <si>
    <t>Закупівля програмного забезпечення, у т.ч.:</t>
  </si>
  <si>
    <t>ПАТ "Рівнеобленерго"</t>
  </si>
  <si>
    <t>Заміна однофазних відгалужень до житлових будинків на ізольовані</t>
  </si>
  <si>
    <t>Реконструкція/технічне переоснащення ПЛ-0,4 кВ самоутримним ізольованим проводом</t>
  </si>
  <si>
    <t>Заміна трифазних відгалужень до житлових будинків на ізольовані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</si>
  <si>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</si>
  <si>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</si>
  <si>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</si>
  <si>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</si>
  <si>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</si>
  <si>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</si>
  <si>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Невмержицький С.М.</t>
  </si>
  <si>
    <t>Реконструкція КЛ-10 кВ:</t>
  </si>
  <si>
    <t>Заміна високовольтного обладнання ПС 110 Володимирець</t>
  </si>
  <si>
    <t>Закупівля нового мережевого обладнання</t>
  </si>
  <si>
    <t>Вимірювач опору ізоляції МІС-5000 або Е6-24</t>
  </si>
  <si>
    <t>КЮРБ  (провантажувальний пристрій)</t>
  </si>
  <si>
    <t>ВАФ (прилад для перевірки схем обліку)</t>
  </si>
  <si>
    <t>Заміна 1-фазних лічильників  (дефектні лічильники)</t>
  </si>
  <si>
    <t>Заміна 3-фазних лічильників (дефектні лічильники)</t>
  </si>
  <si>
    <t>Заплановано на 2016 рік</t>
  </si>
  <si>
    <t>Виконано</t>
  </si>
  <si>
    <t>Причини невико-нання плану</t>
  </si>
  <si>
    <t>вартість одиниці продукції,
тис. грн
без ПДВ</t>
  </si>
  <si>
    <t>кількість</t>
  </si>
  <si>
    <t>вартість, тис. грн</t>
  </si>
  <si>
    <t>вартість одиниці продукції</t>
  </si>
  <si>
    <t xml:space="preserve"> кількість</t>
  </si>
  <si>
    <t>всього</t>
  </si>
  <si>
    <t>пер*</t>
  </si>
  <si>
    <t>пост**</t>
  </si>
  <si>
    <t>пер</t>
  </si>
  <si>
    <t>пост</t>
  </si>
  <si>
    <t>Виготовлення та погодження проектно-кошторисної документації ЕМ 10-0,4 кВ</t>
  </si>
  <si>
    <t>Заміна дефектних приладів обліку</t>
  </si>
  <si>
    <t>Всього:</t>
  </si>
  <si>
    <t>Заміна приладів обліку власними силами</t>
  </si>
  <si>
    <t>Радіомодеми для системи телемеханіки (остання миля)</t>
  </si>
  <si>
    <t xml:space="preserve">БФП </t>
  </si>
  <si>
    <t>Обладнання для інфраструктури ІТ</t>
  </si>
  <si>
    <t>Спецмеханізми</t>
  </si>
  <si>
    <t>Автогідропідйомник АР-18.04 на базі ГАЗ-3309</t>
  </si>
  <si>
    <t>Бензопила SHTIL MS-361</t>
  </si>
  <si>
    <t>Висоторіз SHTIL HT-101</t>
  </si>
  <si>
    <t xml:space="preserve">Прилад К-540-3-17-10 для вимірювання опору обмоток постійному струму,коефіцієнта трансформації, втрат холостого ходу,струму к.з. 
силових трансформаторів 10/0,4 кВ; 35/10 кВ; 110/35/10 кВ.               </t>
  </si>
  <si>
    <t>Лебідка тросова барабанна</t>
  </si>
  <si>
    <t xml:space="preserve">Генератор бензиновый HYUNDAI HOBBY HHY 3000F 
</t>
  </si>
  <si>
    <t>Усього по програмі</t>
  </si>
  <si>
    <t>* пер - діяльність з передачі електричної енергії місцевими (локальними) електричними мережами (відповідні колонки заповнюються виключно при наданні звіту за рік).</t>
  </si>
  <si>
    <t>** пост - діяльність з постачання електричної енергії за регульованим тарифом (відповідні колонки заповнюються виключно при наданні звіту за рік).</t>
  </si>
  <si>
    <t>{Додаток 2 із змінами, внесеними згідно з Постановою Національної комісії, що здійснює державне регулювання у сферах енергетики та комунальних послуг № 1991 від 02.07.2015}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</si>
  <si>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2016 рік</t>
    </r>
    <r>
      <rPr>
        <sz val="11"/>
        <rFont val="Times New Roman"/>
        <family val="1"/>
        <charset val="204"/>
      </rPr>
      <t>, тис. грн (без ПДВ)</t>
    </r>
  </si>
  <si>
    <t>ТОВ БК Технорембуд, ТОВ МП Електросервіс, ТОВ Рівнеелектробуд</t>
  </si>
  <si>
    <t>Акти вводу ОЗ-1</t>
  </si>
  <si>
    <t>Господарський спосіб</t>
  </si>
  <si>
    <t>ТОВ Елінн</t>
  </si>
  <si>
    <t>Акт вводу ОЗ-1</t>
  </si>
  <si>
    <t>Заміна АБ на ПС-110кВ "Костопіль"</t>
  </si>
  <si>
    <t>Розпорядження №120,251</t>
  </si>
  <si>
    <t>Розпорядження №151,203,240,251</t>
  </si>
  <si>
    <t>ТОВ МП Електросервіс,ТОВ Рівнеелектробуд,ТОВ БК Технорембуд</t>
  </si>
  <si>
    <t>ТОВ Техноcтар</t>
  </si>
  <si>
    <t>ТОВ "ВП Електросервіс"</t>
  </si>
  <si>
    <t>ТОВ "Акку-енерго"</t>
  </si>
  <si>
    <t>Регіональний сервісний центр МВ</t>
  </si>
  <si>
    <t>ПП Техкомплект</t>
  </si>
  <si>
    <t>ТОВ Ексім прилад</t>
  </si>
  <si>
    <t xml:space="preserve">Заплановано на I+ІІ+ІІІ+IV  квартал
(з наростаючим підсумком) </t>
  </si>
  <si>
    <t>Виготовлення проектно-кошторисної документації ЕМ 10-0,4кВ</t>
  </si>
  <si>
    <t>Експертиза проектів ЕМ-10-0,4кВ</t>
  </si>
  <si>
    <t>ТЕО схеми приєднання ПС 110кВ "Центральна"</t>
  </si>
  <si>
    <t xml:space="preserve">Проектні роботи по заміні високовольтного обладнання на ПС-110кВ </t>
  </si>
  <si>
    <t>41</t>
  </si>
  <si>
    <t>8</t>
  </si>
  <si>
    <t>1</t>
  </si>
  <si>
    <t>2</t>
  </si>
  <si>
    <t>37</t>
  </si>
  <si>
    <t>ТОВ "Мережі та системи"</t>
  </si>
  <si>
    <t>ПАТ ПВНДКТ Укрзахіденергопроект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</si>
  <si>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I+ІІ+III+IV квартал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</si>
  <si>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 xml:space="preserve">інші доходи </t>
  </si>
  <si>
    <t>2. Детальний звіт щодо виконання інвестиційної програми ПАТ "Рівнеобленерго" за 12 місяців 2016 року</t>
  </si>
  <si>
    <r>
      <t xml:space="preserve">1. Звіт щодо виконання інвестиційної програми ПАТ "Рівнеобленерго" </t>
    </r>
    <r>
      <rPr>
        <b/>
        <sz val="14"/>
        <color indexed="10"/>
        <rFont val="Times New Roman"/>
        <family val="1"/>
        <charset val="204"/>
      </rPr>
      <t xml:space="preserve">за 12 місяців 2016 року </t>
    </r>
  </si>
  <si>
    <t>" 04 " січня  2017 року</t>
  </si>
  <si>
    <t>"04"  січня   2017 року</t>
  </si>
  <si>
    <t>Акт вводу ОЗ-2</t>
  </si>
  <si>
    <t>Акт виконаних робіт</t>
  </si>
  <si>
    <t>ПАТ ПВНДКТ "Укрзахіденергопроект", ТзОВ ВП "Електросервіс"</t>
  </si>
  <si>
    <t>Філія ДП "Укрдержбудекспертиза"</t>
  </si>
  <si>
    <r>
      <t>Розпорядження №120,151,171,203,240,2</t>
    </r>
    <r>
      <rPr>
        <i/>
        <sz val="12"/>
        <color theme="1"/>
        <rFont val="Times New Roman"/>
        <family val="1"/>
        <charset val="204"/>
      </rPr>
      <t>51,378,359,409</t>
    </r>
  </si>
  <si>
    <t>ТОВ "НТЦ Енергозв'язок"</t>
  </si>
  <si>
    <t>ТОВ "Невада"</t>
  </si>
  <si>
    <t>ТОВ "ІТ-інтегратор"</t>
  </si>
  <si>
    <t>ТОВ "Смартлінк консалтинг"</t>
  </si>
  <si>
    <t>Акт вводу №НА-1</t>
  </si>
  <si>
    <t xml:space="preserve">Акт вводу </t>
  </si>
  <si>
    <t>Виконано за 12 місяців (з наростаючим підсумком), тис. грн (без ПДВ)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</si>
</sst>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0_ ;[Red]\-#,##0.00\ "/>
    <numFmt numFmtId="166" formatCode="0.000"/>
    <numFmt numFmtId="167" formatCode="#,##0.0_ ;[Red]\-#,##0.0\ "/>
    <numFmt numFmtId="168" formatCode="#,##0.000_ ;[Red]\-#,##0.000\ "/>
    <numFmt numFmtId="169" formatCode="#,##0_ ;[Red]\-#,##0\ "/>
  </numFmts>
  <fonts count="5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2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8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</cellStyleXfs>
  <cellXfs count="261">
    <xf numFmtId="0" fontId="0" fillId="0" borderId="0" xfId="0"/>
    <xf numFmtId="0" fontId="3" fillId="0" borderId="0" xfId="34" applyFont="1" applyBorder="1" applyProtection="1"/>
    <xf numFmtId="0" fontId="3" fillId="0" borderId="0" xfId="34" applyFont="1" applyProtection="1"/>
    <xf numFmtId="0" fontId="6" fillId="0" borderId="0" xfId="34" applyFont="1"/>
    <xf numFmtId="0" fontId="7" fillId="0" borderId="0" xfId="34" applyFont="1"/>
    <xf numFmtId="0" fontId="9" fillId="0" borderId="0" xfId="34" applyFont="1" applyAlignment="1">
      <alignment horizontal="left" indent="1"/>
    </xf>
    <xf numFmtId="0" fontId="6" fillId="0" borderId="0" xfId="34" applyFont="1" applyProtection="1"/>
    <xf numFmtId="0" fontId="6" fillId="0" borderId="0" xfId="34" applyFont="1" applyAlignment="1" applyProtection="1">
      <alignment horizontal="left" indent="1"/>
    </xf>
    <xf numFmtId="0" fontId="7" fillId="0" borderId="10" xfId="34" applyNumberFormat="1" applyFont="1" applyFill="1" applyBorder="1" applyAlignment="1" applyProtection="1">
      <alignment horizontal="center" vertical="center" wrapText="1"/>
    </xf>
    <xf numFmtId="4" fontId="7" fillId="0" borderId="10" xfId="34" applyNumberFormat="1" applyFont="1" applyFill="1" applyBorder="1" applyAlignment="1" applyProtection="1">
      <alignment horizontal="center" vertical="center"/>
    </xf>
    <xf numFmtId="10" fontId="7" fillId="0" borderId="10" xfId="34" applyNumberFormat="1" applyFont="1" applyFill="1" applyBorder="1" applyAlignment="1" applyProtection="1">
      <alignment horizontal="center" vertical="center"/>
    </xf>
    <xf numFmtId="0" fontId="7" fillId="0" borderId="0" xfId="34" applyFont="1" applyProtection="1"/>
    <xf numFmtId="0" fontId="7" fillId="0" borderId="10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0" xfId="34" applyFont="1" applyFill="1" applyBorder="1" applyAlignment="1" applyProtection="1">
      <alignment horizontal="center" vertical="center"/>
    </xf>
    <xf numFmtId="4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Fill="1" applyProtection="1"/>
    <xf numFmtId="0" fontId="7" fillId="0" borderId="0" xfId="34" applyFont="1" applyFill="1"/>
    <xf numFmtId="0" fontId="9" fillId="0" borderId="13" xfId="34" applyFont="1" applyFill="1" applyBorder="1" applyAlignment="1" applyProtection="1">
      <alignment horizontal="center" vertical="center"/>
    </xf>
    <xf numFmtId="0" fontId="12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>
      <alignment horizontal="left" vertical="center" indent="1"/>
    </xf>
    <xf numFmtId="0" fontId="9" fillId="0" borderId="11" xfId="34" applyFont="1" applyFill="1" applyBorder="1" applyAlignment="1" applyProtection="1">
      <alignment horizontal="center" vertical="center"/>
    </xf>
    <xf numFmtId="0" fontId="8" fillId="0" borderId="0" xfId="34" applyFont="1" applyFill="1"/>
    <xf numFmtId="0" fontId="8" fillId="0" borderId="0" xfId="34" applyFont="1" applyAlignment="1" applyProtection="1">
      <alignment horizontal="left" indent="4"/>
    </xf>
    <xf numFmtId="0" fontId="8" fillId="0" borderId="0" xfId="34" applyFont="1" applyProtection="1"/>
    <xf numFmtId="0" fontId="9" fillId="0" borderId="0" xfId="34" applyFont="1" applyAlignment="1"/>
    <xf numFmtId="0" fontId="9" fillId="0" borderId="0" xfId="34" applyFont="1" applyAlignment="1">
      <alignment horizontal="left" indent="4"/>
    </xf>
    <xf numFmtId="0" fontId="13" fillId="0" borderId="0" xfId="34" applyFont="1" applyFill="1" applyAlignment="1">
      <alignment horizontal="left"/>
    </xf>
    <xf numFmtId="0" fontId="14" fillId="0" borderId="0" xfId="34" applyFont="1" applyFill="1" applyProtection="1"/>
    <xf numFmtId="0" fontId="6" fillId="0" borderId="0" xfId="34" applyFont="1" applyFill="1"/>
    <xf numFmtId="0" fontId="15" fillId="0" borderId="0" xfId="34" applyFont="1" applyFill="1"/>
    <xf numFmtId="0" fontId="6" fillId="0" borderId="0" xfId="34" applyFont="1" applyFill="1" applyAlignment="1">
      <alignment horizontal="center"/>
    </xf>
    <xf numFmtId="0" fontId="16" fillId="0" borderId="0" xfId="34" applyFont="1" applyFill="1"/>
    <xf numFmtId="0" fontId="6" fillId="0" borderId="0" xfId="53" applyFont="1" applyFill="1" applyProtection="1">
      <protection hidden="1"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Alignment="1" applyProtection="1">
      <alignment horizontal="left" indent="3"/>
      <protection hidden="1"/>
    </xf>
    <xf numFmtId="0" fontId="6" fillId="0" borderId="0" xfId="53" applyFont="1" applyFill="1" applyAlignment="1" applyProtection="1">
      <protection hidden="1"/>
    </xf>
    <xf numFmtId="0" fontId="7" fillId="24" borderId="10" xfId="34" applyFont="1" applyFill="1" applyBorder="1" applyAlignment="1" applyProtection="1">
      <alignment horizontal="center" vertical="top" wrapText="1"/>
    </xf>
    <xf numFmtId="0" fontId="7" fillId="24" borderId="10" xfId="34" applyFont="1" applyFill="1" applyBorder="1" applyAlignment="1" applyProtection="1">
      <alignment horizontal="center" vertical="center"/>
    </xf>
    <xf numFmtId="0" fontId="4" fillId="0" borderId="0" xfId="53" applyFont="1" applyBorder="1" applyAlignment="1" applyProtection="1">
      <alignment horizontal="left"/>
      <protection hidden="1"/>
    </xf>
    <xf numFmtId="0" fontId="7" fillId="0" borderId="0" xfId="35" applyFont="1" applyAlignment="1">
      <alignment horizontal="center" vertical="center" wrapText="1"/>
    </xf>
    <xf numFmtId="0" fontId="7" fillId="0" borderId="0" xfId="53" applyFont="1" applyProtection="1">
      <protection hidden="1"/>
    </xf>
    <xf numFmtId="0" fontId="6" fillId="0" borderId="0" xfId="37" applyFont="1" applyFill="1"/>
    <xf numFmtId="0" fontId="4" fillId="0" borderId="0" xfId="53" applyFont="1" applyFill="1" applyBorder="1" applyAlignment="1" applyProtection="1">
      <alignment horizontal="left"/>
      <protection hidden="1"/>
    </xf>
    <xf numFmtId="0" fontId="6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center" vertical="center"/>
    </xf>
    <xf numFmtId="0" fontId="8" fillId="0" borderId="0" xfId="38" applyFont="1" applyAlignment="1" applyProtection="1">
      <alignment horizontal="center" vertical="center"/>
    </xf>
    <xf numFmtId="0" fontId="7" fillId="0" borderId="0" xfId="53" applyFont="1" applyFill="1" applyProtection="1">
      <protection hidden="1"/>
    </xf>
    <xf numFmtId="4" fontId="7" fillId="0" borderId="10" xfId="38" applyNumberFormat="1" applyFont="1" applyFill="1" applyBorder="1" applyAlignment="1" applyProtection="1">
      <alignment horizontal="center" vertical="center"/>
    </xf>
    <xf numFmtId="4" fontId="7" fillId="0" borderId="10" xfId="38" applyNumberFormat="1" applyFont="1" applyFill="1" applyBorder="1" applyAlignment="1" applyProtection="1">
      <alignment horizontal="center" vertical="center"/>
      <protection locked="0"/>
    </xf>
    <xf numFmtId="4" fontId="4" fillId="26" borderId="10" xfId="34" applyNumberFormat="1" applyFont="1" applyFill="1" applyBorder="1" applyAlignment="1" applyProtection="1">
      <alignment horizontal="center" vertical="center"/>
    </xf>
    <xf numFmtId="10" fontId="4" fillId="26" borderId="10" xfId="34" applyNumberFormat="1" applyFont="1" applyFill="1" applyBorder="1" applyAlignment="1" applyProtection="1">
      <alignment horizontal="center" vertical="center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/>
    </xf>
    <xf numFmtId="0" fontId="21" fillId="0" borderId="0" xfId="53" applyFont="1" applyAlignment="1" applyProtection="1">
      <alignment horizontal="left"/>
      <protection hidden="1"/>
    </xf>
    <xf numFmtId="0" fontId="7" fillId="0" borderId="0" xfId="38" applyFont="1" applyAlignment="1" applyProtection="1">
      <alignment horizontal="center" vertical="center"/>
    </xf>
    <xf numFmtId="0" fontId="7" fillId="0" borderId="0" xfId="53" applyFont="1" applyAlignment="1" applyProtection="1">
      <protection hidden="1"/>
    </xf>
    <xf numFmtId="14" fontId="1" fillId="26" borderId="14" xfId="34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/>
    <xf numFmtId="0" fontId="9" fillId="0" borderId="0" xfId="59" applyFont="1"/>
    <xf numFmtId="0" fontId="7" fillId="0" borderId="0" xfId="58" applyFont="1" applyFill="1" applyBorder="1"/>
    <xf numFmtId="0" fontId="9" fillId="0" borderId="10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center" vertical="center" wrapText="1"/>
    </xf>
    <xf numFmtId="164" fontId="39" fillId="0" borderId="10" xfId="36" applyNumberFormat="1" applyFont="1" applyFill="1" applyBorder="1" applyAlignment="1">
      <alignment horizontal="center" vertical="center"/>
    </xf>
    <xf numFmtId="0" fontId="9" fillId="0" borderId="11" xfId="52" applyFont="1" applyFill="1" applyBorder="1" applyAlignment="1" applyProtection="1">
      <alignment horizontal="left" vertical="center" wrapText="1"/>
    </xf>
    <xf numFmtId="0" fontId="39" fillId="0" borderId="10" xfId="5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left" vertical="top" wrapText="1"/>
    </xf>
    <xf numFmtId="0" fontId="39" fillId="0" borderId="10" xfId="60" applyFont="1" applyFill="1" applyBorder="1" applyAlignment="1">
      <alignment horizontal="center" vertical="center" wrapText="1"/>
    </xf>
    <xf numFmtId="0" fontId="9" fillId="0" borderId="11" xfId="54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</xf>
    <xf numFmtId="164" fontId="39" fillId="0" borderId="10" xfId="51" applyNumberFormat="1" applyFont="1" applyFill="1" applyBorder="1" applyAlignment="1">
      <alignment horizontal="center" vertical="center" wrapText="1"/>
    </xf>
    <xf numFmtId="167" fontId="4" fillId="0" borderId="10" xfId="58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center" vertical="center"/>
    </xf>
    <xf numFmtId="2" fontId="9" fillId="0" borderId="10" xfId="40" applyNumberFormat="1" applyFont="1" applyFill="1" applyBorder="1" applyAlignment="1">
      <alignment vertical="center" wrapText="1"/>
    </xf>
    <xf numFmtId="0" fontId="39" fillId="0" borderId="10" xfId="36" applyFont="1" applyFill="1" applyBorder="1" applyAlignment="1">
      <alignment horizontal="center" vertical="center"/>
    </xf>
    <xf numFmtId="0" fontId="9" fillId="0" borderId="10" xfId="36" applyFont="1" applyFill="1" applyBorder="1" applyAlignment="1">
      <alignment horizontal="left" vertical="center" wrapText="1"/>
    </xf>
    <xf numFmtId="0" fontId="39" fillId="0" borderId="10" xfId="57" applyFont="1" applyFill="1" applyBorder="1" applyAlignment="1">
      <alignment horizontal="center" vertical="center"/>
    </xf>
    <xf numFmtId="0" fontId="42" fillId="25" borderId="10" xfId="61" applyFont="1" applyFill="1" applyBorder="1" applyAlignment="1">
      <alignment horizontal="left" vertical="center" wrapText="1"/>
    </xf>
    <xf numFmtId="0" fontId="4" fillId="0" borderId="10" xfId="58" applyFont="1" applyFill="1" applyBorder="1" applyAlignment="1">
      <alignment horizontal="left"/>
    </xf>
    <xf numFmtId="0" fontId="7" fillId="0" borderId="10" xfId="58" applyFont="1" applyFill="1" applyBorder="1" applyAlignment="1">
      <alignment horizontal="center" vertical="center"/>
    </xf>
    <xf numFmtId="168" fontId="7" fillId="0" borderId="10" xfId="58" applyNumberFormat="1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center" vertical="center" wrapText="1"/>
    </xf>
    <xf numFmtId="0" fontId="9" fillId="25" borderId="10" xfId="36" applyFont="1" applyFill="1" applyBorder="1" applyAlignment="1">
      <alignment vertical="center" wrapText="1"/>
    </xf>
    <xf numFmtId="0" fontId="39" fillId="0" borderId="11" xfId="57" applyFont="1" applyFill="1" applyBorder="1" applyAlignment="1">
      <alignment horizontal="center" vertical="center"/>
    </xf>
    <xf numFmtId="0" fontId="39" fillId="0" borderId="11" xfId="57" applyNumberFormat="1" applyFont="1" applyFill="1" applyBorder="1" applyAlignment="1">
      <alignment horizontal="center" vertical="center"/>
    </xf>
    <xf numFmtId="0" fontId="42" fillId="25" borderId="10" xfId="36" applyFont="1" applyFill="1" applyBorder="1" applyAlignment="1">
      <alignment vertical="center" wrapText="1"/>
    </xf>
    <xf numFmtId="0" fontId="39" fillId="0" borderId="10" xfId="54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39" fillId="25" borderId="10" xfId="40" applyFont="1" applyFill="1" applyBorder="1" applyAlignment="1">
      <alignment horizontal="center" vertical="center"/>
    </xf>
    <xf numFmtId="0" fontId="42" fillId="25" borderId="10" xfId="40" applyFont="1" applyFill="1" applyBorder="1" applyAlignment="1">
      <alignment horizontal="left" vertical="center" wrapText="1"/>
    </xf>
    <xf numFmtId="0" fontId="42" fillId="25" borderId="10" xfId="57" applyFont="1" applyFill="1" applyBorder="1" applyAlignment="1">
      <alignment horizontal="left" vertical="center"/>
    </xf>
    <xf numFmtId="0" fontId="42" fillId="25" borderId="10" xfId="57" applyFont="1" applyFill="1" applyBorder="1" applyAlignment="1">
      <alignment horizontal="left" vertical="center" wrapText="1"/>
    </xf>
    <xf numFmtId="0" fontId="4" fillId="0" borderId="0" xfId="58" applyFont="1" applyFill="1" applyBorder="1" applyAlignment="1">
      <alignment vertical="center"/>
    </xf>
    <xf numFmtId="167" fontId="4" fillId="0" borderId="0" xfId="58" applyNumberFormat="1" applyFont="1" applyFill="1" applyBorder="1" applyAlignment="1">
      <alignment horizontal="center" vertical="center"/>
    </xf>
    <xf numFmtId="167" fontId="4" fillId="0" borderId="0" xfId="58" applyNumberFormat="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/>
      <protection hidden="1"/>
    </xf>
    <xf numFmtId="0" fontId="6" fillId="0" borderId="0" xfId="58" applyFont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6" fillId="0" borderId="0" xfId="58" applyFont="1" applyAlignment="1" applyProtection="1">
      <alignment horizontal="center" vertical="center"/>
    </xf>
    <xf numFmtId="0" fontId="8" fillId="0" borderId="0" xfId="58" applyFont="1" applyAlignment="1" applyProtection="1">
      <alignment horizontal="center" vertical="center"/>
    </xf>
    <xf numFmtId="0" fontId="9" fillId="0" borderId="0" xfId="53" applyFont="1" applyProtection="1">
      <protection hidden="1"/>
    </xf>
    <xf numFmtId="0" fontId="9" fillId="0" borderId="0" xfId="53" applyFont="1" applyAlignment="1" applyProtection="1">
      <protection hidden="1"/>
    </xf>
    <xf numFmtId="0" fontId="6" fillId="0" borderId="0" xfId="58" applyFont="1" applyFill="1"/>
    <xf numFmtId="0" fontId="15" fillId="0" borderId="0" xfId="58" applyFont="1" applyFill="1"/>
    <xf numFmtId="4" fontId="39" fillId="0" borderId="10" xfId="58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3" fontId="39" fillId="0" borderId="10" xfId="58" applyNumberFormat="1" applyFont="1" applyFill="1" applyBorder="1" applyAlignment="1">
      <alignment horizontal="center" vertical="center"/>
    </xf>
    <xf numFmtId="2" fontId="39" fillId="0" borderId="10" xfId="58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0" fontId="39" fillId="0" borderId="10" xfId="62" applyFont="1" applyFill="1" applyBorder="1" applyAlignment="1">
      <alignment horizontal="center" vertical="center"/>
    </xf>
    <xf numFmtId="2" fontId="40" fillId="0" borderId="10" xfId="62" applyNumberFormat="1" applyFont="1" applyFill="1" applyBorder="1" applyAlignment="1">
      <alignment horizontal="center" vertical="center"/>
    </xf>
    <xf numFmtId="169" fontId="39" fillId="0" borderId="10" xfId="58" applyNumberFormat="1" applyFont="1" applyFill="1" applyBorder="1" applyAlignment="1">
      <alignment horizontal="center" vertical="center" wrapText="1"/>
    </xf>
    <xf numFmtId="165" fontId="39" fillId="0" borderId="10" xfId="58" applyNumberFormat="1" applyFont="1" applyFill="1" applyBorder="1" applyAlignment="1">
      <alignment horizontal="center" vertical="center" wrapText="1"/>
    </xf>
    <xf numFmtId="169" fontId="9" fillId="0" borderId="10" xfId="58" applyNumberFormat="1" applyFont="1" applyFill="1" applyBorder="1" applyAlignment="1">
      <alignment horizontal="center" vertical="center"/>
    </xf>
    <xf numFmtId="167" fontId="9" fillId="0" borderId="10" xfId="58" applyNumberFormat="1" applyFont="1" applyFill="1" applyBorder="1" applyAlignment="1">
      <alignment horizontal="center" vertical="center"/>
    </xf>
    <xf numFmtId="165" fontId="12" fillId="0" borderId="10" xfId="58" applyNumberFormat="1" applyFont="1" applyFill="1" applyBorder="1" applyAlignment="1">
      <alignment horizontal="center" vertical="center" wrapText="1"/>
    </xf>
    <xf numFmtId="167" fontId="9" fillId="0" borderId="10" xfId="58" applyNumberFormat="1" applyFont="1" applyFill="1" applyBorder="1" applyAlignment="1">
      <alignment horizontal="center" vertical="center" wrapText="1"/>
    </xf>
    <xf numFmtId="169" fontId="39" fillId="0" borderId="10" xfId="58" applyNumberFormat="1" applyFont="1" applyFill="1" applyBorder="1" applyAlignment="1">
      <alignment horizontal="center" vertical="center"/>
    </xf>
    <xf numFmtId="165" fontId="40" fillId="0" borderId="10" xfId="58" applyNumberFormat="1" applyFont="1" applyFill="1" applyBorder="1" applyAlignment="1">
      <alignment horizontal="center" vertical="center" wrapText="1"/>
    </xf>
    <xf numFmtId="0" fontId="43" fillId="0" borderId="10" xfId="61" applyFont="1" applyFill="1" applyBorder="1" applyAlignment="1">
      <alignment horizontal="center" vertical="center"/>
    </xf>
    <xf numFmtId="2" fontId="44" fillId="0" borderId="10" xfId="57" applyNumberFormat="1" applyFont="1" applyFill="1" applyBorder="1" applyAlignment="1">
      <alignment horizontal="center" vertical="center"/>
    </xf>
    <xf numFmtId="167" fontId="12" fillId="0" borderId="10" xfId="58" applyNumberFormat="1" applyFont="1" applyFill="1" applyBorder="1" applyAlignment="1">
      <alignment horizontal="center" vertical="center" wrapText="1"/>
    </xf>
    <xf numFmtId="2" fontId="9" fillId="0" borderId="10" xfId="40" applyNumberFormat="1" applyFont="1" applyFill="1" applyBorder="1" applyAlignment="1">
      <alignment horizontal="left" vertical="center" wrapText="1"/>
    </xf>
    <xf numFmtId="166" fontId="39" fillId="0" borderId="10" xfId="58" applyNumberFormat="1" applyFont="1" applyFill="1" applyBorder="1" applyAlignment="1">
      <alignment horizontal="center" vertical="center"/>
    </xf>
    <xf numFmtId="3" fontId="39" fillId="0" borderId="10" xfId="36" applyNumberFormat="1" applyFont="1" applyFill="1" applyBorder="1" applyAlignment="1">
      <alignment horizontal="center" vertical="center"/>
    </xf>
    <xf numFmtId="4" fontId="40" fillId="0" borderId="10" xfId="36" applyNumberFormat="1" applyFont="1" applyFill="1" applyBorder="1" applyAlignment="1">
      <alignment horizontal="center" vertical="center"/>
    </xf>
    <xf numFmtId="3" fontId="39" fillId="0" borderId="10" xfId="40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/>
    </xf>
    <xf numFmtId="4" fontId="12" fillId="0" borderId="10" xfId="58" applyNumberFormat="1" applyFont="1" applyFill="1" applyBorder="1" applyAlignment="1">
      <alignment horizontal="center"/>
    </xf>
    <xf numFmtId="2" fontId="40" fillId="0" borderId="10" xfId="58" applyNumberFormat="1" applyFont="1" applyFill="1" applyBorder="1" applyAlignment="1">
      <alignment horizontal="center"/>
    </xf>
    <xf numFmtId="1" fontId="40" fillId="0" borderId="10" xfId="58" applyNumberFormat="1" applyFont="1" applyFill="1" applyBorder="1" applyAlignment="1">
      <alignment horizontal="center"/>
    </xf>
    <xf numFmtId="4" fontId="40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 vertical="center" wrapText="1"/>
    </xf>
    <xf numFmtId="0" fontId="47" fillId="0" borderId="10" xfId="58" applyFont="1" applyFill="1" applyBorder="1" applyAlignment="1">
      <alignment horizontal="center"/>
    </xf>
    <xf numFmtId="2" fontId="39" fillId="0" borderId="10" xfId="58" applyNumberFormat="1" applyFont="1" applyFill="1" applyBorder="1" applyAlignment="1">
      <alignment horizontal="center"/>
    </xf>
    <xf numFmtId="1" fontId="39" fillId="0" borderId="10" xfId="58" applyNumberFormat="1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vertical="center"/>
    </xf>
    <xf numFmtId="168" fontId="9" fillId="0" borderId="10" xfId="58" applyNumberFormat="1" applyFont="1" applyFill="1" applyBorder="1" applyAlignment="1">
      <alignment horizontal="center" vertical="center"/>
    </xf>
    <xf numFmtId="0" fontId="9" fillId="0" borderId="0" xfId="58" applyFont="1" applyFill="1" applyAlignment="1">
      <alignment horizontal="right"/>
    </xf>
    <xf numFmtId="3" fontId="40" fillId="0" borderId="10" xfId="58" applyNumberFormat="1" applyFont="1" applyFill="1" applyBorder="1" applyAlignment="1">
      <alignment horizontal="center"/>
    </xf>
    <xf numFmtId="10" fontId="40" fillId="0" borderId="10" xfId="58" applyNumberFormat="1" applyFont="1" applyFill="1" applyBorder="1" applyAlignment="1">
      <alignment horizontal="center" vertical="center"/>
    </xf>
    <xf numFmtId="0" fontId="9" fillId="24" borderId="10" xfId="34" applyFont="1" applyFill="1" applyBorder="1" applyAlignment="1" applyProtection="1">
      <alignment horizontal="center" vertical="top" wrapText="1"/>
    </xf>
    <xf numFmtId="167" fontId="45" fillId="26" borderId="10" xfId="58" applyNumberFormat="1" applyFont="1" applyFill="1" applyBorder="1" applyAlignment="1">
      <alignment horizontal="center" vertical="center" wrapText="1"/>
    </xf>
    <xf numFmtId="165" fontId="46" fillId="26" borderId="10" xfId="58" applyNumberFormat="1" applyFont="1" applyFill="1" applyBorder="1" applyAlignment="1">
      <alignment horizontal="center" vertical="center" wrapText="1"/>
    </xf>
    <xf numFmtId="167" fontId="46" fillId="26" borderId="10" xfId="58" applyNumberFormat="1" applyFont="1" applyFill="1" applyBorder="1" applyAlignment="1">
      <alignment horizontal="center" vertical="center" wrapText="1"/>
    </xf>
    <xf numFmtId="4" fontId="46" fillId="26" borderId="10" xfId="58" applyNumberFormat="1" applyFont="1" applyFill="1" applyBorder="1" applyAlignment="1">
      <alignment horizontal="center" vertical="center" wrapText="1"/>
    </xf>
    <xf numFmtId="0" fontId="45" fillId="26" borderId="10" xfId="58" applyFont="1" applyFill="1" applyBorder="1" applyAlignment="1">
      <alignment horizontal="center" vertical="center" wrapText="1"/>
    </xf>
    <xf numFmtId="167" fontId="46" fillId="26" borderId="10" xfId="58" applyNumberFormat="1" applyFont="1" applyFill="1" applyBorder="1" applyAlignment="1">
      <alignment horizontal="center" vertical="center"/>
    </xf>
    <xf numFmtId="0" fontId="4" fillId="26" borderId="10" xfId="58" applyFont="1" applyFill="1" applyBorder="1" applyAlignment="1">
      <alignment horizontal="center" vertical="center" wrapText="1"/>
    </xf>
    <xf numFmtId="0" fontId="7" fillId="26" borderId="10" xfId="58" applyFont="1" applyFill="1" applyBorder="1" applyAlignment="1">
      <alignment horizontal="center" vertical="center" wrapText="1"/>
    </xf>
    <xf numFmtId="167" fontId="45" fillId="26" borderId="10" xfId="58" applyNumberFormat="1" applyFont="1" applyFill="1" applyBorder="1" applyAlignment="1">
      <alignment horizontal="center" vertical="center"/>
    </xf>
    <xf numFmtId="165" fontId="48" fillId="26" borderId="10" xfId="58" applyNumberFormat="1" applyFont="1" applyFill="1" applyBorder="1" applyAlignment="1">
      <alignment horizontal="center" vertical="center" wrapText="1"/>
    </xf>
    <xf numFmtId="4" fontId="48" fillId="26" borderId="10" xfId="58" applyNumberFormat="1" applyFont="1" applyFill="1" applyBorder="1" applyAlignment="1">
      <alignment horizontal="center" vertical="center"/>
    </xf>
    <xf numFmtId="10" fontId="39" fillId="0" borderId="10" xfId="58" applyNumberFormat="1" applyFont="1" applyFill="1" applyBorder="1" applyAlignment="1">
      <alignment horizontal="center" vertical="center"/>
    </xf>
    <xf numFmtId="165" fontId="9" fillId="0" borderId="10" xfId="58" applyNumberFormat="1" applyFont="1" applyFill="1" applyBorder="1" applyAlignment="1">
      <alignment horizontal="center" vertical="center" wrapText="1"/>
    </xf>
    <xf numFmtId="0" fontId="50" fillId="0" borderId="0" xfId="58" applyFont="1" applyAlignment="1">
      <alignment horizontal="center"/>
    </xf>
    <xf numFmtId="0" fontId="39" fillId="0" borderId="10" xfId="39" applyNumberFormat="1" applyFont="1" applyFill="1" applyBorder="1" applyAlignment="1">
      <alignment horizontal="center" vertical="center" wrapText="1"/>
    </xf>
    <xf numFmtId="167" fontId="39" fillId="0" borderId="10" xfId="58" applyNumberFormat="1" applyFont="1" applyFill="1" applyBorder="1" applyAlignment="1">
      <alignment horizontal="center" vertical="center" wrapText="1"/>
    </xf>
    <xf numFmtId="167" fontId="48" fillId="26" borderId="10" xfId="58" applyNumberFormat="1" applyFont="1" applyFill="1" applyBorder="1" applyAlignment="1">
      <alignment horizontal="center" vertical="center" wrapText="1"/>
    </xf>
    <xf numFmtId="0" fontId="48" fillId="26" borderId="10" xfId="58" applyFont="1" applyFill="1" applyBorder="1" applyAlignment="1">
      <alignment horizontal="center" vertical="center" wrapText="1"/>
    </xf>
    <xf numFmtId="0" fontId="51" fillId="26" borderId="10" xfId="58" applyFont="1" applyFill="1" applyBorder="1" applyAlignment="1">
      <alignment horizontal="center" vertical="center" wrapText="1"/>
    </xf>
    <xf numFmtId="0" fontId="13" fillId="0" borderId="0" xfId="58" applyFont="1" applyFill="1" applyAlignment="1">
      <alignment horizontal="center" vertical="center" wrapText="1"/>
    </xf>
    <xf numFmtId="167" fontId="48" fillId="26" borderId="10" xfId="58" applyNumberFormat="1" applyFont="1" applyFill="1" applyBorder="1" applyAlignment="1">
      <alignment horizontal="center" vertical="center"/>
    </xf>
    <xf numFmtId="0" fontId="10" fillId="26" borderId="10" xfId="58" applyFont="1" applyFill="1" applyBorder="1" applyAlignment="1">
      <alignment horizontal="center" vertical="center" wrapText="1"/>
    </xf>
    <xf numFmtId="0" fontId="9" fillId="0" borderId="10" xfId="36" applyFont="1" applyFill="1" applyBorder="1" applyAlignment="1">
      <alignment vertical="center" wrapText="1"/>
    </xf>
    <xf numFmtId="0" fontId="47" fillId="0" borderId="1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2" fontId="39" fillId="0" borderId="10" xfId="36" applyNumberFormat="1" applyFont="1" applyFill="1" applyBorder="1" applyAlignment="1">
      <alignment horizontal="center" vertical="center"/>
    </xf>
    <xf numFmtId="2" fontId="39" fillId="0" borderId="10" xfId="63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 wrapText="1"/>
    </xf>
    <xf numFmtId="2" fontId="44" fillId="25" borderId="10" xfId="40" applyNumberFormat="1" applyFont="1" applyFill="1" applyBorder="1" applyAlignment="1">
      <alignment horizontal="center" vertical="center"/>
    </xf>
    <xf numFmtId="0" fontId="11" fillId="0" borderId="10" xfId="58" applyFont="1" applyFill="1" applyBorder="1" applyAlignment="1">
      <alignment horizontal="center" vertical="center"/>
    </xf>
    <xf numFmtId="0" fontId="9" fillId="0" borderId="0" xfId="53" applyFont="1" applyAlignment="1" applyProtection="1">
      <alignment horizontal="left"/>
      <protection hidden="1"/>
    </xf>
    <xf numFmtId="1" fontId="39" fillId="0" borderId="10" xfId="58" applyNumberFormat="1" applyFont="1" applyFill="1" applyBorder="1" applyAlignment="1">
      <alignment horizontal="center" vertical="center"/>
    </xf>
    <xf numFmtId="1" fontId="40" fillId="0" borderId="10" xfId="58" applyNumberFormat="1" applyFont="1" applyFill="1" applyBorder="1" applyAlignment="1">
      <alignment horizontal="center" vertical="center"/>
    </xf>
    <xf numFmtId="167" fontId="52" fillId="0" borderId="10" xfId="58" applyNumberFormat="1" applyFont="1" applyFill="1" applyBorder="1" applyAlignment="1">
      <alignment horizontal="center" vertical="center" wrapText="1"/>
    </xf>
    <xf numFmtId="0" fontId="53" fillId="0" borderId="10" xfId="58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</xf>
    <xf numFmtId="0" fontId="10" fillId="24" borderId="10" xfId="34" applyFont="1" applyFill="1" applyBorder="1" applyAlignment="1" applyProtection="1">
      <alignment horizontal="center" vertical="center"/>
    </xf>
    <xf numFmtId="0" fontId="6" fillId="24" borderId="10" xfId="34" applyFont="1" applyFill="1" applyBorder="1"/>
    <xf numFmtId="0" fontId="4" fillId="26" borderId="12" xfId="34" applyFont="1" applyFill="1" applyBorder="1" applyAlignment="1" applyProtection="1">
      <alignment horizontal="center" vertical="center"/>
    </xf>
    <xf numFmtId="0" fontId="9" fillId="0" borderId="0" xfId="34" applyFont="1" applyFill="1" applyAlignment="1">
      <alignment horizontal="left" indent="1"/>
    </xf>
    <xf numFmtId="0" fontId="9" fillId="0" borderId="0" xfId="34" applyFont="1" applyAlignment="1">
      <alignment horizontal="left" indent="1"/>
    </xf>
    <xf numFmtId="0" fontId="21" fillId="0" borderId="0" xfId="35" applyFont="1" applyAlignment="1">
      <alignment horizontal="left"/>
    </xf>
    <xf numFmtId="0" fontId="7" fillId="0" borderId="0" xfId="35" applyFont="1" applyAlignment="1">
      <alignment horizontal="left"/>
    </xf>
    <xf numFmtId="0" fontId="9" fillId="0" borderId="0" xfId="34" applyFont="1" applyFill="1" applyAlignment="1">
      <alignment horizontal="right"/>
    </xf>
    <xf numFmtId="0" fontId="4" fillId="26" borderId="11" xfId="34" applyNumberFormat="1" applyFont="1" applyFill="1" applyBorder="1" applyAlignment="1" applyProtection="1">
      <alignment horizontal="center" vertical="center" wrapText="1"/>
    </xf>
    <xf numFmtId="0" fontId="4" fillId="26" borderId="16" xfId="34" applyNumberFormat="1" applyFont="1" applyFill="1" applyBorder="1" applyAlignment="1" applyProtection="1">
      <alignment horizontal="center" vertical="center" wrapText="1"/>
    </xf>
    <xf numFmtId="0" fontId="10" fillId="24" borderId="11" xfId="34" applyFont="1" applyFill="1" applyBorder="1" applyAlignment="1" applyProtection="1">
      <alignment horizontal="center" vertical="center" wrapText="1"/>
    </xf>
    <xf numFmtId="0" fontId="10" fillId="24" borderId="13" xfId="34" applyFont="1" applyFill="1" applyBorder="1" applyAlignment="1" applyProtection="1">
      <alignment horizontal="center" vertical="center" wrapText="1"/>
    </xf>
    <xf numFmtId="0" fontId="10" fillId="24" borderId="16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5" xfId="34" applyFont="1" applyFill="1" applyBorder="1" applyAlignment="1" applyProtection="1">
      <alignment horizontal="center" vertical="center" wrapText="1"/>
    </xf>
    <xf numFmtId="0" fontId="7" fillId="0" borderId="17" xfId="34" applyFont="1" applyFill="1" applyBorder="1" applyAlignment="1" applyProtection="1">
      <alignment horizontal="center" vertical="center" wrapText="1"/>
    </xf>
    <xf numFmtId="0" fontId="7" fillId="0" borderId="20" xfId="34" applyFont="1" applyFill="1" applyBorder="1" applyAlignment="1" applyProtection="1">
      <alignment horizontal="center" vertical="center" wrapText="1"/>
    </xf>
    <xf numFmtId="0" fontId="21" fillId="0" borderId="0" xfId="38" applyFont="1" applyAlignment="1">
      <alignment horizontal="center"/>
    </xf>
    <xf numFmtId="0" fontId="7" fillId="0" borderId="0" xfId="53" applyFont="1" applyAlignment="1" applyProtection="1">
      <alignment horizontal="left"/>
      <protection hidden="1"/>
    </xf>
    <xf numFmtId="0" fontId="21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 vertical="center" wrapText="1"/>
    </xf>
    <xf numFmtId="0" fontId="41" fillId="0" borderId="0" xfId="58" applyFont="1" applyFill="1" applyAlignment="1">
      <alignment horizontal="left" vertical="center" wrapText="1"/>
    </xf>
    <xf numFmtId="0" fontId="49" fillId="24" borderId="11" xfId="34" applyFont="1" applyFill="1" applyBorder="1" applyAlignment="1" applyProtection="1">
      <alignment horizontal="center" vertical="top" wrapText="1"/>
    </xf>
    <xf numFmtId="0" fontId="49" fillId="24" borderId="13" xfId="34" applyFont="1" applyFill="1" applyBorder="1" applyAlignment="1" applyProtection="1">
      <alignment horizontal="center" vertical="top" wrapText="1"/>
    </xf>
    <xf numFmtId="0" fontId="49" fillId="24" borderId="16" xfId="34" applyFont="1" applyFill="1" applyBorder="1" applyAlignment="1" applyProtection="1">
      <alignment horizontal="center" vertical="top" wrapText="1"/>
    </xf>
    <xf numFmtId="0" fontId="9" fillId="0" borderId="12" xfId="58" applyFont="1" applyFill="1" applyBorder="1" applyAlignment="1">
      <alignment horizontal="center" vertical="center" wrapText="1"/>
    </xf>
    <xf numFmtId="0" fontId="9" fillId="0" borderId="19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13" fillId="0" borderId="12" xfId="58" applyFont="1" applyFill="1" applyBorder="1" applyAlignment="1">
      <alignment horizontal="center" vertical="center" wrapText="1"/>
    </xf>
    <xf numFmtId="0" fontId="13" fillId="0" borderId="19" xfId="58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center" vertical="center" wrapText="1"/>
    </xf>
    <xf numFmtId="0" fontId="9" fillId="0" borderId="17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9" fillId="0" borderId="18" xfId="58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</xf>
    <xf numFmtId="0" fontId="9" fillId="0" borderId="16" xfId="58" applyFont="1" applyFill="1" applyBorder="1" applyAlignment="1">
      <alignment horizontal="center" vertical="center" wrapText="1"/>
    </xf>
    <xf numFmtId="0" fontId="47" fillId="0" borderId="12" xfId="58" applyFont="1" applyFill="1" applyBorder="1" applyAlignment="1">
      <alignment horizontal="center" vertical="center" wrapText="1"/>
    </xf>
    <xf numFmtId="0" fontId="47" fillId="0" borderId="15" xfId="58" applyFont="1" applyFill="1" applyBorder="1" applyAlignment="1">
      <alignment horizontal="center" vertical="center" wrapText="1"/>
    </xf>
    <xf numFmtId="0" fontId="12" fillId="0" borderId="11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16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 vertical="center" wrapText="1"/>
    </xf>
    <xf numFmtId="0" fontId="12" fillId="0" borderId="16" xfId="58" applyFont="1" applyFill="1" applyBorder="1" applyAlignment="1">
      <alignment horizontal="left" vertical="center" wrapText="1"/>
    </xf>
    <xf numFmtId="0" fontId="40" fillId="0" borderId="11" xfId="58" applyFont="1" applyFill="1" applyBorder="1" applyAlignment="1">
      <alignment horizontal="left" vertical="center"/>
    </xf>
    <xf numFmtId="0" fontId="40" fillId="0" borderId="16" xfId="58" applyFont="1" applyFill="1" applyBorder="1" applyAlignment="1">
      <alignment horizontal="left" vertical="center"/>
    </xf>
    <xf numFmtId="0" fontId="39" fillId="0" borderId="12" xfId="58" applyFont="1" applyFill="1" applyBorder="1" applyAlignment="1">
      <alignment horizontal="center" vertical="center" wrapText="1"/>
    </xf>
    <xf numFmtId="0" fontId="39" fillId="0" borderId="15" xfId="58" applyFont="1" applyFill="1" applyBorder="1" applyAlignment="1">
      <alignment horizontal="center" vertical="center" wrapText="1"/>
    </xf>
    <xf numFmtId="0" fontId="46" fillId="26" borderId="10" xfId="58" applyFont="1" applyFill="1" applyBorder="1" applyAlignment="1">
      <alignment vertical="center"/>
    </xf>
    <xf numFmtId="0" fontId="4" fillId="0" borderId="11" xfId="58" applyFont="1" applyFill="1" applyBorder="1" applyAlignment="1">
      <alignment horizontal="left" vertical="center"/>
    </xf>
    <xf numFmtId="0" fontId="4" fillId="0" borderId="16" xfId="58" applyFont="1" applyFill="1" applyBorder="1" applyAlignment="1">
      <alignment horizontal="left" vertical="center"/>
    </xf>
    <xf numFmtId="0" fontId="10" fillId="0" borderId="11" xfId="58" applyFont="1" applyFill="1" applyBorder="1" applyAlignment="1">
      <alignment horizontal="left"/>
    </xf>
    <xf numFmtId="0" fontId="10" fillId="0" borderId="13" xfId="58" applyFont="1" applyFill="1" applyBorder="1" applyAlignment="1">
      <alignment horizontal="left"/>
    </xf>
    <xf numFmtId="0" fontId="10" fillId="0" borderId="16" xfId="58" applyFont="1" applyFill="1" applyBorder="1" applyAlignment="1">
      <alignment horizontal="left"/>
    </xf>
    <xf numFmtId="0" fontId="48" fillId="26" borderId="10" xfId="58" applyFont="1" applyFill="1" applyBorder="1" applyAlignment="1">
      <alignment vertical="center"/>
    </xf>
    <xf numFmtId="0" fontId="12" fillId="0" borderId="11" xfId="58" applyFont="1" applyFill="1" applyBorder="1" applyAlignment="1">
      <alignment horizontal="left"/>
    </xf>
    <xf numFmtId="0" fontId="12" fillId="0" borderId="13" xfId="58" applyFont="1" applyFill="1" applyBorder="1" applyAlignment="1">
      <alignment horizontal="left"/>
    </xf>
    <xf numFmtId="0" fontId="12" fillId="0" borderId="16" xfId="58" applyFont="1" applyFill="1" applyBorder="1" applyAlignment="1">
      <alignment horizontal="left"/>
    </xf>
    <xf numFmtId="0" fontId="9" fillId="0" borderId="11" xfId="58" applyFont="1" applyFill="1" applyBorder="1" applyAlignment="1">
      <alignment horizontal="left" vertical="center" wrapText="1"/>
    </xf>
    <xf numFmtId="0" fontId="9" fillId="0" borderId="16" xfId="58" applyFont="1" applyFill="1" applyBorder="1" applyAlignment="1">
      <alignment horizontal="left" vertical="center" wrapText="1"/>
    </xf>
    <xf numFmtId="0" fontId="46" fillId="26" borderId="10" xfId="58" applyFont="1" applyFill="1" applyBorder="1" applyAlignment="1">
      <alignment horizontal="left" vertical="center"/>
    </xf>
    <xf numFmtId="0" fontId="9" fillId="0" borderId="0" xfId="53" applyFont="1" applyAlignment="1" applyProtection="1">
      <alignment horizontal="left"/>
      <protection hidden="1"/>
    </xf>
    <xf numFmtId="0" fontId="39" fillId="0" borderId="0" xfId="58" applyFont="1" applyFill="1" applyAlignment="1">
      <alignment horizontal="left" wrapText="1"/>
    </xf>
    <xf numFmtId="0" fontId="7" fillId="0" borderId="0" xfId="58" applyFont="1" applyFill="1" applyBorder="1" applyAlignment="1">
      <alignment horizontal="left" vertical="center"/>
    </xf>
  </cellXfs>
  <cellStyles count="6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3" xfId="37"/>
    <cellStyle name="Iau?iue 3 2" xfId="38"/>
    <cellStyle name="Iau?iue 4" xfId="39"/>
    <cellStyle name="Iau?iue_dodatok 3" xfId="58"/>
    <cellStyle name="Iau?iue_ІП-2015 20.06.14" xfId="57"/>
    <cellStyle name="Iau?iue_ІП-2015 28.07.14" xfId="63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3" xfId="50"/>
    <cellStyle name="Обычный_IP_2008_Оригинал" xfId="51"/>
    <cellStyle name="Обычный_IP_2008_Оригинал_31199" xfId="52"/>
    <cellStyle name="Обычный_nkre1" xfId="53"/>
    <cellStyle name="Обычный_Проект_IP_2009_260608" xfId="54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I9"/>
  <sheetViews>
    <sheetView tabSelected="1" topLeftCell="A7" zoomScaleNormal="100" zoomScaleSheetLayoutView="100" workbookViewId="0">
      <selection activeCell="C22" sqref="C22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195"/>
      <c r="D1" s="195"/>
      <c r="E1" s="195"/>
      <c r="F1" s="7"/>
      <c r="G1" s="7"/>
      <c r="H1" s="7"/>
      <c r="I1" s="7"/>
    </row>
    <row r="2" spans="1:9" s="6" customFormat="1" ht="15.75" customHeight="1">
      <c r="C2" s="195"/>
      <c r="D2" s="195"/>
      <c r="E2" s="195"/>
      <c r="F2" s="195"/>
      <c r="G2" s="7"/>
      <c r="H2" s="7"/>
      <c r="I2" s="7"/>
    </row>
    <row r="3" spans="1:9" s="6" customFormat="1" ht="15.75" customHeight="1">
      <c r="C3" s="196"/>
      <c r="D3" s="196"/>
      <c r="E3" s="196"/>
      <c r="F3" s="196"/>
      <c r="G3" s="196"/>
      <c r="H3" s="196"/>
      <c r="I3" s="196"/>
    </row>
    <row r="4" spans="1:9" s="6" customFormat="1" ht="15.75" customHeight="1">
      <c r="C4" s="196"/>
      <c r="D4" s="196"/>
      <c r="E4" s="196"/>
      <c r="F4" s="196"/>
      <c r="G4" s="5"/>
      <c r="H4" s="5"/>
      <c r="I4" s="5"/>
    </row>
    <row r="6" spans="1:9" ht="26.25" customHeight="1">
      <c r="A6" s="192" t="s">
        <v>14</v>
      </c>
      <c r="B6" s="193"/>
      <c r="C6" s="193"/>
      <c r="D6" s="193"/>
      <c r="E6" s="193"/>
    </row>
    <row r="7" spans="1:9" ht="29.25" customHeight="1" thickBot="1">
      <c r="A7" s="19" t="s">
        <v>17</v>
      </c>
      <c r="B7" s="194" t="s">
        <v>50</v>
      </c>
      <c r="C7" s="194"/>
      <c r="D7" s="194"/>
      <c r="E7" s="194"/>
    </row>
    <row r="8" spans="1:9" ht="26.25" customHeight="1" thickBot="1">
      <c r="A8" s="20" t="s">
        <v>15</v>
      </c>
      <c r="B8" s="22" t="s">
        <v>8</v>
      </c>
      <c r="C8" s="59">
        <v>42370</v>
      </c>
      <c r="D8" s="18" t="s">
        <v>11</v>
      </c>
      <c r="E8" s="59">
        <v>42735</v>
      </c>
    </row>
    <row r="9" spans="1:9" ht="22.5" customHeight="1" thickBot="1">
      <c r="A9" s="21" t="s">
        <v>16</v>
      </c>
      <c r="B9" s="22" t="s">
        <v>8</v>
      </c>
      <c r="C9" s="59">
        <v>42370</v>
      </c>
      <c r="D9" s="18" t="s">
        <v>11</v>
      </c>
      <c r="E9" s="59">
        <v>42735</v>
      </c>
    </row>
  </sheetData>
  <mergeCells count="6">
    <mergeCell ref="A6:E6"/>
    <mergeCell ref="B7:E7"/>
    <mergeCell ref="C1:E1"/>
    <mergeCell ref="C2:F2"/>
    <mergeCell ref="C3:I3"/>
    <mergeCell ref="C4:F4"/>
  </mergeCells>
  <phoneticPr fontId="2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T28"/>
  <sheetViews>
    <sheetView zoomScale="85" zoomScaleNormal="85" zoomScaleSheetLayoutView="85" zoomScalePageLayoutView="85" workbookViewId="0">
      <selection activeCell="H16" sqref="H16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16384" width="9.140625" style="2"/>
  </cols>
  <sheetData>
    <row r="1" spans="1:10" s="23" customFormat="1" ht="18.75">
      <c r="A1" s="30"/>
      <c r="B1" s="30"/>
      <c r="C1" s="30"/>
      <c r="D1" s="30"/>
      <c r="E1" s="28"/>
      <c r="F1" s="30"/>
      <c r="G1" s="30"/>
      <c r="H1" s="30"/>
    </row>
    <row r="2" spans="1:10" s="23" customFormat="1" ht="15.75">
      <c r="A2" s="30"/>
      <c r="B2" s="30"/>
      <c r="C2" s="30"/>
      <c r="D2" s="30"/>
      <c r="E2" s="30"/>
      <c r="F2" s="30"/>
      <c r="G2" s="199"/>
      <c r="H2" s="199"/>
      <c r="I2" s="24"/>
      <c r="J2" s="25"/>
    </row>
    <row r="3" spans="1:10" s="23" customFormat="1" ht="15.75">
      <c r="A3" s="30"/>
      <c r="B3" s="30"/>
      <c r="C3" s="30"/>
      <c r="D3" s="30"/>
      <c r="E3" s="30"/>
      <c r="F3" s="26"/>
      <c r="G3" s="27"/>
      <c r="H3" s="27"/>
      <c r="I3" s="27"/>
      <c r="J3" s="25"/>
    </row>
    <row r="4" spans="1:10" ht="21" customHeight="1">
      <c r="A4" s="202" t="s">
        <v>131</v>
      </c>
      <c r="B4" s="203"/>
      <c r="C4" s="203"/>
      <c r="D4" s="203"/>
      <c r="E4" s="203"/>
      <c r="F4" s="203"/>
      <c r="G4" s="203"/>
      <c r="H4" s="204"/>
    </row>
    <row r="5" spans="1:10" s="1" customFormat="1" ht="34.5" customHeight="1">
      <c r="A5" s="205" t="s">
        <v>0</v>
      </c>
      <c r="B5" s="205" t="s">
        <v>19</v>
      </c>
      <c r="C5" s="205" t="s">
        <v>100</v>
      </c>
      <c r="D5" s="205" t="s">
        <v>128</v>
      </c>
      <c r="E5" s="207" t="s">
        <v>145</v>
      </c>
      <c r="F5" s="208"/>
      <c r="G5" s="205" t="s">
        <v>10</v>
      </c>
      <c r="H5" s="205" t="s">
        <v>56</v>
      </c>
    </row>
    <row r="6" spans="1:10" s="1" customFormat="1" ht="45" customHeight="1">
      <c r="A6" s="206"/>
      <c r="B6" s="206"/>
      <c r="C6" s="206"/>
      <c r="D6" s="206"/>
      <c r="E6" s="13" t="s">
        <v>21</v>
      </c>
      <c r="F6" s="12" t="s">
        <v>22</v>
      </c>
      <c r="G6" s="206"/>
      <c r="H6" s="206"/>
    </row>
    <row r="7" spans="1:10" s="1" customFormat="1" ht="14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10" ht="45" customHeight="1">
      <c r="A8" s="14">
        <v>1</v>
      </c>
      <c r="B8" s="8" t="s">
        <v>5</v>
      </c>
      <c r="C8" s="50">
        <f>'2. Детальний звіт'!G21</f>
        <v>49205.974432000003</v>
      </c>
      <c r="D8" s="9">
        <f>'2. Детальний звіт'!K21</f>
        <v>49205.974432000003</v>
      </c>
      <c r="E8" s="9">
        <f>'2. Детальний звіт'!R21</f>
        <v>49197.38392</v>
      </c>
      <c r="F8" s="9">
        <f>'2. Детальний звіт'!X21</f>
        <v>49197.38392</v>
      </c>
      <c r="G8" s="10">
        <f>E8/D8</f>
        <v>0.99982541729740815</v>
      </c>
      <c r="H8" s="9">
        <f>D8-E8</f>
        <v>8.5905120000024908</v>
      </c>
    </row>
    <row r="9" spans="1:10" ht="45" customHeight="1">
      <c r="A9" s="14">
        <v>2</v>
      </c>
      <c r="B9" s="8" t="s">
        <v>12</v>
      </c>
      <c r="C9" s="50">
        <f>'2. Детальний звіт'!G31</f>
        <v>9879.1253439129996</v>
      </c>
      <c r="D9" s="9">
        <f>'2. Детальний звіт'!K31</f>
        <v>9879.1253439129996</v>
      </c>
      <c r="E9" s="9">
        <f>'2. Детальний звіт'!R31</f>
        <v>9879.1268999999993</v>
      </c>
      <c r="F9" s="9">
        <f>'2. Детальний звіт'!X31</f>
        <v>9879.1268999999993</v>
      </c>
      <c r="G9" s="10">
        <f t="shared" ref="G9:G14" si="0">E9/D9</f>
        <v>1.0000001575126285</v>
      </c>
      <c r="H9" s="9">
        <f t="shared" ref="H9:H14" si="1">D9-E9</f>
        <v>-1.5560869996988913E-3</v>
      </c>
    </row>
    <row r="10" spans="1:10" ht="61.5" customHeight="1">
      <c r="A10" s="14">
        <v>3</v>
      </c>
      <c r="B10" s="8" t="s">
        <v>40</v>
      </c>
      <c r="C10" s="50">
        <f>'2. Детальний звіт'!G34</f>
        <v>320</v>
      </c>
      <c r="D10" s="9">
        <f>'2. Детальний звіт'!K34</f>
        <v>320</v>
      </c>
      <c r="E10" s="9">
        <f>'2. Детальний звіт'!R34</f>
        <v>310.58600000000001</v>
      </c>
      <c r="F10" s="9">
        <f>'2. Детальний звіт'!X34</f>
        <v>310.58600000000001</v>
      </c>
      <c r="G10" s="10">
        <f t="shared" si="0"/>
        <v>0.97058125000000006</v>
      </c>
      <c r="H10" s="9">
        <f t="shared" si="1"/>
        <v>9.4139999999999873</v>
      </c>
    </row>
    <row r="11" spans="1:10" ht="28.5" customHeight="1">
      <c r="A11" s="14">
        <v>4</v>
      </c>
      <c r="B11" s="8" t="s">
        <v>1</v>
      </c>
      <c r="C11" s="50">
        <f>'2. Детальний звіт'!G47</f>
        <v>1655.1610000000001</v>
      </c>
      <c r="D11" s="9">
        <f>'2. Детальний звіт'!K47</f>
        <v>1655.1610000000001</v>
      </c>
      <c r="E11" s="9">
        <f>'2. Детальний звіт'!R47</f>
        <v>1653.5505700000003</v>
      </c>
      <c r="F11" s="9">
        <f>'2. Детальний звіт'!X47</f>
        <v>1653.5505700000003</v>
      </c>
      <c r="G11" s="10">
        <f t="shared" si="0"/>
        <v>0.99902702516552788</v>
      </c>
      <c r="H11" s="9">
        <f t="shared" si="1"/>
        <v>1.6104299999997238</v>
      </c>
    </row>
    <row r="12" spans="1:10" ht="33.75" customHeight="1">
      <c r="A12" s="14">
        <v>5</v>
      </c>
      <c r="B12" s="8" t="s">
        <v>13</v>
      </c>
      <c r="C12" s="50">
        <f>'2. Детальний звіт'!G49</f>
        <v>0</v>
      </c>
      <c r="D12" s="9">
        <f>'2. Детальний звіт'!K49</f>
        <v>0</v>
      </c>
      <c r="E12" s="9">
        <f>'2. Детальний звіт'!R49</f>
        <v>0</v>
      </c>
      <c r="F12" s="9">
        <f>'2. Детальний звіт'!X49</f>
        <v>0</v>
      </c>
      <c r="G12" s="10">
        <v>0</v>
      </c>
      <c r="H12" s="9">
        <f t="shared" si="1"/>
        <v>0</v>
      </c>
    </row>
    <row r="13" spans="1:10" ht="29.25" customHeight="1">
      <c r="A13" s="14">
        <v>6</v>
      </c>
      <c r="B13" s="8" t="s">
        <v>20</v>
      </c>
      <c r="C13" s="51">
        <f>'2. Детальний звіт'!G53</f>
        <v>1895.91</v>
      </c>
      <c r="D13" s="15">
        <f>'2. Детальний звіт'!K53</f>
        <v>1895.91</v>
      </c>
      <c r="E13" s="15">
        <f>'2. Детальний звіт'!R53</f>
        <v>1895.9051400000001</v>
      </c>
      <c r="F13" s="15">
        <f>'2. Детальний звіт'!X53</f>
        <v>1895.9051400000001</v>
      </c>
      <c r="G13" s="10">
        <f t="shared" si="0"/>
        <v>0.99999743658717977</v>
      </c>
      <c r="H13" s="9">
        <f t="shared" si="1"/>
        <v>4.860000000007858E-3</v>
      </c>
    </row>
    <row r="14" spans="1:10" ht="16.5" customHeight="1">
      <c r="A14" s="14">
        <v>7</v>
      </c>
      <c r="B14" s="8" t="s">
        <v>2</v>
      </c>
      <c r="C14" s="51">
        <f>'2. Детальний звіт'!G63</f>
        <v>353.83364</v>
      </c>
      <c r="D14" s="15">
        <f>'2. Детальний звіт'!K63</f>
        <v>353.83364</v>
      </c>
      <c r="E14" s="15">
        <f>'2. Детальний звіт'!R63</f>
        <v>350.92250000000001</v>
      </c>
      <c r="F14" s="15">
        <f>'2. Детальний звіт'!X63</f>
        <v>350.92250000000001</v>
      </c>
      <c r="G14" s="10">
        <f t="shared" si="0"/>
        <v>0.99177257425269116</v>
      </c>
      <c r="H14" s="9">
        <f t="shared" si="1"/>
        <v>2.911139999999989</v>
      </c>
    </row>
    <row r="15" spans="1:10" ht="15" customHeight="1">
      <c r="A15" s="200" t="s">
        <v>6</v>
      </c>
      <c r="B15" s="201"/>
      <c r="C15" s="52">
        <f>SUM(C8:C14)</f>
        <v>63310.004415913005</v>
      </c>
      <c r="D15" s="52">
        <f t="shared" ref="D15:H15" si="2">SUM(D8:D14)</f>
        <v>63310.004415913005</v>
      </c>
      <c r="E15" s="52">
        <f t="shared" si="2"/>
        <v>63287.475030000001</v>
      </c>
      <c r="F15" s="52">
        <f t="shared" si="2"/>
        <v>63287.475030000001</v>
      </c>
      <c r="G15" s="53">
        <f>E15/D15</f>
        <v>0.99964414177315486</v>
      </c>
      <c r="H15" s="52">
        <v>22.52</v>
      </c>
    </row>
    <row r="16" spans="1:10" ht="15">
      <c r="A16" s="16"/>
      <c r="B16" s="16"/>
      <c r="C16" s="16"/>
      <c r="D16" s="16"/>
      <c r="E16" s="16"/>
      <c r="F16" s="16"/>
      <c r="G16" s="16"/>
      <c r="H16" s="16"/>
    </row>
    <row r="17" spans="1:20" s="48" customFormat="1" ht="15">
      <c r="A17" s="45"/>
      <c r="B17" s="41" t="s">
        <v>57</v>
      </c>
      <c r="C17" s="54"/>
      <c r="D17" s="54"/>
      <c r="E17" s="211" t="s">
        <v>60</v>
      </c>
      <c r="F17" s="212"/>
      <c r="G17" s="54"/>
      <c r="H17" s="209"/>
      <c r="I17" s="209"/>
      <c r="J17" s="209"/>
      <c r="K17" s="209"/>
      <c r="L17" s="209"/>
      <c r="M17" s="46"/>
      <c r="N17" s="47"/>
      <c r="O17" s="47"/>
      <c r="P17" s="47"/>
      <c r="Q17" s="47"/>
      <c r="R17" s="47"/>
      <c r="S17" s="47"/>
      <c r="T17" s="47"/>
    </row>
    <row r="18" spans="1:20" s="48" customFormat="1" ht="15">
      <c r="A18" s="49"/>
      <c r="B18" s="43" t="s">
        <v>58</v>
      </c>
      <c r="C18" s="54"/>
      <c r="D18" s="54"/>
      <c r="E18" s="212" t="s">
        <v>18</v>
      </c>
      <c r="F18" s="212"/>
      <c r="G18" s="54"/>
      <c r="H18" s="54"/>
      <c r="I18" s="55"/>
      <c r="J18" s="55"/>
      <c r="K18" s="55"/>
      <c r="L18" s="54"/>
      <c r="M18" s="46"/>
      <c r="N18" s="47"/>
      <c r="O18" s="47"/>
      <c r="P18" s="47"/>
      <c r="Q18" s="47"/>
      <c r="R18" s="47"/>
      <c r="S18" s="47"/>
      <c r="T18" s="47"/>
    </row>
    <row r="19" spans="1:20" s="48" customFormat="1" ht="15">
      <c r="A19" s="54"/>
      <c r="B19" s="4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46"/>
      <c r="N19" s="46"/>
      <c r="O19" s="47"/>
      <c r="P19" s="47"/>
      <c r="Q19" s="47"/>
      <c r="R19" s="47"/>
      <c r="S19" s="47"/>
      <c r="T19" s="47"/>
    </row>
    <row r="20" spans="1:20" s="48" customFormat="1" ht="15">
      <c r="A20" s="54"/>
      <c r="B20" s="56" t="s">
        <v>132</v>
      </c>
      <c r="C20" s="54"/>
      <c r="D20" s="57" t="s">
        <v>59</v>
      </c>
      <c r="E20" s="58"/>
      <c r="F20" s="210"/>
      <c r="G20" s="210"/>
      <c r="H20" s="54"/>
      <c r="I20" s="54"/>
      <c r="J20" s="54"/>
      <c r="K20" s="54"/>
      <c r="L20" s="54"/>
      <c r="M20" s="46"/>
      <c r="N20" s="46"/>
      <c r="O20" s="47"/>
      <c r="P20" s="47"/>
      <c r="Q20" s="47"/>
      <c r="R20" s="47"/>
      <c r="S20" s="47"/>
      <c r="T20" s="47"/>
    </row>
    <row r="21" spans="1:20" s="29" customFormat="1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20" s="31" customFormat="1" ht="15">
      <c r="A22" s="41"/>
      <c r="B22" s="42"/>
      <c r="C22" s="42"/>
      <c r="D22" s="42"/>
      <c r="E22" s="197"/>
      <c r="F22" s="197"/>
      <c r="G22" s="197"/>
      <c r="H22" s="197"/>
      <c r="I22" s="32"/>
      <c r="J22" s="30"/>
      <c r="K22" s="30"/>
      <c r="L22" s="30"/>
    </row>
    <row r="23" spans="1:20" s="33" customFormat="1" ht="15" customHeight="1">
      <c r="A23" s="43"/>
      <c r="B23" s="42"/>
      <c r="C23" s="42"/>
      <c r="D23" s="42"/>
      <c r="E23" s="198"/>
      <c r="F23" s="198"/>
      <c r="G23" s="198"/>
      <c r="H23" s="198"/>
      <c r="I23" s="32"/>
      <c r="J23" s="17"/>
      <c r="K23" s="17"/>
      <c r="L23" s="17"/>
    </row>
    <row r="24" spans="1:20" s="31" customFormat="1">
      <c r="A24" s="34"/>
      <c r="B24" s="34"/>
      <c r="C24" s="44"/>
      <c r="D24" s="44"/>
      <c r="E24" s="44"/>
      <c r="F24" s="44"/>
      <c r="G24" s="44"/>
      <c r="H24" s="44"/>
      <c r="I24" s="30"/>
      <c r="J24" s="30"/>
      <c r="K24" s="30"/>
      <c r="L24" s="30"/>
    </row>
    <row r="25" spans="1:20" s="31" customFormat="1">
      <c r="A25" s="38"/>
      <c r="B25" s="38"/>
      <c r="C25" s="38"/>
      <c r="D25" s="35"/>
      <c r="E25" s="36"/>
      <c r="F25" s="44"/>
      <c r="G25" s="44"/>
      <c r="H25" s="44"/>
      <c r="I25" s="30"/>
      <c r="J25" s="30"/>
      <c r="K25" s="30"/>
      <c r="L25" s="30"/>
    </row>
    <row r="26" spans="1:20" s="31" customFormat="1">
      <c r="A26" s="37"/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0" s="3" customFormat="1" ht="15">
      <c r="A27" s="4"/>
      <c r="B27" s="4"/>
      <c r="C27" s="4"/>
      <c r="D27" s="4"/>
      <c r="E27" s="4"/>
      <c r="F27" s="4"/>
      <c r="G27" s="4"/>
      <c r="H27" s="4"/>
    </row>
    <row r="28" spans="1:20" ht="15">
      <c r="A28" s="11"/>
      <c r="B28" s="11"/>
      <c r="C28" s="11"/>
      <c r="D28" s="11"/>
      <c r="E28" s="11"/>
      <c r="F28" s="11"/>
      <c r="G28" s="11"/>
      <c r="H28" s="11"/>
    </row>
  </sheetData>
  <mergeCells count="16">
    <mergeCell ref="E22:H22"/>
    <mergeCell ref="E23:H23"/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  <mergeCell ref="H17:L17"/>
    <mergeCell ref="F20:G20"/>
    <mergeCell ref="E17:F17"/>
    <mergeCell ref="E18:F18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95" orientation="landscape" r:id="rId1"/>
  <headerFooter alignWithMargins="0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75"/>
  <sheetViews>
    <sheetView view="pageBreakPreview" topLeftCell="A61" zoomScale="70" zoomScaleNormal="25" zoomScaleSheetLayoutView="70" zoomScalePageLayoutView="55" workbookViewId="0">
      <selection activeCell="AA69" sqref="AA69"/>
    </sheetView>
  </sheetViews>
  <sheetFormatPr defaultRowHeight="15"/>
  <cols>
    <col min="1" max="1" width="6.85546875" style="60" customWidth="1"/>
    <col min="2" max="2" width="35" style="60" customWidth="1"/>
    <col min="3" max="3" width="7.7109375" style="60" customWidth="1"/>
    <col min="4" max="4" width="14.85546875" style="60" customWidth="1"/>
    <col min="5" max="5" width="12.28515625" style="60" customWidth="1"/>
    <col min="6" max="6" width="11" style="60" customWidth="1"/>
    <col min="7" max="7" width="31.140625" style="60" customWidth="1"/>
    <col min="8" max="8" width="9" style="60" customWidth="1"/>
    <col min="9" max="9" width="8.85546875" style="60" customWidth="1"/>
    <col min="10" max="10" width="6.85546875" style="60" customWidth="1"/>
    <col min="11" max="12" width="13.7109375" style="60" customWidth="1"/>
    <col min="13" max="13" width="8.28515625" style="60" customWidth="1"/>
    <col min="14" max="14" width="12.42578125" style="60" customWidth="1"/>
    <col min="15" max="15" width="9.42578125" style="60" customWidth="1"/>
    <col min="16" max="16" width="8.140625" style="60" customWidth="1"/>
    <col min="17" max="17" width="6.28515625" style="60" customWidth="1"/>
    <col min="18" max="18" width="18.42578125" style="60" customWidth="1"/>
    <col min="19" max="19" width="13.28515625" style="60" customWidth="1"/>
    <col min="20" max="20" width="8.7109375" style="60" customWidth="1"/>
    <col min="21" max="21" width="9.85546875" style="60" customWidth="1"/>
    <col min="22" max="22" width="10" style="60" customWidth="1"/>
    <col min="23" max="23" width="6.28515625" style="60" customWidth="1"/>
    <col min="24" max="24" width="13.42578125" style="60" customWidth="1"/>
    <col min="25" max="25" width="14.5703125" style="60" customWidth="1"/>
    <col min="26" max="26" width="9.42578125" style="60" customWidth="1"/>
    <col min="27" max="27" width="14.7109375" style="60" customWidth="1"/>
    <col min="28" max="28" width="8.5703125" style="60" customWidth="1"/>
    <col min="29" max="29" width="22.28515625" style="60" customWidth="1"/>
    <col min="30" max="30" width="12.42578125" style="60" customWidth="1"/>
    <col min="31" max="31" width="13" style="60" customWidth="1"/>
    <col min="32" max="32" width="10.7109375" style="60" customWidth="1"/>
    <col min="33" max="16384" width="9.140625" style="60"/>
  </cols>
  <sheetData>
    <row r="1" spans="1:32" ht="24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AD1" s="61"/>
      <c r="AE1" s="151"/>
    </row>
    <row r="2" spans="1:32" ht="24" customHeight="1">
      <c r="A2" s="214" t="s">
        <v>130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6"/>
    </row>
    <row r="3" spans="1:32" s="62" customFormat="1" ht="27" customHeight="1">
      <c r="A3" s="217" t="s">
        <v>0</v>
      </c>
      <c r="B3" s="220" t="s">
        <v>24</v>
      </c>
      <c r="C3" s="217" t="s">
        <v>4</v>
      </c>
      <c r="D3" s="223" t="s">
        <v>69</v>
      </c>
      <c r="E3" s="224"/>
      <c r="F3" s="224"/>
      <c r="G3" s="225"/>
      <c r="H3" s="223" t="s">
        <v>116</v>
      </c>
      <c r="I3" s="224"/>
      <c r="J3" s="224"/>
      <c r="K3" s="224"/>
      <c r="L3" s="224"/>
      <c r="M3" s="225"/>
      <c r="N3" s="229" t="s">
        <v>70</v>
      </c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17" t="s">
        <v>39</v>
      </c>
      <c r="AB3" s="230" t="s">
        <v>9</v>
      </c>
      <c r="AC3" s="230"/>
      <c r="AD3" s="217" t="s">
        <v>7</v>
      </c>
      <c r="AE3" s="217" t="s">
        <v>3</v>
      </c>
      <c r="AF3" s="217" t="s">
        <v>71</v>
      </c>
    </row>
    <row r="4" spans="1:32" s="62" customFormat="1" ht="87" customHeight="1">
      <c r="A4" s="218"/>
      <c r="B4" s="221"/>
      <c r="C4" s="218"/>
      <c r="D4" s="226"/>
      <c r="E4" s="227"/>
      <c r="F4" s="227"/>
      <c r="G4" s="228"/>
      <c r="H4" s="226"/>
      <c r="I4" s="227"/>
      <c r="J4" s="227"/>
      <c r="K4" s="227"/>
      <c r="L4" s="227"/>
      <c r="M4" s="228"/>
      <c r="N4" s="231" t="s">
        <v>21</v>
      </c>
      <c r="O4" s="232"/>
      <c r="P4" s="232"/>
      <c r="Q4" s="232"/>
      <c r="R4" s="232"/>
      <c r="S4" s="232"/>
      <c r="T4" s="233"/>
      <c r="U4" s="231" t="s">
        <v>22</v>
      </c>
      <c r="V4" s="232"/>
      <c r="W4" s="232"/>
      <c r="X4" s="232"/>
      <c r="Y4" s="232"/>
      <c r="Z4" s="233"/>
      <c r="AA4" s="218"/>
      <c r="AB4" s="230"/>
      <c r="AC4" s="230"/>
      <c r="AD4" s="218"/>
      <c r="AE4" s="218"/>
      <c r="AF4" s="218"/>
    </row>
    <row r="5" spans="1:32" s="62" customFormat="1" ht="62.25" customHeight="1">
      <c r="A5" s="218"/>
      <c r="B5" s="221"/>
      <c r="C5" s="218"/>
      <c r="D5" s="217" t="s">
        <v>23</v>
      </c>
      <c r="E5" s="217" t="s">
        <v>72</v>
      </c>
      <c r="F5" s="217" t="s">
        <v>73</v>
      </c>
      <c r="G5" s="217" t="s">
        <v>74</v>
      </c>
      <c r="H5" s="231" t="s">
        <v>73</v>
      </c>
      <c r="I5" s="232"/>
      <c r="J5" s="233"/>
      <c r="K5" s="223" t="s">
        <v>74</v>
      </c>
      <c r="L5" s="224"/>
      <c r="M5" s="225"/>
      <c r="N5" s="217" t="s">
        <v>75</v>
      </c>
      <c r="O5" s="231" t="s">
        <v>76</v>
      </c>
      <c r="P5" s="232"/>
      <c r="Q5" s="233"/>
      <c r="R5" s="231" t="s">
        <v>74</v>
      </c>
      <c r="S5" s="232"/>
      <c r="T5" s="233"/>
      <c r="U5" s="231" t="s">
        <v>76</v>
      </c>
      <c r="V5" s="232"/>
      <c r="W5" s="233"/>
      <c r="X5" s="231" t="s">
        <v>74</v>
      </c>
      <c r="Y5" s="232"/>
      <c r="Z5" s="233"/>
      <c r="AA5" s="218"/>
      <c r="AB5" s="217" t="s">
        <v>73</v>
      </c>
      <c r="AC5" s="217" t="s">
        <v>74</v>
      </c>
      <c r="AD5" s="218"/>
      <c r="AE5" s="218"/>
      <c r="AF5" s="218"/>
    </row>
    <row r="6" spans="1:32" s="62" customFormat="1" ht="108.75" customHeight="1">
      <c r="A6" s="219"/>
      <c r="B6" s="222"/>
      <c r="C6" s="219"/>
      <c r="D6" s="219"/>
      <c r="E6" s="219"/>
      <c r="F6" s="219"/>
      <c r="G6" s="219"/>
      <c r="H6" s="63" t="s">
        <v>77</v>
      </c>
      <c r="I6" s="64" t="s">
        <v>78</v>
      </c>
      <c r="J6" s="64" t="s">
        <v>79</v>
      </c>
      <c r="K6" s="63" t="s">
        <v>77</v>
      </c>
      <c r="L6" s="63" t="s">
        <v>80</v>
      </c>
      <c r="M6" s="63" t="s">
        <v>81</v>
      </c>
      <c r="N6" s="219"/>
      <c r="O6" s="63" t="s">
        <v>77</v>
      </c>
      <c r="P6" s="64" t="s">
        <v>80</v>
      </c>
      <c r="Q6" s="64" t="s">
        <v>81</v>
      </c>
      <c r="R6" s="63" t="s">
        <v>77</v>
      </c>
      <c r="S6" s="64" t="s">
        <v>80</v>
      </c>
      <c r="T6" s="64" t="s">
        <v>81</v>
      </c>
      <c r="U6" s="63" t="s">
        <v>77</v>
      </c>
      <c r="V6" s="64" t="s">
        <v>80</v>
      </c>
      <c r="W6" s="64" t="s">
        <v>81</v>
      </c>
      <c r="X6" s="63" t="s">
        <v>77</v>
      </c>
      <c r="Y6" s="64" t="s">
        <v>80</v>
      </c>
      <c r="Z6" s="64" t="s">
        <v>81</v>
      </c>
      <c r="AA6" s="219"/>
      <c r="AB6" s="219"/>
      <c r="AC6" s="219"/>
      <c r="AD6" s="219"/>
      <c r="AE6" s="219"/>
      <c r="AF6" s="219"/>
    </row>
    <row r="7" spans="1:32" s="62" customFormat="1" ht="18" customHeight="1">
      <c r="A7" s="154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  <c r="P7" s="154">
        <v>16</v>
      </c>
      <c r="Q7" s="154">
        <v>17</v>
      </c>
      <c r="R7" s="154">
        <v>18</v>
      </c>
      <c r="S7" s="154">
        <v>19</v>
      </c>
      <c r="T7" s="154">
        <v>20</v>
      </c>
      <c r="U7" s="154">
        <v>21</v>
      </c>
      <c r="V7" s="154">
        <v>22</v>
      </c>
      <c r="W7" s="154">
        <v>23</v>
      </c>
      <c r="X7" s="154">
        <v>24</v>
      </c>
      <c r="Y7" s="154">
        <v>25</v>
      </c>
      <c r="Z7" s="154">
        <v>26</v>
      </c>
      <c r="AA7" s="154">
        <v>27</v>
      </c>
      <c r="AB7" s="154">
        <v>28</v>
      </c>
      <c r="AC7" s="154">
        <v>29</v>
      </c>
      <c r="AD7" s="154">
        <v>30</v>
      </c>
      <c r="AE7" s="154">
        <v>31</v>
      </c>
      <c r="AF7" s="154">
        <v>32</v>
      </c>
    </row>
    <row r="8" spans="1:32" s="65" customFormat="1" ht="18.75">
      <c r="A8" s="248" t="s">
        <v>25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50"/>
    </row>
    <row r="9" spans="1:32" s="65" customFormat="1" ht="105">
      <c r="A9" s="66">
        <v>1.1000000000000001</v>
      </c>
      <c r="B9" s="67" t="s">
        <v>52</v>
      </c>
      <c r="C9" s="68" t="s">
        <v>41</v>
      </c>
      <c r="D9" s="69" t="s">
        <v>42</v>
      </c>
      <c r="E9" s="113">
        <f>G9/F9</f>
        <v>364.67455988510056</v>
      </c>
      <c r="F9" s="113">
        <v>80.069999999999993</v>
      </c>
      <c r="G9" s="114">
        <v>29199.492010000002</v>
      </c>
      <c r="H9" s="113">
        <f>F9</f>
        <v>80.069999999999993</v>
      </c>
      <c r="I9" s="113">
        <f>H9</f>
        <v>80.069999999999993</v>
      </c>
      <c r="J9" s="116"/>
      <c r="K9" s="114">
        <f>G9</f>
        <v>29199.492010000002</v>
      </c>
      <c r="L9" s="114">
        <f>K9</f>
        <v>29199.492010000002</v>
      </c>
      <c r="M9" s="70"/>
      <c r="N9" s="113">
        <f>R9/O9</f>
        <v>365.47620831772201</v>
      </c>
      <c r="O9" s="118">
        <f t="shared" ref="O9:O20" si="0">H9</f>
        <v>80.069999999999993</v>
      </c>
      <c r="P9" s="118">
        <f>O9</f>
        <v>80.069999999999993</v>
      </c>
      <c r="Q9" s="139"/>
      <c r="R9" s="113">
        <v>29263.68</v>
      </c>
      <c r="S9" s="113">
        <f>R9</f>
        <v>29263.68</v>
      </c>
      <c r="T9" s="139"/>
      <c r="U9" s="118">
        <f>O9</f>
        <v>80.069999999999993</v>
      </c>
      <c r="V9" s="118">
        <f>U9</f>
        <v>80.069999999999993</v>
      </c>
      <c r="W9" s="139"/>
      <c r="X9" s="113">
        <f>R9</f>
        <v>29263.68</v>
      </c>
      <c r="Y9" s="113">
        <f>X9</f>
        <v>29263.68</v>
      </c>
      <c r="Z9" s="70"/>
      <c r="AA9" s="179" t="s">
        <v>138</v>
      </c>
      <c r="AB9" s="118">
        <f>H9-O9</f>
        <v>0</v>
      </c>
      <c r="AC9" s="113">
        <f>K9-R9</f>
        <v>-64.187989999998535</v>
      </c>
      <c r="AD9" s="166">
        <f t="shared" ref="AD9:AD20" si="1">(N9-E9)/E9</f>
        <v>2.1982570785141322E-3</v>
      </c>
      <c r="AE9" s="178" t="s">
        <v>101</v>
      </c>
      <c r="AF9" s="71"/>
    </row>
    <row r="10" spans="1:32" s="65" customFormat="1" ht="47.25">
      <c r="A10" s="66">
        <v>1.2</v>
      </c>
      <c r="B10" s="72" t="s">
        <v>51</v>
      </c>
      <c r="C10" s="73" t="s">
        <v>44</v>
      </c>
      <c r="D10" s="69" t="s">
        <v>45</v>
      </c>
      <c r="E10" s="113">
        <f t="shared" ref="E10:E20" si="2">G10/F10</f>
        <v>0.39649252931854201</v>
      </c>
      <c r="F10" s="117">
        <v>1262</v>
      </c>
      <c r="G10" s="114">
        <v>500.37357200000002</v>
      </c>
      <c r="H10" s="117">
        <f t="shared" ref="H10:H20" si="3">F10</f>
        <v>1262</v>
      </c>
      <c r="I10" s="117">
        <f t="shared" ref="I10:I20" si="4">H10</f>
        <v>1262</v>
      </c>
      <c r="J10" s="116"/>
      <c r="K10" s="114">
        <f t="shared" ref="K10:K20" si="5">G10</f>
        <v>500.37357200000002</v>
      </c>
      <c r="L10" s="114">
        <f t="shared" ref="L10:L20" si="6">K10</f>
        <v>500.37357200000002</v>
      </c>
      <c r="M10" s="116"/>
      <c r="N10" s="113">
        <f>R10/O10</f>
        <v>0.38612061014263044</v>
      </c>
      <c r="O10" s="186">
        <f t="shared" si="0"/>
        <v>1262</v>
      </c>
      <c r="P10" s="186">
        <f t="shared" ref="P10:P20" si="7">O10</f>
        <v>1262</v>
      </c>
      <c r="Q10" s="139"/>
      <c r="R10" s="113">
        <v>487.28420999999963</v>
      </c>
      <c r="S10" s="113">
        <f t="shared" ref="S10:S12" si="8">R10</f>
        <v>487.28420999999963</v>
      </c>
      <c r="T10" s="139"/>
      <c r="U10" s="186">
        <f t="shared" ref="U10:U20" si="9">O10</f>
        <v>1262</v>
      </c>
      <c r="V10" s="186">
        <f t="shared" ref="V10:V20" si="10">U10</f>
        <v>1262</v>
      </c>
      <c r="W10" s="139"/>
      <c r="X10" s="113">
        <f t="shared" ref="X10:X20" si="11">R10</f>
        <v>487.28420999999963</v>
      </c>
      <c r="Y10" s="113">
        <f t="shared" ref="Y10:Y20" si="12">X10</f>
        <v>487.28420999999963</v>
      </c>
      <c r="Z10" s="70"/>
      <c r="AA10" s="243" t="s">
        <v>102</v>
      </c>
      <c r="AB10" s="119">
        <f t="shared" ref="AB10:AB11" si="13">H10-O10</f>
        <v>0</v>
      </c>
      <c r="AC10" s="113">
        <f t="shared" ref="AC10:AC11" si="14">K10-R10</f>
        <v>13.089362000000392</v>
      </c>
      <c r="AD10" s="166">
        <f t="shared" si="1"/>
        <v>-2.6159179326122366E-2</v>
      </c>
      <c r="AE10" s="234" t="s">
        <v>103</v>
      </c>
      <c r="AF10" s="71"/>
    </row>
    <row r="11" spans="1:32" s="65" customFormat="1" ht="31.5">
      <c r="A11" s="66">
        <v>1.3</v>
      </c>
      <c r="B11" s="72" t="s">
        <v>53</v>
      </c>
      <c r="C11" s="73" t="s">
        <v>44</v>
      </c>
      <c r="D11" s="69" t="s">
        <v>45</v>
      </c>
      <c r="E11" s="113">
        <f t="shared" si="2"/>
        <v>0.69433504402515722</v>
      </c>
      <c r="F11" s="117">
        <v>795</v>
      </c>
      <c r="G11" s="114">
        <v>551.99635999999998</v>
      </c>
      <c r="H11" s="117">
        <f t="shared" si="3"/>
        <v>795</v>
      </c>
      <c r="I11" s="117">
        <f t="shared" si="4"/>
        <v>795</v>
      </c>
      <c r="J11" s="116"/>
      <c r="K11" s="114">
        <f t="shared" si="5"/>
        <v>551.99635999999998</v>
      </c>
      <c r="L11" s="114">
        <f t="shared" si="6"/>
        <v>551.99635999999998</v>
      </c>
      <c r="M11" s="116"/>
      <c r="N11" s="113">
        <f>R11/O11</f>
        <v>0.6715483396226416</v>
      </c>
      <c r="O11" s="186">
        <f t="shared" si="0"/>
        <v>795</v>
      </c>
      <c r="P11" s="186">
        <f t="shared" si="7"/>
        <v>795</v>
      </c>
      <c r="Q11" s="139"/>
      <c r="R11" s="113">
        <v>533.88093000000003</v>
      </c>
      <c r="S11" s="113">
        <f t="shared" si="8"/>
        <v>533.88093000000003</v>
      </c>
      <c r="T11" s="139"/>
      <c r="U11" s="186">
        <f t="shared" si="9"/>
        <v>795</v>
      </c>
      <c r="V11" s="186">
        <f t="shared" si="10"/>
        <v>795</v>
      </c>
      <c r="W11" s="139"/>
      <c r="X11" s="113">
        <f t="shared" si="11"/>
        <v>533.88093000000003</v>
      </c>
      <c r="Y11" s="113">
        <f t="shared" si="12"/>
        <v>533.88093000000003</v>
      </c>
      <c r="Z11" s="70"/>
      <c r="AA11" s="244"/>
      <c r="AB11" s="119">
        <f t="shared" si="13"/>
        <v>0</v>
      </c>
      <c r="AC11" s="113">
        <f t="shared" si="14"/>
        <v>18.115429999999947</v>
      </c>
      <c r="AD11" s="166">
        <f t="shared" si="1"/>
        <v>-3.2818024379725835E-2</v>
      </c>
      <c r="AE11" s="235"/>
      <c r="AF11" s="71"/>
    </row>
    <row r="12" spans="1:32" s="65" customFormat="1" ht="120">
      <c r="A12" s="66">
        <v>1.4</v>
      </c>
      <c r="B12" s="74" t="s">
        <v>43</v>
      </c>
      <c r="C12" s="73" t="s">
        <v>44</v>
      </c>
      <c r="D12" s="69" t="s">
        <v>42</v>
      </c>
      <c r="E12" s="113">
        <f t="shared" si="2"/>
        <v>460.099445</v>
      </c>
      <c r="F12" s="117">
        <v>4</v>
      </c>
      <c r="G12" s="114">
        <v>1840.39778</v>
      </c>
      <c r="H12" s="117">
        <f t="shared" si="3"/>
        <v>4</v>
      </c>
      <c r="I12" s="117">
        <f t="shared" si="4"/>
        <v>4</v>
      </c>
      <c r="J12" s="116"/>
      <c r="K12" s="114">
        <f t="shared" si="5"/>
        <v>1840.39778</v>
      </c>
      <c r="L12" s="114">
        <f t="shared" si="6"/>
        <v>1840.39778</v>
      </c>
      <c r="M12" s="116"/>
      <c r="N12" s="113">
        <f>R12/O12</f>
        <v>460.09944499999995</v>
      </c>
      <c r="O12" s="186">
        <f t="shared" si="0"/>
        <v>4</v>
      </c>
      <c r="P12" s="186">
        <f t="shared" si="7"/>
        <v>4</v>
      </c>
      <c r="Q12" s="139"/>
      <c r="R12" s="113">
        <v>1840.3977799999998</v>
      </c>
      <c r="S12" s="113">
        <f t="shared" si="8"/>
        <v>1840.3977799999998</v>
      </c>
      <c r="T12" s="139"/>
      <c r="U12" s="186">
        <f t="shared" si="9"/>
        <v>4</v>
      </c>
      <c r="V12" s="186">
        <f t="shared" si="10"/>
        <v>4</v>
      </c>
      <c r="W12" s="139"/>
      <c r="X12" s="113">
        <f t="shared" si="11"/>
        <v>1840.3977799999998</v>
      </c>
      <c r="Y12" s="113">
        <f t="shared" si="12"/>
        <v>1840.3977799999998</v>
      </c>
      <c r="Z12" s="70"/>
      <c r="AA12" s="179" t="s">
        <v>107</v>
      </c>
      <c r="AB12" s="119">
        <f t="shared" ref="AB12:AB14" si="15">H12-O12</f>
        <v>0</v>
      </c>
      <c r="AC12" s="113">
        <f t="shared" ref="AC12:AC14" si="16">K12-R12</f>
        <v>0</v>
      </c>
      <c r="AD12" s="166">
        <f t="shared" si="1"/>
        <v>-1.2354594094502334E-16</v>
      </c>
      <c r="AE12" s="178" t="s">
        <v>109</v>
      </c>
      <c r="AF12" s="71"/>
    </row>
    <row r="13" spans="1:32" s="65" customFormat="1" ht="63">
      <c r="A13" s="66">
        <v>1.5</v>
      </c>
      <c r="B13" s="75" t="s">
        <v>61</v>
      </c>
      <c r="C13" s="68" t="s">
        <v>41</v>
      </c>
      <c r="D13" s="69" t="s">
        <v>42</v>
      </c>
      <c r="E13" s="113">
        <f t="shared" si="2"/>
        <v>883.18172484599575</v>
      </c>
      <c r="F13" s="113">
        <v>4.870000000000001</v>
      </c>
      <c r="G13" s="114">
        <v>4301.0950000000003</v>
      </c>
      <c r="H13" s="113">
        <f t="shared" si="3"/>
        <v>4.870000000000001</v>
      </c>
      <c r="I13" s="113">
        <f t="shared" si="4"/>
        <v>4.870000000000001</v>
      </c>
      <c r="J13" s="116"/>
      <c r="K13" s="114">
        <f t="shared" si="5"/>
        <v>4301.0950000000003</v>
      </c>
      <c r="L13" s="114">
        <f t="shared" si="6"/>
        <v>4301.0950000000003</v>
      </c>
      <c r="M13" s="116"/>
      <c r="N13" s="113">
        <f t="shared" ref="N13:N20" si="17">R13/O13</f>
        <v>883.18172484599575</v>
      </c>
      <c r="O13" s="118">
        <f t="shared" si="0"/>
        <v>4.870000000000001</v>
      </c>
      <c r="P13" s="118">
        <f t="shared" si="7"/>
        <v>4.870000000000001</v>
      </c>
      <c r="Q13" s="118"/>
      <c r="R13" s="118">
        <v>4301.0950000000003</v>
      </c>
      <c r="S13" s="118">
        <f t="shared" ref="S13:S20" si="18">R13</f>
        <v>4301.0950000000003</v>
      </c>
      <c r="T13" s="118"/>
      <c r="U13" s="118">
        <f t="shared" si="9"/>
        <v>4.870000000000001</v>
      </c>
      <c r="V13" s="118">
        <f t="shared" si="10"/>
        <v>4.870000000000001</v>
      </c>
      <c r="W13" s="119"/>
      <c r="X13" s="113">
        <f t="shared" si="11"/>
        <v>4301.0950000000003</v>
      </c>
      <c r="Y13" s="113">
        <f t="shared" si="12"/>
        <v>4301.0950000000003</v>
      </c>
      <c r="Z13" s="70"/>
      <c r="AA13" s="179" t="s">
        <v>108</v>
      </c>
      <c r="AB13" s="119">
        <f t="shared" si="15"/>
        <v>0</v>
      </c>
      <c r="AC13" s="113">
        <f t="shared" si="16"/>
        <v>0</v>
      </c>
      <c r="AD13" s="166">
        <f t="shared" si="1"/>
        <v>0</v>
      </c>
      <c r="AE13" s="178" t="s">
        <v>104</v>
      </c>
      <c r="AF13" s="71"/>
    </row>
    <row r="14" spans="1:32" s="65" customFormat="1" ht="86.25" customHeight="1">
      <c r="A14" s="66">
        <v>1.6</v>
      </c>
      <c r="B14" s="75" t="s">
        <v>62</v>
      </c>
      <c r="C14" s="76" t="s">
        <v>44</v>
      </c>
      <c r="D14" s="69" t="s">
        <v>129</v>
      </c>
      <c r="E14" s="113">
        <f t="shared" si="2"/>
        <v>8444.2250000000004</v>
      </c>
      <c r="F14" s="117">
        <v>1</v>
      </c>
      <c r="G14" s="114">
        <v>8444.2250000000004</v>
      </c>
      <c r="H14" s="117">
        <f t="shared" si="3"/>
        <v>1</v>
      </c>
      <c r="I14" s="117">
        <f t="shared" si="4"/>
        <v>1</v>
      </c>
      <c r="J14" s="116"/>
      <c r="K14" s="114">
        <f t="shared" si="5"/>
        <v>8444.2250000000004</v>
      </c>
      <c r="L14" s="114">
        <f t="shared" si="6"/>
        <v>8444.2250000000004</v>
      </c>
      <c r="M14" s="116"/>
      <c r="N14" s="113">
        <f t="shared" si="17"/>
        <v>8444.2250000000004</v>
      </c>
      <c r="O14" s="186">
        <f t="shared" si="0"/>
        <v>1</v>
      </c>
      <c r="P14" s="186">
        <f t="shared" si="7"/>
        <v>1</v>
      </c>
      <c r="Q14" s="142"/>
      <c r="R14" s="120">
        <v>8444.2250000000004</v>
      </c>
      <c r="S14" s="118">
        <f t="shared" si="18"/>
        <v>8444.2250000000004</v>
      </c>
      <c r="T14" s="142"/>
      <c r="U14" s="186">
        <f t="shared" si="9"/>
        <v>1</v>
      </c>
      <c r="V14" s="186">
        <f t="shared" si="10"/>
        <v>1</v>
      </c>
      <c r="W14" s="116"/>
      <c r="X14" s="113">
        <f t="shared" si="11"/>
        <v>8444.2250000000004</v>
      </c>
      <c r="Y14" s="113">
        <f t="shared" si="12"/>
        <v>8444.2250000000004</v>
      </c>
      <c r="Z14" s="70"/>
      <c r="AA14" s="170" t="s">
        <v>134</v>
      </c>
      <c r="AB14" s="119">
        <f t="shared" si="15"/>
        <v>0</v>
      </c>
      <c r="AC14" s="113">
        <f t="shared" si="16"/>
        <v>0</v>
      </c>
      <c r="AD14" s="166">
        <f t="shared" si="1"/>
        <v>0</v>
      </c>
      <c r="AE14" s="178" t="s">
        <v>110</v>
      </c>
      <c r="AF14" s="71"/>
    </row>
    <row r="15" spans="1:32" s="65" customFormat="1" ht="47.25">
      <c r="A15" s="66">
        <v>1.7</v>
      </c>
      <c r="B15" s="74" t="s">
        <v>82</v>
      </c>
      <c r="C15" s="76" t="s">
        <v>44</v>
      </c>
      <c r="D15" s="69" t="s">
        <v>42</v>
      </c>
      <c r="E15" s="113">
        <f t="shared" si="2"/>
        <v>21.052958378378378</v>
      </c>
      <c r="F15" s="117" t="s">
        <v>125</v>
      </c>
      <c r="G15" s="114">
        <v>778.95946000000004</v>
      </c>
      <c r="H15" s="117" t="str">
        <f t="shared" si="3"/>
        <v>37</v>
      </c>
      <c r="I15" s="117" t="str">
        <f t="shared" si="4"/>
        <v>37</v>
      </c>
      <c r="J15" s="116"/>
      <c r="K15" s="114">
        <f t="shared" si="5"/>
        <v>778.95946000000004</v>
      </c>
      <c r="L15" s="114">
        <f t="shared" si="6"/>
        <v>778.95946000000004</v>
      </c>
      <c r="M15" s="116"/>
      <c r="N15" s="113">
        <f t="shared" si="17"/>
        <v>20.972432432432434</v>
      </c>
      <c r="O15" s="186" t="str">
        <f t="shared" si="0"/>
        <v>37</v>
      </c>
      <c r="P15" s="186" t="str">
        <f t="shared" si="7"/>
        <v>37</v>
      </c>
      <c r="Q15" s="116"/>
      <c r="R15" s="120">
        <v>775.98</v>
      </c>
      <c r="S15" s="118">
        <f>R15</f>
        <v>775.98</v>
      </c>
      <c r="T15" s="116"/>
      <c r="U15" s="186" t="str">
        <f t="shared" si="9"/>
        <v>37</v>
      </c>
      <c r="V15" s="186" t="str">
        <f t="shared" si="10"/>
        <v>37</v>
      </c>
      <c r="W15" s="116"/>
      <c r="X15" s="113">
        <f t="shared" si="11"/>
        <v>775.98</v>
      </c>
      <c r="Y15" s="113">
        <f t="shared" si="12"/>
        <v>775.98</v>
      </c>
      <c r="Z15" s="70"/>
      <c r="AA15" s="188" t="s">
        <v>135</v>
      </c>
      <c r="AB15" s="119">
        <f t="shared" ref="AB15" si="19">H15-O15</f>
        <v>0</v>
      </c>
      <c r="AC15" s="113">
        <f t="shared" ref="AC15" si="20">K15-R15</f>
        <v>2.9794600000000173</v>
      </c>
      <c r="AD15" s="166">
        <f t="shared" si="1"/>
        <v>-3.824923058255061E-3</v>
      </c>
      <c r="AE15" s="178" t="s">
        <v>111</v>
      </c>
      <c r="AF15" s="71"/>
    </row>
    <row r="16" spans="1:32" s="65" customFormat="1" ht="31.5">
      <c r="A16" s="66">
        <v>1.8</v>
      </c>
      <c r="B16" s="74" t="s">
        <v>106</v>
      </c>
      <c r="C16" s="76" t="s">
        <v>44</v>
      </c>
      <c r="D16" s="69" t="s">
        <v>42</v>
      </c>
      <c r="E16" s="113">
        <f t="shared" si="2"/>
        <v>1938.7170000000001</v>
      </c>
      <c r="F16" s="117" t="s">
        <v>123</v>
      </c>
      <c r="G16" s="114">
        <v>1938.7170000000001</v>
      </c>
      <c r="H16" s="117" t="str">
        <f t="shared" si="3"/>
        <v>1</v>
      </c>
      <c r="I16" s="117" t="str">
        <f t="shared" si="4"/>
        <v>1</v>
      </c>
      <c r="J16" s="116"/>
      <c r="K16" s="114">
        <f t="shared" si="5"/>
        <v>1938.7170000000001</v>
      </c>
      <c r="L16" s="114">
        <f t="shared" si="6"/>
        <v>1938.7170000000001</v>
      </c>
      <c r="M16" s="116"/>
      <c r="N16" s="113">
        <f t="shared" si="17"/>
        <v>1919.93</v>
      </c>
      <c r="O16" s="186" t="str">
        <f t="shared" si="0"/>
        <v>1</v>
      </c>
      <c r="P16" s="186" t="str">
        <f t="shared" si="7"/>
        <v>1</v>
      </c>
      <c r="Q16" s="116"/>
      <c r="R16" s="114">
        <v>1919.93</v>
      </c>
      <c r="S16" s="118">
        <f t="shared" si="18"/>
        <v>1919.93</v>
      </c>
      <c r="T16" s="116"/>
      <c r="U16" s="186" t="str">
        <f t="shared" si="9"/>
        <v>1</v>
      </c>
      <c r="V16" s="186" t="str">
        <f t="shared" si="10"/>
        <v>1</v>
      </c>
      <c r="W16" s="116"/>
      <c r="X16" s="113">
        <f t="shared" si="11"/>
        <v>1919.93</v>
      </c>
      <c r="Y16" s="113">
        <f t="shared" si="12"/>
        <v>1919.93</v>
      </c>
      <c r="Z16" s="70"/>
      <c r="AA16" s="170" t="s">
        <v>134</v>
      </c>
      <c r="AB16" s="119">
        <f t="shared" ref="AB16:AB20" si="21">H16-O16</f>
        <v>0</v>
      </c>
      <c r="AC16" s="113">
        <f t="shared" ref="AC16:AC20" si="22">K16-R16</f>
        <v>18.787000000000035</v>
      </c>
      <c r="AD16" s="166">
        <f t="shared" si="1"/>
        <v>-9.6904292890607722E-3</v>
      </c>
      <c r="AE16" s="178" t="s">
        <v>112</v>
      </c>
      <c r="AF16" s="71"/>
    </row>
    <row r="17" spans="1:32" s="65" customFormat="1" ht="105">
      <c r="A17" s="66">
        <v>1.9</v>
      </c>
      <c r="B17" s="74" t="s">
        <v>117</v>
      </c>
      <c r="C17" s="76" t="s">
        <v>44</v>
      </c>
      <c r="D17" s="69" t="s">
        <v>129</v>
      </c>
      <c r="E17" s="113">
        <f t="shared" si="2"/>
        <v>21.749298780487806</v>
      </c>
      <c r="F17" s="117" t="s">
        <v>121</v>
      </c>
      <c r="G17" s="114">
        <v>891.72125000000005</v>
      </c>
      <c r="H17" s="117" t="str">
        <f t="shared" si="3"/>
        <v>41</v>
      </c>
      <c r="I17" s="117" t="str">
        <f t="shared" si="4"/>
        <v>41</v>
      </c>
      <c r="J17" s="116"/>
      <c r="K17" s="114">
        <f t="shared" si="5"/>
        <v>891.72125000000005</v>
      </c>
      <c r="L17" s="114">
        <f t="shared" si="6"/>
        <v>891.72125000000005</v>
      </c>
      <c r="M17" s="116"/>
      <c r="N17" s="113">
        <f t="shared" si="17"/>
        <v>21.486829268292684</v>
      </c>
      <c r="O17" s="186" t="str">
        <f t="shared" si="0"/>
        <v>41</v>
      </c>
      <c r="P17" s="186" t="str">
        <f t="shared" si="7"/>
        <v>41</v>
      </c>
      <c r="Q17" s="116"/>
      <c r="R17" s="114">
        <v>880.96</v>
      </c>
      <c r="S17" s="118">
        <f t="shared" si="18"/>
        <v>880.96</v>
      </c>
      <c r="T17" s="116"/>
      <c r="U17" s="186" t="str">
        <f t="shared" si="9"/>
        <v>41</v>
      </c>
      <c r="V17" s="186" t="str">
        <f t="shared" si="10"/>
        <v>41</v>
      </c>
      <c r="W17" s="116"/>
      <c r="X17" s="113">
        <f t="shared" si="11"/>
        <v>880.96</v>
      </c>
      <c r="Y17" s="113">
        <f t="shared" si="12"/>
        <v>880.96</v>
      </c>
      <c r="Z17" s="70"/>
      <c r="AA17" s="188" t="s">
        <v>135</v>
      </c>
      <c r="AB17" s="119">
        <f t="shared" si="21"/>
        <v>0</v>
      </c>
      <c r="AC17" s="113">
        <f t="shared" si="22"/>
        <v>10.761250000000018</v>
      </c>
      <c r="AD17" s="166">
        <f t="shared" si="1"/>
        <v>-1.206795284961525E-2</v>
      </c>
      <c r="AE17" s="189" t="s">
        <v>136</v>
      </c>
      <c r="AF17" s="71"/>
    </row>
    <row r="18" spans="1:32" s="65" customFormat="1" ht="60">
      <c r="A18" s="180">
        <v>1.1000000000000001</v>
      </c>
      <c r="B18" s="74" t="s">
        <v>118</v>
      </c>
      <c r="C18" s="76" t="s">
        <v>44</v>
      </c>
      <c r="D18" s="69" t="s">
        <v>129</v>
      </c>
      <c r="E18" s="113">
        <f t="shared" si="2"/>
        <v>3</v>
      </c>
      <c r="F18" s="117" t="s">
        <v>122</v>
      </c>
      <c r="G18" s="114">
        <v>24</v>
      </c>
      <c r="H18" s="117" t="str">
        <f t="shared" si="3"/>
        <v>8</v>
      </c>
      <c r="I18" s="117" t="str">
        <f t="shared" si="4"/>
        <v>8</v>
      </c>
      <c r="J18" s="116"/>
      <c r="K18" s="114">
        <f t="shared" si="5"/>
        <v>24</v>
      </c>
      <c r="L18" s="114">
        <f t="shared" si="6"/>
        <v>24</v>
      </c>
      <c r="M18" s="116"/>
      <c r="N18" s="113">
        <f t="shared" si="17"/>
        <v>1.93675</v>
      </c>
      <c r="O18" s="186" t="str">
        <f t="shared" si="0"/>
        <v>8</v>
      </c>
      <c r="P18" s="186" t="str">
        <f t="shared" si="7"/>
        <v>8</v>
      </c>
      <c r="Q18" s="116"/>
      <c r="R18" s="114">
        <v>15.494</v>
      </c>
      <c r="S18" s="118">
        <f t="shared" si="18"/>
        <v>15.494</v>
      </c>
      <c r="T18" s="116"/>
      <c r="U18" s="186" t="str">
        <f t="shared" si="9"/>
        <v>8</v>
      </c>
      <c r="V18" s="186" t="str">
        <f t="shared" si="10"/>
        <v>8</v>
      </c>
      <c r="W18" s="116"/>
      <c r="X18" s="113">
        <f t="shared" si="11"/>
        <v>15.494</v>
      </c>
      <c r="Y18" s="113">
        <f t="shared" si="12"/>
        <v>15.494</v>
      </c>
      <c r="Z18" s="70"/>
      <c r="AA18" s="188" t="s">
        <v>135</v>
      </c>
      <c r="AB18" s="119">
        <f t="shared" si="21"/>
        <v>0</v>
      </c>
      <c r="AC18" s="113">
        <f t="shared" si="22"/>
        <v>8.5060000000000002</v>
      </c>
      <c r="AD18" s="166">
        <f t="shared" si="1"/>
        <v>-0.35441666666666666</v>
      </c>
      <c r="AE18" s="189" t="s">
        <v>137</v>
      </c>
      <c r="AF18" s="71"/>
    </row>
    <row r="19" spans="1:32" s="65" customFormat="1" ht="47.25">
      <c r="A19" s="180">
        <v>1.1100000000000001</v>
      </c>
      <c r="B19" s="74" t="s">
        <v>119</v>
      </c>
      <c r="C19" s="76" t="s">
        <v>44</v>
      </c>
      <c r="D19" s="69" t="s">
        <v>129</v>
      </c>
      <c r="E19" s="113">
        <f t="shared" si="2"/>
        <v>265</v>
      </c>
      <c r="F19" s="117" t="s">
        <v>123</v>
      </c>
      <c r="G19" s="114">
        <v>265</v>
      </c>
      <c r="H19" s="117" t="str">
        <f t="shared" si="3"/>
        <v>1</v>
      </c>
      <c r="I19" s="117" t="str">
        <f t="shared" si="4"/>
        <v>1</v>
      </c>
      <c r="J19" s="116"/>
      <c r="K19" s="114">
        <f t="shared" si="5"/>
        <v>265</v>
      </c>
      <c r="L19" s="114">
        <f t="shared" si="6"/>
        <v>265</v>
      </c>
      <c r="M19" s="116"/>
      <c r="N19" s="113">
        <f t="shared" si="17"/>
        <v>264.45999999999998</v>
      </c>
      <c r="O19" s="186" t="str">
        <f t="shared" si="0"/>
        <v>1</v>
      </c>
      <c r="P19" s="186" t="str">
        <f t="shared" si="7"/>
        <v>1</v>
      </c>
      <c r="Q19" s="116"/>
      <c r="R19" s="114">
        <v>264.45999999999998</v>
      </c>
      <c r="S19" s="118">
        <f t="shared" si="18"/>
        <v>264.45999999999998</v>
      </c>
      <c r="T19" s="116"/>
      <c r="U19" s="186" t="str">
        <f t="shared" si="9"/>
        <v>1</v>
      </c>
      <c r="V19" s="186" t="str">
        <f t="shared" si="10"/>
        <v>1</v>
      </c>
      <c r="W19" s="116"/>
      <c r="X19" s="113">
        <f t="shared" si="11"/>
        <v>264.45999999999998</v>
      </c>
      <c r="Y19" s="113">
        <f t="shared" si="12"/>
        <v>264.45999999999998</v>
      </c>
      <c r="Z19" s="70"/>
      <c r="AA19" s="188" t="s">
        <v>135</v>
      </c>
      <c r="AB19" s="119">
        <f t="shared" si="21"/>
        <v>0</v>
      </c>
      <c r="AC19" s="113">
        <f t="shared" si="22"/>
        <v>0.54000000000002046</v>
      </c>
      <c r="AD19" s="166">
        <f t="shared" si="1"/>
        <v>-2.037735849056681E-3</v>
      </c>
      <c r="AE19" s="178" t="s">
        <v>126</v>
      </c>
      <c r="AF19" s="71"/>
    </row>
    <row r="20" spans="1:32" s="65" customFormat="1" ht="60">
      <c r="A20" s="180">
        <v>1.1200000000000001</v>
      </c>
      <c r="B20" s="74" t="s">
        <v>120</v>
      </c>
      <c r="C20" s="76" t="s">
        <v>44</v>
      </c>
      <c r="D20" s="69" t="s">
        <v>129</v>
      </c>
      <c r="E20" s="113">
        <f t="shared" si="2"/>
        <v>234.99850000000001</v>
      </c>
      <c r="F20" s="117" t="s">
        <v>124</v>
      </c>
      <c r="G20" s="114">
        <v>469.99700000000001</v>
      </c>
      <c r="H20" s="117" t="str">
        <f t="shared" si="3"/>
        <v>2</v>
      </c>
      <c r="I20" s="117" t="str">
        <f t="shared" si="4"/>
        <v>2</v>
      </c>
      <c r="J20" s="116"/>
      <c r="K20" s="114">
        <f t="shared" si="5"/>
        <v>469.99700000000001</v>
      </c>
      <c r="L20" s="114">
        <f t="shared" si="6"/>
        <v>469.99700000000001</v>
      </c>
      <c r="M20" s="116"/>
      <c r="N20" s="113">
        <f t="shared" si="17"/>
        <v>234.99850000000001</v>
      </c>
      <c r="O20" s="186" t="str">
        <f t="shared" si="0"/>
        <v>2</v>
      </c>
      <c r="P20" s="186" t="str">
        <f t="shared" si="7"/>
        <v>2</v>
      </c>
      <c r="Q20" s="116"/>
      <c r="R20" s="114">
        <v>469.99700000000001</v>
      </c>
      <c r="S20" s="118">
        <f t="shared" si="18"/>
        <v>469.99700000000001</v>
      </c>
      <c r="T20" s="116"/>
      <c r="U20" s="186" t="str">
        <f t="shared" si="9"/>
        <v>2</v>
      </c>
      <c r="V20" s="186" t="str">
        <f t="shared" si="10"/>
        <v>2</v>
      </c>
      <c r="W20" s="116"/>
      <c r="X20" s="113">
        <f t="shared" si="11"/>
        <v>469.99700000000001</v>
      </c>
      <c r="Y20" s="113">
        <f t="shared" si="12"/>
        <v>469.99700000000001</v>
      </c>
      <c r="Z20" s="70"/>
      <c r="AA20" s="188" t="s">
        <v>135</v>
      </c>
      <c r="AB20" s="119">
        <f t="shared" si="21"/>
        <v>0</v>
      </c>
      <c r="AC20" s="113">
        <f t="shared" si="22"/>
        <v>0</v>
      </c>
      <c r="AD20" s="166">
        <f t="shared" si="1"/>
        <v>0</v>
      </c>
      <c r="AE20" s="178" t="s">
        <v>127</v>
      </c>
      <c r="AF20" s="71"/>
    </row>
    <row r="21" spans="1:32" s="174" customFormat="1" ht="18.75">
      <c r="A21" s="251" t="s">
        <v>26</v>
      </c>
      <c r="B21" s="251"/>
      <c r="C21" s="251"/>
      <c r="D21" s="251"/>
      <c r="E21" s="251"/>
      <c r="F21" s="171"/>
      <c r="G21" s="164">
        <f>SUM(G9:G20)</f>
        <v>49205.974432000003</v>
      </c>
      <c r="H21" s="164"/>
      <c r="I21" s="164"/>
      <c r="J21" s="164"/>
      <c r="K21" s="164">
        <f t="shared" ref="K21:AC21" si="23">SUM(K9:K20)</f>
        <v>49205.974432000003</v>
      </c>
      <c r="L21" s="164">
        <f t="shared" si="23"/>
        <v>49205.974432000003</v>
      </c>
      <c r="M21" s="164"/>
      <c r="N21" s="164"/>
      <c r="O21" s="164"/>
      <c r="P21" s="164"/>
      <c r="Q21" s="164"/>
      <c r="R21" s="164">
        <f t="shared" si="23"/>
        <v>49197.38392</v>
      </c>
      <c r="S21" s="164">
        <f t="shared" si="23"/>
        <v>49197.38392</v>
      </c>
      <c r="T21" s="164"/>
      <c r="U21" s="164"/>
      <c r="V21" s="164"/>
      <c r="W21" s="164"/>
      <c r="X21" s="164">
        <f t="shared" si="23"/>
        <v>49197.38392</v>
      </c>
      <c r="Y21" s="164">
        <f t="shared" si="23"/>
        <v>49197.38392</v>
      </c>
      <c r="Z21" s="164"/>
      <c r="AA21" s="164"/>
      <c r="AB21" s="164"/>
      <c r="AC21" s="164">
        <f t="shared" si="23"/>
        <v>8.590512000001894</v>
      </c>
      <c r="AD21" s="172"/>
      <c r="AE21" s="173"/>
      <c r="AF21" s="173"/>
    </row>
    <row r="22" spans="1:32" s="65" customFormat="1" ht="18.75">
      <c r="A22" s="248" t="s">
        <v>28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50"/>
    </row>
    <row r="23" spans="1:32" s="65" customFormat="1">
      <c r="A23" s="246" t="s">
        <v>83</v>
      </c>
      <c r="B23" s="247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71"/>
    </row>
    <row r="24" spans="1:32" s="65" customFormat="1" ht="31.5">
      <c r="A24" s="78">
        <v>2.1</v>
      </c>
      <c r="B24" s="79" t="s">
        <v>67</v>
      </c>
      <c r="C24" s="76" t="s">
        <v>44</v>
      </c>
      <c r="D24" s="69" t="s">
        <v>45</v>
      </c>
      <c r="E24" s="135">
        <v>0.3</v>
      </c>
      <c r="F24" s="136">
        <v>16692</v>
      </c>
      <c r="G24" s="137">
        <v>5007.5999999999995</v>
      </c>
      <c r="H24" s="136">
        <v>16692</v>
      </c>
      <c r="I24" s="136">
        <v>16692</v>
      </c>
      <c r="J24" s="116"/>
      <c r="K24" s="137">
        <v>5007.5999999999995</v>
      </c>
      <c r="L24" s="137">
        <v>5007.5999999999995</v>
      </c>
      <c r="M24" s="116"/>
      <c r="N24" s="118">
        <f>R24/O24</f>
        <v>0.30000000000000004</v>
      </c>
      <c r="O24" s="169">
        <v>16692</v>
      </c>
      <c r="P24" s="169">
        <v>16692</v>
      </c>
      <c r="Q24" s="139"/>
      <c r="R24" s="113">
        <v>5007.6000000000004</v>
      </c>
      <c r="S24" s="113">
        <v>5007.6000000000004</v>
      </c>
      <c r="T24" s="139"/>
      <c r="U24" s="169">
        <v>16692</v>
      </c>
      <c r="V24" s="169">
        <v>16692</v>
      </c>
      <c r="W24" s="139"/>
      <c r="X24" s="113">
        <v>5007.6000000000004</v>
      </c>
      <c r="Y24" s="113">
        <v>5007.6000000000004</v>
      </c>
      <c r="Z24" s="116"/>
      <c r="AA24" s="243" t="s">
        <v>102</v>
      </c>
      <c r="AB24" s="119">
        <f t="shared" ref="AB24:AB25" si="24">H24-O24</f>
        <v>0</v>
      </c>
      <c r="AC24" s="113">
        <f t="shared" ref="AC24:AC26" si="25">K24-R24</f>
        <v>0</v>
      </c>
      <c r="AD24" s="166">
        <f t="shared" ref="AD24:AD25" si="26">(N24-E24)/E24</f>
        <v>1.8503717077085943E-16</v>
      </c>
      <c r="AE24" s="234" t="s">
        <v>103</v>
      </c>
      <c r="AF24" s="71"/>
    </row>
    <row r="25" spans="1:32" s="65" customFormat="1" ht="31.5">
      <c r="A25" s="78">
        <v>2.2000000000000002</v>
      </c>
      <c r="B25" s="134" t="s">
        <v>68</v>
      </c>
      <c r="C25" s="76" t="s">
        <v>44</v>
      </c>
      <c r="D25" s="69" t="s">
        <v>45</v>
      </c>
      <c r="E25" s="135">
        <v>1.05</v>
      </c>
      <c r="F25" s="138">
        <v>2803</v>
      </c>
      <c r="G25" s="137">
        <v>2943.15</v>
      </c>
      <c r="H25" s="138">
        <v>2803</v>
      </c>
      <c r="I25" s="138">
        <v>2803</v>
      </c>
      <c r="J25" s="116"/>
      <c r="K25" s="137">
        <v>2943.15</v>
      </c>
      <c r="L25" s="137">
        <v>2943.15</v>
      </c>
      <c r="M25" s="116"/>
      <c r="N25" s="118">
        <f>R25/O25</f>
        <v>1.05</v>
      </c>
      <c r="O25" s="169">
        <v>2803</v>
      </c>
      <c r="P25" s="169">
        <v>2803</v>
      </c>
      <c r="Q25" s="139"/>
      <c r="R25" s="113">
        <v>2943.15</v>
      </c>
      <c r="S25" s="113">
        <v>2943.15</v>
      </c>
      <c r="T25" s="139"/>
      <c r="U25" s="169">
        <v>2803</v>
      </c>
      <c r="V25" s="169">
        <v>2803</v>
      </c>
      <c r="W25" s="139"/>
      <c r="X25" s="113">
        <v>2943.15</v>
      </c>
      <c r="Y25" s="113">
        <v>2943.15</v>
      </c>
      <c r="Z25" s="116"/>
      <c r="AA25" s="244"/>
      <c r="AB25" s="119">
        <f t="shared" si="24"/>
        <v>0</v>
      </c>
      <c r="AC25" s="113">
        <f t="shared" si="25"/>
        <v>0</v>
      </c>
      <c r="AD25" s="166">
        <f t="shared" si="26"/>
        <v>0</v>
      </c>
      <c r="AE25" s="235"/>
      <c r="AF25" s="71"/>
    </row>
    <row r="26" spans="1:32" s="65" customFormat="1" ht="15.75">
      <c r="A26" s="241" t="s">
        <v>84</v>
      </c>
      <c r="B26" s="242"/>
      <c r="C26" s="116"/>
      <c r="D26" s="116"/>
      <c r="E26" s="139"/>
      <c r="F26" s="139"/>
      <c r="G26" s="140">
        <f>SUM(G24:G25)</f>
        <v>7950.75</v>
      </c>
      <c r="H26" s="116"/>
      <c r="I26" s="116"/>
      <c r="J26" s="116"/>
      <c r="K26" s="141">
        <f>K25+K24</f>
        <v>7950.75</v>
      </c>
      <c r="L26" s="141">
        <f>L25+L24</f>
        <v>7950.75</v>
      </c>
      <c r="M26" s="141"/>
      <c r="N26" s="146"/>
      <c r="O26" s="147"/>
      <c r="P26" s="146"/>
      <c r="Q26" s="146"/>
      <c r="R26" s="143">
        <f t="shared" ref="R26:S26" si="27">R25+R24</f>
        <v>7950.75</v>
      </c>
      <c r="S26" s="143">
        <f t="shared" si="27"/>
        <v>7950.75</v>
      </c>
      <c r="T26" s="142"/>
      <c r="U26" s="142"/>
      <c r="V26" s="142"/>
      <c r="W26" s="141"/>
      <c r="X26" s="143">
        <f t="shared" ref="X26:Y26" si="28">X25+X24</f>
        <v>7950.75</v>
      </c>
      <c r="Y26" s="143">
        <f t="shared" si="28"/>
        <v>7950.75</v>
      </c>
      <c r="Z26" s="116"/>
      <c r="AA26" s="116"/>
      <c r="AB26" s="145"/>
      <c r="AC26" s="114">
        <f t="shared" si="25"/>
        <v>0</v>
      </c>
      <c r="AD26" s="145"/>
      <c r="AE26" s="71"/>
      <c r="AF26" s="71"/>
    </row>
    <row r="27" spans="1:32" s="65" customFormat="1" ht="15.75">
      <c r="A27" s="236" t="s">
        <v>85</v>
      </c>
      <c r="B27" s="237"/>
      <c r="C27" s="237"/>
      <c r="D27" s="237"/>
      <c r="E27" s="238"/>
      <c r="F27" s="139"/>
      <c r="G27" s="116"/>
      <c r="H27" s="116"/>
      <c r="I27" s="116"/>
      <c r="J27" s="116"/>
      <c r="K27" s="116"/>
      <c r="L27" s="116"/>
      <c r="M27" s="116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16"/>
      <c r="AA27" s="116"/>
      <c r="AB27" s="145"/>
      <c r="AC27" s="145"/>
      <c r="AD27" s="145"/>
      <c r="AE27" s="71"/>
      <c r="AF27" s="71"/>
    </row>
    <row r="28" spans="1:32" s="65" customFormat="1" ht="47.25">
      <c r="A28" s="80">
        <v>2.2999999999999998</v>
      </c>
      <c r="B28" s="81" t="s">
        <v>46</v>
      </c>
      <c r="C28" s="76" t="s">
        <v>44</v>
      </c>
      <c r="D28" s="69" t="s">
        <v>45</v>
      </c>
      <c r="E28" s="135">
        <v>0.64491989900000002</v>
      </c>
      <c r="F28" s="119">
        <v>1262</v>
      </c>
      <c r="G28" s="114">
        <v>813.888912538</v>
      </c>
      <c r="H28" s="119">
        <v>1262</v>
      </c>
      <c r="I28" s="119">
        <v>1262</v>
      </c>
      <c r="J28" s="116"/>
      <c r="K28" s="114">
        <v>813.888912538</v>
      </c>
      <c r="L28" s="114">
        <v>813.888912538</v>
      </c>
      <c r="M28" s="116"/>
      <c r="N28" s="118">
        <f>R28/O28</f>
        <v>0.64492141838351824</v>
      </c>
      <c r="O28" s="169">
        <v>1262</v>
      </c>
      <c r="P28" s="169">
        <v>1262</v>
      </c>
      <c r="Q28" s="139"/>
      <c r="R28" s="113">
        <v>813.89083000000005</v>
      </c>
      <c r="S28" s="113">
        <f>R28</f>
        <v>813.89083000000005</v>
      </c>
      <c r="T28" s="139"/>
      <c r="U28" s="119">
        <v>1262</v>
      </c>
      <c r="V28" s="119">
        <v>1262</v>
      </c>
      <c r="W28" s="139"/>
      <c r="X28" s="113">
        <f>S28</f>
        <v>813.89083000000005</v>
      </c>
      <c r="Y28" s="113">
        <f>X28</f>
        <v>813.89083000000005</v>
      </c>
      <c r="Z28" s="116"/>
      <c r="AA28" s="243" t="s">
        <v>102</v>
      </c>
      <c r="AB28" s="119">
        <f t="shared" ref="AB28:AB29" si="29">H28-O28</f>
        <v>0</v>
      </c>
      <c r="AC28" s="113">
        <f t="shared" ref="AC28:AC30" si="30">K28-R28</f>
        <v>-1.9174620000512732E-3</v>
      </c>
      <c r="AD28" s="166">
        <f t="shared" ref="AD28:AD29" si="31">(N28-E28)/E28</f>
        <v>2.3559259383661245E-6</v>
      </c>
      <c r="AE28" s="234" t="s">
        <v>103</v>
      </c>
      <c r="AF28" s="71"/>
    </row>
    <row r="29" spans="1:32" s="65" customFormat="1" ht="47.25">
      <c r="A29" s="80">
        <v>2.4</v>
      </c>
      <c r="B29" s="81" t="s">
        <v>54</v>
      </c>
      <c r="C29" s="76" t="s">
        <v>44</v>
      </c>
      <c r="D29" s="69" t="s">
        <v>45</v>
      </c>
      <c r="E29" s="135">
        <v>1.4018697250000001</v>
      </c>
      <c r="F29" s="119">
        <v>795</v>
      </c>
      <c r="G29" s="114">
        <v>1114.4864313750002</v>
      </c>
      <c r="H29" s="119">
        <v>795</v>
      </c>
      <c r="I29" s="119">
        <v>795</v>
      </c>
      <c r="J29" s="116"/>
      <c r="K29" s="114">
        <v>1114.4864313750002</v>
      </c>
      <c r="L29" s="114">
        <v>1114.4864313750002</v>
      </c>
      <c r="M29" s="116"/>
      <c r="N29" s="118">
        <f>R29/O29</f>
        <v>1.4018692704402516</v>
      </c>
      <c r="O29" s="169">
        <v>795</v>
      </c>
      <c r="P29" s="169">
        <v>795</v>
      </c>
      <c r="Q29" s="139"/>
      <c r="R29" s="113">
        <v>1114.4860699999999</v>
      </c>
      <c r="S29" s="113">
        <f>R29</f>
        <v>1114.4860699999999</v>
      </c>
      <c r="T29" s="139"/>
      <c r="U29" s="119">
        <v>795</v>
      </c>
      <c r="V29" s="119">
        <v>795</v>
      </c>
      <c r="W29" s="139"/>
      <c r="X29" s="113">
        <f>S29</f>
        <v>1114.4860699999999</v>
      </c>
      <c r="Y29" s="113">
        <f>X29</f>
        <v>1114.4860699999999</v>
      </c>
      <c r="Z29" s="116"/>
      <c r="AA29" s="244"/>
      <c r="AB29" s="119">
        <f t="shared" si="29"/>
        <v>0</v>
      </c>
      <c r="AC29" s="113">
        <f t="shared" si="30"/>
        <v>3.6137500023869507E-4</v>
      </c>
      <c r="AD29" s="166">
        <f t="shared" si="31"/>
        <v>-3.2425248965868594E-7</v>
      </c>
      <c r="AE29" s="235"/>
      <c r="AF29" s="71"/>
    </row>
    <row r="30" spans="1:32" s="65" customFormat="1" ht="15.75">
      <c r="A30" s="239" t="s">
        <v>84</v>
      </c>
      <c r="B30" s="240"/>
      <c r="C30" s="116"/>
      <c r="D30" s="116"/>
      <c r="E30" s="116"/>
      <c r="F30" s="116"/>
      <c r="G30" s="140">
        <f>SUM(G28:G29)</f>
        <v>1928.3753439130001</v>
      </c>
      <c r="H30" s="116"/>
      <c r="I30" s="116"/>
      <c r="J30" s="116"/>
      <c r="K30" s="141">
        <f>K29+K28</f>
        <v>1928.3753439130001</v>
      </c>
      <c r="L30" s="141">
        <f>L29+L28</f>
        <v>1928.3753439130001</v>
      </c>
      <c r="M30" s="116"/>
      <c r="N30" s="139"/>
      <c r="O30" s="139"/>
      <c r="P30" s="139"/>
      <c r="Q30" s="139"/>
      <c r="R30" s="143">
        <f>SUM(R28:R29)</f>
        <v>1928.3769</v>
      </c>
      <c r="S30" s="143">
        <f>SUM(S28:S29)</f>
        <v>1928.3769</v>
      </c>
      <c r="T30" s="143"/>
      <c r="U30" s="152"/>
      <c r="V30" s="143"/>
      <c r="W30" s="143"/>
      <c r="X30" s="143">
        <f>SUM(X28:X29)</f>
        <v>1928.3769</v>
      </c>
      <c r="Y30" s="143">
        <f>SUM(Y28:Y29)</f>
        <v>1928.3769</v>
      </c>
      <c r="Z30" s="116"/>
      <c r="AA30" s="116"/>
      <c r="AB30" s="70"/>
      <c r="AC30" s="114">
        <f t="shared" si="30"/>
        <v>-1.556086999926265E-3</v>
      </c>
      <c r="AD30" s="70"/>
      <c r="AE30" s="71"/>
      <c r="AF30" s="71"/>
    </row>
    <row r="31" spans="1:32" s="65" customFormat="1" ht="15.75">
      <c r="A31" s="245" t="s">
        <v>27</v>
      </c>
      <c r="B31" s="245"/>
      <c r="C31" s="245"/>
      <c r="D31" s="245"/>
      <c r="E31" s="245"/>
      <c r="F31" s="160"/>
      <c r="G31" s="156">
        <f>G30+G26</f>
        <v>9879.1253439129996</v>
      </c>
      <c r="H31" s="157"/>
      <c r="I31" s="157"/>
      <c r="J31" s="157"/>
      <c r="K31" s="156">
        <f>K30+K26</f>
        <v>9879.1253439129996</v>
      </c>
      <c r="L31" s="156">
        <f>L30+L26</f>
        <v>9879.1253439129996</v>
      </c>
      <c r="M31" s="157"/>
      <c r="N31" s="157"/>
      <c r="O31" s="157"/>
      <c r="P31" s="157"/>
      <c r="Q31" s="157"/>
      <c r="R31" s="158">
        <f>R30+R26</f>
        <v>9879.1268999999993</v>
      </c>
      <c r="S31" s="158">
        <f>S30+S26</f>
        <v>9879.1268999999993</v>
      </c>
      <c r="T31" s="156"/>
      <c r="U31" s="157"/>
      <c r="V31" s="157"/>
      <c r="W31" s="157"/>
      <c r="X31" s="158">
        <f>X30+X26</f>
        <v>9879.1268999999993</v>
      </c>
      <c r="Y31" s="158">
        <f>Y30+Y26</f>
        <v>9879.1268999999993</v>
      </c>
      <c r="Z31" s="156"/>
      <c r="AA31" s="155"/>
      <c r="AB31" s="161"/>
      <c r="AC31" s="158">
        <f>K31-R31</f>
        <v>-1.5560869996988913E-3</v>
      </c>
      <c r="AD31" s="161"/>
      <c r="AE31" s="162"/>
      <c r="AF31" s="162"/>
    </row>
    <row r="32" spans="1:32" s="65" customFormat="1" ht="15.75">
      <c r="A32" s="252" t="s">
        <v>29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4"/>
    </row>
    <row r="33" spans="1:32" s="65" customFormat="1" ht="31.5">
      <c r="A33" s="82">
        <v>3.1</v>
      </c>
      <c r="B33" s="83" t="s">
        <v>86</v>
      </c>
      <c r="C33" s="76" t="s">
        <v>44</v>
      </c>
      <c r="D33" s="69" t="s">
        <v>45</v>
      </c>
      <c r="E33" s="118">
        <v>80</v>
      </c>
      <c r="F33" s="119">
        <v>4</v>
      </c>
      <c r="G33" s="120">
        <v>320</v>
      </c>
      <c r="H33" s="115">
        <v>4</v>
      </c>
      <c r="I33" s="115">
        <v>4</v>
      </c>
      <c r="J33" s="115"/>
      <c r="K33" s="120">
        <v>320</v>
      </c>
      <c r="L33" s="120">
        <v>320</v>
      </c>
      <c r="M33" s="84"/>
      <c r="N33" s="118">
        <f>R33/P33</f>
        <v>77.646500000000003</v>
      </c>
      <c r="O33" s="115">
        <v>4</v>
      </c>
      <c r="P33" s="115">
        <v>4</v>
      </c>
      <c r="Q33" s="84"/>
      <c r="R33" s="113">
        <v>310.58600000000001</v>
      </c>
      <c r="S33" s="113">
        <f>R33</f>
        <v>310.58600000000001</v>
      </c>
      <c r="T33" s="113"/>
      <c r="U33" s="117">
        <v>4</v>
      </c>
      <c r="V33" s="117">
        <v>4</v>
      </c>
      <c r="W33" s="84"/>
      <c r="X33" s="113">
        <v>310.58600000000001</v>
      </c>
      <c r="Y33" s="113">
        <v>310.58600000000001</v>
      </c>
      <c r="Z33" s="84"/>
      <c r="AA33" s="188" t="s">
        <v>144</v>
      </c>
      <c r="AB33" s="115">
        <f>H33-O33</f>
        <v>0</v>
      </c>
      <c r="AC33" s="114">
        <f>K33-S33</f>
        <v>9.4139999999999873</v>
      </c>
      <c r="AD33" s="153">
        <f>(N33-E33)/E33</f>
        <v>-2.9418749999999959E-2</v>
      </c>
      <c r="AE33" s="191" t="s">
        <v>139</v>
      </c>
      <c r="AF33" s="84"/>
    </row>
    <row r="34" spans="1:32" s="65" customFormat="1" ht="15.75">
      <c r="A34" s="257" t="s">
        <v>30</v>
      </c>
      <c r="B34" s="257"/>
      <c r="C34" s="257"/>
      <c r="D34" s="257"/>
      <c r="E34" s="257"/>
      <c r="F34" s="160"/>
      <c r="G34" s="156">
        <f>G33</f>
        <v>320</v>
      </c>
      <c r="H34" s="157"/>
      <c r="I34" s="157"/>
      <c r="J34" s="157"/>
      <c r="K34" s="156">
        <f>K33</f>
        <v>320</v>
      </c>
      <c r="L34" s="156">
        <f>L33</f>
        <v>320</v>
      </c>
      <c r="M34" s="157"/>
      <c r="N34" s="155"/>
      <c r="O34" s="155"/>
      <c r="P34" s="155"/>
      <c r="Q34" s="155"/>
      <c r="R34" s="156">
        <f>R33</f>
        <v>310.58600000000001</v>
      </c>
      <c r="S34" s="156">
        <f>S33</f>
        <v>310.58600000000001</v>
      </c>
      <c r="T34" s="156"/>
      <c r="U34" s="155"/>
      <c r="V34" s="155"/>
      <c r="W34" s="155"/>
      <c r="X34" s="156">
        <f>X33</f>
        <v>310.58600000000001</v>
      </c>
      <c r="Y34" s="156">
        <f>Y33</f>
        <v>310.58600000000001</v>
      </c>
      <c r="Z34" s="156"/>
      <c r="AA34" s="156"/>
      <c r="AB34" s="156"/>
      <c r="AC34" s="156">
        <f t="shared" ref="AC34" si="32">AC33</f>
        <v>9.4139999999999873</v>
      </c>
      <c r="AD34" s="156"/>
      <c r="AE34" s="162"/>
      <c r="AF34" s="162"/>
    </row>
    <row r="35" spans="1:32" s="65" customFormat="1" ht="15.75">
      <c r="A35" s="252" t="s">
        <v>31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4"/>
    </row>
    <row r="36" spans="1:32" s="65" customFormat="1" ht="15.75">
      <c r="A36" s="239" t="s">
        <v>47</v>
      </c>
      <c r="B36" s="240"/>
      <c r="C36" s="149"/>
      <c r="D36" s="150"/>
      <c r="E36" s="125"/>
      <c r="F36" s="126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44"/>
      <c r="AC36" s="144"/>
      <c r="AD36" s="144"/>
      <c r="AE36" s="144"/>
      <c r="AF36" s="144"/>
    </row>
    <row r="37" spans="1:32" s="65" customFormat="1" ht="31.5">
      <c r="A37" s="82">
        <v>4.0999999999999996</v>
      </c>
      <c r="B37" s="177" t="s">
        <v>47</v>
      </c>
      <c r="C37" s="76" t="s">
        <v>44</v>
      </c>
      <c r="D37" s="69" t="s">
        <v>45</v>
      </c>
      <c r="E37" s="118">
        <v>17.5</v>
      </c>
      <c r="F37" s="121">
        <v>17</v>
      </c>
      <c r="G37" s="122">
        <v>297.5</v>
      </c>
      <c r="H37" s="121">
        <v>17</v>
      </c>
      <c r="I37" s="123">
        <v>15</v>
      </c>
      <c r="J37" s="123">
        <v>2</v>
      </c>
      <c r="K37" s="124">
        <f>L37+M37</f>
        <v>297.5</v>
      </c>
      <c r="L37" s="124">
        <f>G37-M37</f>
        <v>262.5</v>
      </c>
      <c r="M37" s="124">
        <v>35</v>
      </c>
      <c r="N37" s="118">
        <f>R37/O37</f>
        <v>17.49915</v>
      </c>
      <c r="O37" s="169">
        <v>17</v>
      </c>
      <c r="P37" s="169">
        <v>15</v>
      </c>
      <c r="Q37" s="119">
        <v>2</v>
      </c>
      <c r="R37" s="113">
        <v>297.48554999999999</v>
      </c>
      <c r="S37" s="113">
        <f>R37-T37</f>
        <v>262.48554999999999</v>
      </c>
      <c r="T37" s="113">
        <v>35</v>
      </c>
      <c r="U37" s="169">
        <v>17</v>
      </c>
      <c r="V37" s="169">
        <v>15</v>
      </c>
      <c r="W37" s="119">
        <v>2</v>
      </c>
      <c r="X37" s="113">
        <v>297.48554999999999</v>
      </c>
      <c r="Y37" s="113">
        <f>X37-Z37</f>
        <v>262.48554999999999</v>
      </c>
      <c r="Z37" s="113">
        <v>35</v>
      </c>
      <c r="AA37" s="170" t="s">
        <v>105</v>
      </c>
      <c r="AB37" s="119">
        <f t="shared" ref="AB37:AB39" si="33">H37-O37</f>
        <v>0</v>
      </c>
      <c r="AC37" s="113">
        <f t="shared" ref="AC37:AC39" si="34">K37-R37</f>
        <v>1.4450000000010732E-2</v>
      </c>
      <c r="AD37" s="166">
        <f t="shared" ref="AD37:AD39" si="35">(N37-E37)/E37</f>
        <v>-4.857142857141688E-5</v>
      </c>
      <c r="AE37" s="190" t="s">
        <v>140</v>
      </c>
      <c r="AF37" s="71"/>
    </row>
    <row r="38" spans="1:32" s="65" customFormat="1" ht="31.5">
      <c r="A38" s="89">
        <v>4.2</v>
      </c>
      <c r="B38" s="177" t="s">
        <v>48</v>
      </c>
      <c r="C38" s="76" t="s">
        <v>44</v>
      </c>
      <c r="D38" s="69" t="s">
        <v>45</v>
      </c>
      <c r="E38" s="118">
        <v>16.666</v>
      </c>
      <c r="F38" s="121">
        <v>4</v>
      </c>
      <c r="G38" s="122">
        <v>66.661000000000001</v>
      </c>
      <c r="H38" s="121">
        <v>4</v>
      </c>
      <c r="I38" s="123">
        <v>4</v>
      </c>
      <c r="J38" s="123"/>
      <c r="K38" s="124">
        <f>G38</f>
        <v>66.661000000000001</v>
      </c>
      <c r="L38" s="124">
        <f>K38</f>
        <v>66.661000000000001</v>
      </c>
      <c r="M38" s="124"/>
      <c r="N38" s="118">
        <f t="shared" ref="N38:N39" si="36">R38/O38</f>
        <v>16.66</v>
      </c>
      <c r="O38" s="169">
        <v>4</v>
      </c>
      <c r="P38" s="169">
        <v>4</v>
      </c>
      <c r="Q38" s="119"/>
      <c r="R38" s="113">
        <v>66.64</v>
      </c>
      <c r="S38" s="113">
        <v>66.64</v>
      </c>
      <c r="T38" s="87"/>
      <c r="U38" s="169">
        <v>4</v>
      </c>
      <c r="V38" s="169">
        <v>4</v>
      </c>
      <c r="W38" s="87"/>
      <c r="X38" s="113">
        <v>66.64</v>
      </c>
      <c r="Y38" s="113">
        <v>66.64</v>
      </c>
      <c r="Z38" s="87"/>
      <c r="AA38" s="170" t="s">
        <v>105</v>
      </c>
      <c r="AB38" s="119">
        <f t="shared" si="33"/>
        <v>0</v>
      </c>
      <c r="AC38" s="113">
        <f t="shared" si="34"/>
        <v>2.1000000000000796E-2</v>
      </c>
      <c r="AD38" s="166">
        <f t="shared" si="35"/>
        <v>-3.6001440057603667E-4</v>
      </c>
      <c r="AE38" s="190" t="s">
        <v>141</v>
      </c>
      <c r="AF38" s="71"/>
    </row>
    <row r="39" spans="1:32" s="65" customFormat="1" ht="31.5">
      <c r="A39" s="82">
        <v>4.3</v>
      </c>
      <c r="B39" s="177" t="s">
        <v>87</v>
      </c>
      <c r="C39" s="76" t="s">
        <v>44</v>
      </c>
      <c r="D39" s="69" t="s">
        <v>45</v>
      </c>
      <c r="E39" s="118">
        <v>10</v>
      </c>
      <c r="F39" s="121">
        <v>15</v>
      </c>
      <c r="G39" s="122">
        <v>150</v>
      </c>
      <c r="H39" s="121">
        <v>15</v>
      </c>
      <c r="I39" s="123">
        <v>14</v>
      </c>
      <c r="J39" s="123">
        <v>1</v>
      </c>
      <c r="K39" s="124">
        <f>L39+M39</f>
        <v>150</v>
      </c>
      <c r="L39" s="124">
        <v>140</v>
      </c>
      <c r="M39" s="124">
        <v>10</v>
      </c>
      <c r="N39" s="118">
        <f t="shared" si="36"/>
        <v>9.9486000000000008</v>
      </c>
      <c r="O39" s="169">
        <v>15</v>
      </c>
      <c r="P39" s="169">
        <v>14</v>
      </c>
      <c r="Q39" s="119">
        <v>1</v>
      </c>
      <c r="R39" s="113">
        <v>149.22900000000001</v>
      </c>
      <c r="S39" s="113">
        <f>R39-T39</f>
        <v>139.22900000000001</v>
      </c>
      <c r="T39" s="113">
        <v>10</v>
      </c>
      <c r="U39" s="169">
        <v>15</v>
      </c>
      <c r="V39" s="169">
        <v>14</v>
      </c>
      <c r="W39" s="119">
        <v>1</v>
      </c>
      <c r="X39" s="113">
        <v>149.22900000000001</v>
      </c>
      <c r="Y39" s="113">
        <f>X39-Z39</f>
        <v>139.22900000000001</v>
      </c>
      <c r="Z39" s="113">
        <v>10</v>
      </c>
      <c r="AA39" s="170" t="s">
        <v>105</v>
      </c>
      <c r="AB39" s="119">
        <f t="shared" si="33"/>
        <v>0</v>
      </c>
      <c r="AC39" s="113">
        <f t="shared" si="34"/>
        <v>0.77099999999998658</v>
      </c>
      <c r="AD39" s="166">
        <f t="shared" si="35"/>
        <v>-5.1399999999999224E-3</v>
      </c>
      <c r="AE39" s="190" t="s">
        <v>140</v>
      </c>
      <c r="AF39" s="71"/>
    </row>
    <row r="40" spans="1:32" s="65" customFormat="1" ht="15.75">
      <c r="A40" s="239" t="s">
        <v>84</v>
      </c>
      <c r="B40" s="240"/>
      <c r="C40" s="85"/>
      <c r="D40" s="86"/>
      <c r="E40" s="125"/>
      <c r="F40" s="126"/>
      <c r="G40" s="127">
        <f>SUM(G37:G39)</f>
        <v>514.16100000000006</v>
      </c>
      <c r="H40" s="128"/>
      <c r="I40" s="128"/>
      <c r="J40" s="128"/>
      <c r="K40" s="127">
        <f>K39+K38+K37</f>
        <v>514.16100000000006</v>
      </c>
      <c r="L40" s="127">
        <f t="shared" ref="L40:M40" si="37">L39+L38+L37</f>
        <v>469.161</v>
      </c>
      <c r="M40" s="133">
        <f t="shared" si="37"/>
        <v>45</v>
      </c>
      <c r="N40" s="118"/>
      <c r="O40" s="169"/>
      <c r="P40" s="169"/>
      <c r="Q40" s="139"/>
      <c r="R40" s="113"/>
      <c r="S40" s="113"/>
      <c r="T40" s="87"/>
      <c r="U40" s="87"/>
      <c r="V40" s="87"/>
      <c r="W40" s="87"/>
      <c r="X40" s="87"/>
      <c r="Y40" s="87"/>
      <c r="Z40" s="87"/>
      <c r="AA40" s="87"/>
      <c r="AB40" s="71"/>
      <c r="AC40" s="71"/>
      <c r="AD40" s="71"/>
      <c r="AE40" s="71"/>
      <c r="AF40" s="71"/>
    </row>
    <row r="41" spans="1:32" s="65" customFormat="1" ht="15.75">
      <c r="A41" s="239" t="s">
        <v>63</v>
      </c>
      <c r="B41" s="240"/>
      <c r="C41" s="85"/>
      <c r="D41" s="86"/>
      <c r="E41" s="125"/>
      <c r="F41" s="126"/>
      <c r="G41" s="128"/>
      <c r="H41" s="128"/>
      <c r="I41" s="128"/>
      <c r="J41" s="128"/>
      <c r="K41" s="167"/>
      <c r="L41" s="167"/>
      <c r="M41" s="128"/>
      <c r="N41" s="118"/>
      <c r="O41" s="169"/>
      <c r="P41" s="169"/>
      <c r="Q41" s="139"/>
      <c r="R41" s="113"/>
      <c r="S41" s="113"/>
      <c r="T41" s="87"/>
      <c r="U41" s="87"/>
      <c r="V41" s="87"/>
      <c r="W41" s="87"/>
      <c r="X41" s="87"/>
      <c r="Y41" s="87"/>
      <c r="Z41" s="87"/>
      <c r="AA41" s="87"/>
      <c r="AB41" s="71"/>
      <c r="AC41" s="71"/>
      <c r="AD41" s="71"/>
      <c r="AE41" s="71"/>
      <c r="AF41" s="71"/>
    </row>
    <row r="42" spans="1:32" s="65" customFormat="1" ht="31.5">
      <c r="A42" s="89">
        <v>4.4000000000000004</v>
      </c>
      <c r="B42" s="88" t="s">
        <v>88</v>
      </c>
      <c r="C42" s="76" t="s">
        <v>44</v>
      </c>
      <c r="D42" s="69" t="s">
        <v>45</v>
      </c>
      <c r="E42" s="118">
        <v>700</v>
      </c>
      <c r="F42" s="129">
        <v>1</v>
      </c>
      <c r="G42" s="130">
        <v>700</v>
      </c>
      <c r="H42" s="123">
        <v>1</v>
      </c>
      <c r="I42" s="123">
        <v>1</v>
      </c>
      <c r="J42" s="128"/>
      <c r="K42" s="124">
        <v>700</v>
      </c>
      <c r="L42" s="124">
        <v>700</v>
      </c>
      <c r="M42" s="128"/>
      <c r="N42" s="118">
        <f>R42/O42</f>
        <v>699.2</v>
      </c>
      <c r="O42" s="169">
        <v>1</v>
      </c>
      <c r="P42" s="169">
        <v>1</v>
      </c>
      <c r="Q42" s="139"/>
      <c r="R42" s="113">
        <v>699.2</v>
      </c>
      <c r="S42" s="113">
        <v>699.2</v>
      </c>
      <c r="T42" s="87"/>
      <c r="U42" s="169">
        <v>1</v>
      </c>
      <c r="V42" s="169">
        <v>1</v>
      </c>
      <c r="W42" s="87"/>
      <c r="X42" s="113">
        <v>699.2</v>
      </c>
      <c r="Y42" s="113">
        <v>699.2</v>
      </c>
      <c r="Z42" s="87"/>
      <c r="AA42" s="170" t="s">
        <v>105</v>
      </c>
      <c r="AB42" s="119">
        <f t="shared" ref="AB42" si="38">H42-O42</f>
        <v>0</v>
      </c>
      <c r="AC42" s="113">
        <f t="shared" ref="AC42" si="39">K42-R42</f>
        <v>0.79999999999995453</v>
      </c>
      <c r="AD42" s="166">
        <f t="shared" ref="AD42" si="40">(N42-E42)/E42</f>
        <v>-1.1428571428570779E-3</v>
      </c>
      <c r="AE42" s="190" t="s">
        <v>141</v>
      </c>
      <c r="AF42" s="71"/>
    </row>
    <row r="43" spans="1:32" s="65" customFormat="1" ht="15.75">
      <c r="A43" s="239" t="s">
        <v>84</v>
      </c>
      <c r="B43" s="240"/>
      <c r="C43" s="85"/>
      <c r="D43" s="86"/>
      <c r="E43" s="125"/>
      <c r="F43" s="126"/>
      <c r="G43" s="127">
        <f>G42</f>
        <v>700</v>
      </c>
      <c r="H43" s="128"/>
      <c r="I43" s="128"/>
      <c r="J43" s="128"/>
      <c r="K43" s="127">
        <f>K42</f>
        <v>700</v>
      </c>
      <c r="L43" s="127">
        <f>L42</f>
        <v>700</v>
      </c>
      <c r="M43" s="128"/>
      <c r="N43" s="118"/>
      <c r="O43" s="169"/>
      <c r="P43" s="169"/>
      <c r="Q43" s="139"/>
      <c r="R43" s="113"/>
      <c r="S43" s="113"/>
      <c r="T43" s="87"/>
      <c r="U43" s="87"/>
      <c r="V43" s="87"/>
      <c r="W43" s="87"/>
      <c r="X43" s="87"/>
      <c r="Y43" s="87"/>
      <c r="Z43" s="87"/>
      <c r="AA43" s="87"/>
      <c r="AB43" s="71"/>
      <c r="AC43" s="71"/>
      <c r="AD43" s="71"/>
      <c r="AE43" s="71"/>
      <c r="AF43" s="71"/>
    </row>
    <row r="44" spans="1:32" s="65" customFormat="1" ht="15.75">
      <c r="A44" s="255" t="s">
        <v>49</v>
      </c>
      <c r="B44" s="256"/>
      <c r="C44" s="85"/>
      <c r="D44" s="86"/>
      <c r="E44" s="125"/>
      <c r="F44" s="126"/>
      <c r="G44" s="128"/>
      <c r="H44" s="128"/>
      <c r="I44" s="128"/>
      <c r="J44" s="128"/>
      <c r="K44" s="128"/>
      <c r="L44" s="128"/>
      <c r="M44" s="128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71"/>
      <c r="AC44" s="71"/>
      <c r="AD44" s="71"/>
      <c r="AE44" s="71"/>
      <c r="AF44" s="71"/>
    </row>
    <row r="45" spans="1:32" s="65" customFormat="1" ht="51.75" customHeight="1">
      <c r="A45" s="90">
        <v>4.5</v>
      </c>
      <c r="B45" s="91" t="s">
        <v>55</v>
      </c>
      <c r="C45" s="92" t="s">
        <v>44</v>
      </c>
      <c r="D45" s="69" t="s">
        <v>45</v>
      </c>
      <c r="E45" s="118">
        <v>441</v>
      </c>
      <c r="F45" s="131">
        <v>1</v>
      </c>
      <c r="G45" s="132">
        <v>441</v>
      </c>
      <c r="H45" s="123">
        <v>1</v>
      </c>
      <c r="I45" s="123">
        <v>1</v>
      </c>
      <c r="J45" s="128"/>
      <c r="K45" s="170">
        <v>441</v>
      </c>
      <c r="L45" s="170">
        <v>441</v>
      </c>
      <c r="M45" s="128"/>
      <c r="N45" s="118">
        <f>R45/O45</f>
        <v>440.99601999999999</v>
      </c>
      <c r="O45" s="131">
        <v>1</v>
      </c>
      <c r="P45" s="131">
        <v>1</v>
      </c>
      <c r="Q45" s="87"/>
      <c r="R45" s="124">
        <v>440.99601999999999</v>
      </c>
      <c r="S45" s="124">
        <f>R45</f>
        <v>440.99601999999999</v>
      </c>
      <c r="T45" s="87"/>
      <c r="U45" s="131">
        <v>1</v>
      </c>
      <c r="V45" s="131">
        <v>1</v>
      </c>
      <c r="W45" s="87"/>
      <c r="X45" s="124">
        <f>S45</f>
        <v>440.99601999999999</v>
      </c>
      <c r="Y45" s="124">
        <f>S45</f>
        <v>440.99601999999999</v>
      </c>
      <c r="Z45" s="87"/>
      <c r="AA45" s="188" t="s">
        <v>143</v>
      </c>
      <c r="AB45" s="119">
        <f t="shared" ref="AB45" si="41">H45-O45</f>
        <v>0</v>
      </c>
      <c r="AC45" s="113">
        <f t="shared" ref="AC45" si="42">K45-R45</f>
        <v>3.9800000000127511E-3</v>
      </c>
      <c r="AD45" s="166">
        <f t="shared" ref="AD45" si="43">(N45-E45)/E45</f>
        <v>-9.0249433106865113E-6</v>
      </c>
      <c r="AE45" s="190" t="s">
        <v>142</v>
      </c>
      <c r="AF45" s="71"/>
    </row>
    <row r="46" spans="1:32" s="65" customFormat="1" ht="15.75">
      <c r="A46" s="239" t="s">
        <v>84</v>
      </c>
      <c r="B46" s="240"/>
      <c r="C46" s="85"/>
      <c r="D46" s="86"/>
      <c r="E46" s="125"/>
      <c r="F46" s="126"/>
      <c r="G46" s="127">
        <f>G45</f>
        <v>441</v>
      </c>
      <c r="H46" s="128"/>
      <c r="I46" s="128"/>
      <c r="J46" s="128"/>
      <c r="K46" s="133">
        <f>K45</f>
        <v>441</v>
      </c>
      <c r="L46" s="133">
        <f>L45</f>
        <v>441</v>
      </c>
      <c r="M46" s="128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71"/>
      <c r="AC46" s="71"/>
      <c r="AD46" s="71"/>
      <c r="AE46" s="71"/>
      <c r="AF46" s="71"/>
    </row>
    <row r="47" spans="1:32" s="65" customFormat="1" ht="15.75">
      <c r="A47" s="257" t="s">
        <v>32</v>
      </c>
      <c r="B47" s="257"/>
      <c r="C47" s="257"/>
      <c r="D47" s="257"/>
      <c r="E47" s="257"/>
      <c r="F47" s="163"/>
      <c r="G47" s="156">
        <f>G46+G43+G40</f>
        <v>1655.1610000000001</v>
      </c>
      <c r="H47" s="155"/>
      <c r="I47" s="155"/>
      <c r="J47" s="155"/>
      <c r="K47" s="156">
        <f>K43+K40+K46</f>
        <v>1655.1610000000001</v>
      </c>
      <c r="L47" s="156">
        <f>L43+L40+L46</f>
        <v>1610.1610000000001</v>
      </c>
      <c r="M47" s="157">
        <f t="shared" ref="M47" si="44">M43+M40</f>
        <v>45</v>
      </c>
      <c r="N47" s="155"/>
      <c r="O47" s="155"/>
      <c r="P47" s="155"/>
      <c r="Q47" s="155"/>
      <c r="R47" s="156">
        <f>R45+R42+R39+R38+R37</f>
        <v>1653.5505700000003</v>
      </c>
      <c r="S47" s="156">
        <f>S45+S42+S39+S38+S37</f>
        <v>1608.5505700000003</v>
      </c>
      <c r="T47" s="156">
        <f>T45+T42+T39+T38+T37</f>
        <v>45</v>
      </c>
      <c r="U47" s="155"/>
      <c r="V47" s="155"/>
      <c r="W47" s="155"/>
      <c r="X47" s="156">
        <f>X45+X42+X39+X38+X37</f>
        <v>1653.5505700000003</v>
      </c>
      <c r="Y47" s="156">
        <f>Y45+Y42+Y39+Y38+Y37</f>
        <v>1608.5505700000003</v>
      </c>
      <c r="Z47" s="156">
        <f>SUM(Z37:Z46)</f>
        <v>45</v>
      </c>
      <c r="AA47" s="155"/>
      <c r="AB47" s="161"/>
      <c r="AC47" s="158">
        <f>K47-R47</f>
        <v>1.6104299999997238</v>
      </c>
      <c r="AD47" s="161"/>
      <c r="AE47" s="162"/>
      <c r="AF47" s="162"/>
    </row>
    <row r="48" spans="1:32" s="65" customFormat="1" ht="15.75">
      <c r="A48" s="252" t="s">
        <v>33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4"/>
    </row>
    <row r="49" spans="1:32" s="65" customFormat="1" ht="15.75">
      <c r="A49" s="245" t="s">
        <v>34</v>
      </c>
      <c r="B49" s="245"/>
      <c r="C49" s="245"/>
      <c r="D49" s="245"/>
      <c r="E49" s="245"/>
      <c r="F49" s="163"/>
      <c r="G49" s="156">
        <v>0</v>
      </c>
      <c r="H49" s="155"/>
      <c r="I49" s="155"/>
      <c r="J49" s="155"/>
      <c r="K49" s="156">
        <v>0</v>
      </c>
      <c r="L49" s="156">
        <v>0</v>
      </c>
      <c r="M49" s="156"/>
      <c r="N49" s="156"/>
      <c r="O49" s="156"/>
      <c r="P49" s="156"/>
      <c r="Q49" s="156"/>
      <c r="R49" s="156">
        <v>0</v>
      </c>
      <c r="S49" s="156">
        <v>0</v>
      </c>
      <c r="T49" s="156"/>
      <c r="U49" s="156"/>
      <c r="V49" s="156"/>
      <c r="W49" s="156"/>
      <c r="X49" s="156">
        <v>0</v>
      </c>
      <c r="Y49" s="156">
        <v>0</v>
      </c>
      <c r="Z49" s="156"/>
      <c r="AA49" s="156"/>
      <c r="AB49" s="156"/>
      <c r="AC49" s="156">
        <v>0</v>
      </c>
      <c r="AD49" s="157"/>
      <c r="AE49" s="162"/>
      <c r="AF49" s="162"/>
    </row>
    <row r="50" spans="1:32" s="65" customFormat="1" ht="15.75">
      <c r="A50" s="252" t="s">
        <v>35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4"/>
    </row>
    <row r="51" spans="1:32" s="65" customFormat="1" ht="15.75">
      <c r="A51" s="252" t="s">
        <v>89</v>
      </c>
      <c r="B51" s="254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s="65" customFormat="1" ht="45">
      <c r="A52" s="93">
        <v>6.1</v>
      </c>
      <c r="B52" s="94" t="s">
        <v>90</v>
      </c>
      <c r="C52" s="76" t="s">
        <v>44</v>
      </c>
      <c r="D52" s="69" t="s">
        <v>45</v>
      </c>
      <c r="E52" s="118">
        <v>964.8</v>
      </c>
      <c r="F52" s="129">
        <v>2</v>
      </c>
      <c r="G52" s="130">
        <v>1895.91</v>
      </c>
      <c r="H52" s="123">
        <v>2</v>
      </c>
      <c r="I52" s="123">
        <v>2</v>
      </c>
      <c r="J52" s="77"/>
      <c r="K52" s="124">
        <f>G52</f>
        <v>1895.91</v>
      </c>
      <c r="L52" s="124">
        <f>K52</f>
        <v>1895.91</v>
      </c>
      <c r="M52" s="77"/>
      <c r="N52" s="118">
        <f>R52/O52</f>
        <v>947.95257000000004</v>
      </c>
      <c r="O52" s="123">
        <v>2</v>
      </c>
      <c r="P52" s="123">
        <v>2</v>
      </c>
      <c r="Q52" s="77"/>
      <c r="R52" s="124">
        <v>1895.9051400000001</v>
      </c>
      <c r="S52" s="124">
        <v>1895.9051400000001</v>
      </c>
      <c r="T52" s="77"/>
      <c r="U52" s="123">
        <v>2</v>
      </c>
      <c r="V52" s="123">
        <v>2</v>
      </c>
      <c r="W52" s="77"/>
      <c r="X52" s="124">
        <v>1895.9051400000001</v>
      </c>
      <c r="Y52" s="124">
        <v>1895.9051400000001</v>
      </c>
      <c r="Z52" s="77"/>
      <c r="AA52" s="170" t="s">
        <v>105</v>
      </c>
      <c r="AB52" s="119">
        <f t="shared" ref="AB52" si="45">H52-O52</f>
        <v>0</v>
      </c>
      <c r="AC52" s="113">
        <f t="shared" ref="AC52" si="46">K52-R52</f>
        <v>4.860000000007858E-3</v>
      </c>
      <c r="AD52" s="166">
        <f>(N52-E52)/E52</f>
        <v>-1.7462095771144194E-2</v>
      </c>
      <c r="AE52" s="71" t="s">
        <v>113</v>
      </c>
      <c r="AF52" s="71"/>
    </row>
    <row r="53" spans="1:32" s="65" customFormat="1" ht="15.75">
      <c r="A53" s="245" t="s">
        <v>36</v>
      </c>
      <c r="B53" s="245"/>
      <c r="C53" s="245"/>
      <c r="D53" s="245"/>
      <c r="E53" s="245"/>
      <c r="F53" s="163"/>
      <c r="G53" s="156">
        <f>G52</f>
        <v>1895.91</v>
      </c>
      <c r="H53" s="155"/>
      <c r="I53" s="155"/>
      <c r="J53" s="155"/>
      <c r="K53" s="156">
        <f>K52</f>
        <v>1895.91</v>
      </c>
      <c r="L53" s="156">
        <f>L52</f>
        <v>1895.91</v>
      </c>
      <c r="M53" s="155"/>
      <c r="N53" s="155"/>
      <c r="O53" s="155"/>
      <c r="P53" s="155"/>
      <c r="Q53" s="155"/>
      <c r="R53" s="156">
        <f>R52</f>
        <v>1895.9051400000001</v>
      </c>
      <c r="S53" s="156">
        <f>S52</f>
        <v>1895.9051400000001</v>
      </c>
      <c r="T53" s="156"/>
      <c r="U53" s="155"/>
      <c r="V53" s="155"/>
      <c r="W53" s="155"/>
      <c r="X53" s="156">
        <f>X52</f>
        <v>1895.9051400000001</v>
      </c>
      <c r="Y53" s="156">
        <f>Y52</f>
        <v>1895.9051400000001</v>
      </c>
      <c r="Z53" s="156"/>
      <c r="AA53" s="155"/>
      <c r="AB53" s="159"/>
      <c r="AC53" s="158">
        <f>AC52</f>
        <v>4.860000000007858E-3</v>
      </c>
      <c r="AD53" s="161"/>
      <c r="AE53" s="162"/>
      <c r="AF53" s="162"/>
    </row>
    <row r="54" spans="1:32" s="65" customFormat="1" ht="15" customHeight="1">
      <c r="A54" s="252" t="s">
        <v>37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4"/>
    </row>
    <row r="55" spans="1:32" s="65" customFormat="1" ht="31.5">
      <c r="A55" s="95">
        <v>7.1</v>
      </c>
      <c r="B55" s="96" t="s">
        <v>91</v>
      </c>
      <c r="C55" s="76" t="s">
        <v>44</v>
      </c>
      <c r="D55" s="69" t="s">
        <v>45</v>
      </c>
      <c r="E55" s="181">
        <v>12.74916</v>
      </c>
      <c r="F55" s="182">
        <v>4</v>
      </c>
      <c r="G55" s="183">
        <v>50.995640000000002</v>
      </c>
      <c r="H55" s="119">
        <v>4</v>
      </c>
      <c r="I55" s="119">
        <v>4</v>
      </c>
      <c r="J55" s="70"/>
      <c r="K55" s="113">
        <f>G55</f>
        <v>50.995640000000002</v>
      </c>
      <c r="L55" s="113">
        <f>K55</f>
        <v>50.995640000000002</v>
      </c>
      <c r="M55" s="70"/>
      <c r="N55" s="118">
        <f>R55/O55</f>
        <v>12.75</v>
      </c>
      <c r="O55" s="115">
        <v>4</v>
      </c>
      <c r="P55" s="115">
        <v>4</v>
      </c>
      <c r="Q55" s="70"/>
      <c r="R55" s="120">
        <v>51</v>
      </c>
      <c r="S55" s="120">
        <v>51</v>
      </c>
      <c r="T55" s="116"/>
      <c r="U55" s="115">
        <v>4</v>
      </c>
      <c r="V55" s="115">
        <v>4</v>
      </c>
      <c r="W55" s="115"/>
      <c r="X55" s="120">
        <v>51</v>
      </c>
      <c r="Y55" s="120">
        <v>51</v>
      </c>
      <c r="Z55" s="115"/>
      <c r="AA55" s="170" t="s">
        <v>105</v>
      </c>
      <c r="AB55" s="119">
        <f>H55-O55</f>
        <v>0</v>
      </c>
      <c r="AC55" s="113">
        <f t="shared" ref="AC55:AC62" si="47">K55-R55</f>
        <v>-4.3599999999983652E-3</v>
      </c>
      <c r="AD55" s="166">
        <f t="shared" ref="AD55:AD62" si="48">(N55-E55)/E55</f>
        <v>6.5886693711599353E-5</v>
      </c>
      <c r="AE55" s="71" t="s">
        <v>114</v>
      </c>
      <c r="AF55" s="71"/>
    </row>
    <row r="56" spans="1:32" s="65" customFormat="1" ht="31.5">
      <c r="A56" s="95">
        <v>7.2</v>
      </c>
      <c r="B56" s="97" t="s">
        <v>92</v>
      </c>
      <c r="C56" s="76" t="s">
        <v>44</v>
      </c>
      <c r="D56" s="69" t="s">
        <v>45</v>
      </c>
      <c r="E56" s="181">
        <v>14.3325</v>
      </c>
      <c r="F56" s="182">
        <v>11</v>
      </c>
      <c r="G56" s="183">
        <v>157.6575</v>
      </c>
      <c r="H56" s="119">
        <v>11</v>
      </c>
      <c r="I56" s="119">
        <v>11</v>
      </c>
      <c r="J56" s="70"/>
      <c r="K56" s="113">
        <v>157.6575</v>
      </c>
      <c r="L56" s="113">
        <v>157.6575</v>
      </c>
      <c r="M56" s="70"/>
      <c r="N56" s="118">
        <f>R56/O56</f>
        <v>14.322500000000002</v>
      </c>
      <c r="O56" s="115">
        <v>11</v>
      </c>
      <c r="P56" s="115">
        <v>11</v>
      </c>
      <c r="Q56" s="70"/>
      <c r="R56" s="120">
        <v>157.54750000000001</v>
      </c>
      <c r="S56" s="120">
        <v>157.54750000000001</v>
      </c>
      <c r="T56" s="116"/>
      <c r="U56" s="115">
        <v>11</v>
      </c>
      <c r="V56" s="115">
        <v>11</v>
      </c>
      <c r="W56" s="115"/>
      <c r="X56" s="120">
        <v>157.54750000000001</v>
      </c>
      <c r="Y56" s="120">
        <v>157.54750000000001</v>
      </c>
      <c r="Z56" s="115"/>
      <c r="AA56" s="170" t="s">
        <v>105</v>
      </c>
      <c r="AB56" s="119">
        <f t="shared" ref="AB56:AB62" si="49">H56-O56</f>
        <v>0</v>
      </c>
      <c r="AC56" s="113">
        <f t="shared" si="47"/>
        <v>0.10999999999998522</v>
      </c>
      <c r="AD56" s="166">
        <f t="shared" si="48"/>
        <v>-6.9771498342913033E-4</v>
      </c>
      <c r="AE56" s="71" t="s">
        <v>114</v>
      </c>
      <c r="AF56" s="71"/>
    </row>
    <row r="57" spans="1:32" s="65" customFormat="1" ht="35.25" customHeight="1">
      <c r="A57" s="95">
        <v>7.3</v>
      </c>
      <c r="B57" s="98" t="s">
        <v>64</v>
      </c>
      <c r="C57" s="76" t="s">
        <v>44</v>
      </c>
      <c r="D57" s="69" t="s">
        <v>45</v>
      </c>
      <c r="E57" s="181">
        <v>14.98</v>
      </c>
      <c r="F57" s="182">
        <v>2</v>
      </c>
      <c r="G57" s="183">
        <v>29.96</v>
      </c>
      <c r="H57" s="119">
        <v>2</v>
      </c>
      <c r="I57" s="119">
        <v>2</v>
      </c>
      <c r="J57" s="70"/>
      <c r="K57" s="113">
        <v>29.96</v>
      </c>
      <c r="L57" s="113">
        <v>29.96</v>
      </c>
      <c r="M57" s="70"/>
      <c r="N57" s="118">
        <f>R57/O57</f>
        <v>14.9</v>
      </c>
      <c r="O57" s="115">
        <v>2</v>
      </c>
      <c r="P57" s="115">
        <v>2</v>
      </c>
      <c r="Q57" s="184"/>
      <c r="R57" s="120">
        <v>29.8</v>
      </c>
      <c r="S57" s="120">
        <v>29.8</v>
      </c>
      <c r="T57" s="115"/>
      <c r="U57" s="115">
        <v>2</v>
      </c>
      <c r="V57" s="115">
        <v>2</v>
      </c>
      <c r="W57" s="115"/>
      <c r="X57" s="120">
        <v>29.8</v>
      </c>
      <c r="Y57" s="120">
        <v>29.8</v>
      </c>
      <c r="Z57" s="115"/>
      <c r="AA57" s="170" t="s">
        <v>105</v>
      </c>
      <c r="AB57" s="119">
        <f t="shared" si="49"/>
        <v>0</v>
      </c>
      <c r="AC57" s="113">
        <f t="shared" si="47"/>
        <v>0.16000000000000014</v>
      </c>
      <c r="AD57" s="166">
        <f t="shared" si="48"/>
        <v>-5.3404539385847839E-3</v>
      </c>
      <c r="AE57" s="71" t="s">
        <v>115</v>
      </c>
      <c r="AF57" s="71"/>
    </row>
    <row r="58" spans="1:32" s="65" customFormat="1" ht="158.25" customHeight="1">
      <c r="A58" s="95">
        <v>7.4</v>
      </c>
      <c r="B58" s="96" t="s">
        <v>93</v>
      </c>
      <c r="C58" s="76" t="s">
        <v>44</v>
      </c>
      <c r="D58" s="69" t="s">
        <v>45</v>
      </c>
      <c r="E58" s="181">
        <v>29.524999999999999</v>
      </c>
      <c r="F58" s="182">
        <v>1</v>
      </c>
      <c r="G58" s="183">
        <v>29.524999999999999</v>
      </c>
      <c r="H58" s="119">
        <v>1</v>
      </c>
      <c r="I58" s="119">
        <v>1</v>
      </c>
      <c r="J58" s="70"/>
      <c r="K58" s="113">
        <v>29.524999999999999</v>
      </c>
      <c r="L58" s="113">
        <v>29.524999999999999</v>
      </c>
      <c r="M58" s="70"/>
      <c r="N58" s="118">
        <f>R58/O58</f>
        <v>29.524999999999999</v>
      </c>
      <c r="O58" s="115">
        <v>1</v>
      </c>
      <c r="P58" s="115">
        <v>1</v>
      </c>
      <c r="Q58" s="70"/>
      <c r="R58" s="120">
        <v>29.524999999999999</v>
      </c>
      <c r="S58" s="120">
        <v>29.524999999999999</v>
      </c>
      <c r="T58" s="141"/>
      <c r="U58" s="187">
        <v>1</v>
      </c>
      <c r="V58" s="187">
        <v>1</v>
      </c>
      <c r="W58" s="120"/>
      <c r="X58" s="120">
        <v>29.524999999999999</v>
      </c>
      <c r="Y58" s="120">
        <v>29.524999999999999</v>
      </c>
      <c r="Z58" s="115"/>
      <c r="AA58" s="170" t="s">
        <v>105</v>
      </c>
      <c r="AB58" s="119">
        <f t="shared" si="49"/>
        <v>0</v>
      </c>
      <c r="AC58" s="113">
        <f t="shared" si="47"/>
        <v>0</v>
      </c>
      <c r="AD58" s="166">
        <f t="shared" si="48"/>
        <v>0</v>
      </c>
      <c r="AE58" s="71" t="s">
        <v>115</v>
      </c>
      <c r="AF58" s="71"/>
    </row>
    <row r="59" spans="1:32" s="65" customFormat="1" ht="31.5">
      <c r="A59" s="95">
        <v>7.5</v>
      </c>
      <c r="B59" s="98" t="s">
        <v>65</v>
      </c>
      <c r="C59" s="76" t="s">
        <v>44</v>
      </c>
      <c r="D59" s="69" t="s">
        <v>45</v>
      </c>
      <c r="E59" s="181">
        <v>11.797499999999999</v>
      </c>
      <c r="F59" s="182">
        <v>2</v>
      </c>
      <c r="G59" s="183">
        <v>23.594999999999999</v>
      </c>
      <c r="H59" s="119">
        <v>2</v>
      </c>
      <c r="I59" s="119">
        <v>2</v>
      </c>
      <c r="J59" s="70"/>
      <c r="K59" s="113">
        <v>23.594999999999999</v>
      </c>
      <c r="L59" s="113">
        <v>23.594999999999999</v>
      </c>
      <c r="M59" s="184"/>
      <c r="N59" s="118">
        <f t="shared" ref="N59:N62" si="50">R59/O59</f>
        <v>11.25</v>
      </c>
      <c r="O59" s="115">
        <v>2</v>
      </c>
      <c r="P59" s="115">
        <v>2</v>
      </c>
      <c r="Q59" s="115"/>
      <c r="R59" s="120">
        <v>22.5</v>
      </c>
      <c r="S59" s="120">
        <v>22.5</v>
      </c>
      <c r="T59" s="115"/>
      <c r="U59" s="115">
        <v>2</v>
      </c>
      <c r="V59" s="115">
        <v>2</v>
      </c>
      <c r="W59" s="115"/>
      <c r="X59" s="120">
        <v>22.5</v>
      </c>
      <c r="Y59" s="120">
        <v>22.5</v>
      </c>
      <c r="Z59" s="115"/>
      <c r="AA59" s="170" t="s">
        <v>105</v>
      </c>
      <c r="AB59" s="119">
        <f t="shared" si="49"/>
        <v>0</v>
      </c>
      <c r="AC59" s="113">
        <f t="shared" si="47"/>
        <v>1.0949999999999989</v>
      </c>
      <c r="AD59" s="166">
        <f t="shared" si="48"/>
        <v>-4.6408137317228183E-2</v>
      </c>
      <c r="AE59" s="71" t="s">
        <v>115</v>
      </c>
      <c r="AF59" s="71"/>
    </row>
    <row r="60" spans="1:32" s="65" customFormat="1" ht="31.5">
      <c r="A60" s="95">
        <v>7.6</v>
      </c>
      <c r="B60" s="98" t="s">
        <v>66</v>
      </c>
      <c r="C60" s="76" t="s">
        <v>44</v>
      </c>
      <c r="D60" s="69" t="s">
        <v>45</v>
      </c>
      <c r="E60" s="181">
        <v>17.284500000000001</v>
      </c>
      <c r="F60" s="182">
        <v>1</v>
      </c>
      <c r="G60" s="183">
        <v>17.284500000000001</v>
      </c>
      <c r="H60" s="119">
        <v>1</v>
      </c>
      <c r="I60" s="119">
        <v>1</v>
      </c>
      <c r="J60" s="70"/>
      <c r="K60" s="113">
        <v>17.284500000000001</v>
      </c>
      <c r="L60" s="113">
        <v>17.284500000000001</v>
      </c>
      <c r="M60" s="184"/>
      <c r="N60" s="118">
        <f t="shared" si="50"/>
        <v>17.28</v>
      </c>
      <c r="O60" s="115">
        <v>1</v>
      </c>
      <c r="P60" s="115">
        <v>1</v>
      </c>
      <c r="Q60" s="115"/>
      <c r="R60" s="115">
        <v>17.28</v>
      </c>
      <c r="S60" s="115">
        <v>17.28</v>
      </c>
      <c r="T60" s="115"/>
      <c r="U60" s="115">
        <v>1</v>
      </c>
      <c r="V60" s="115">
        <v>1</v>
      </c>
      <c r="W60" s="115"/>
      <c r="X60" s="115">
        <v>17.28</v>
      </c>
      <c r="Y60" s="115">
        <v>17.28</v>
      </c>
      <c r="Z60" s="115"/>
      <c r="AA60" s="170" t="s">
        <v>105</v>
      </c>
      <c r="AB60" s="119">
        <f t="shared" si="49"/>
        <v>0</v>
      </c>
      <c r="AC60" s="113">
        <f t="shared" si="47"/>
        <v>4.5000000000001705E-3</v>
      </c>
      <c r="AD60" s="166">
        <f t="shared" si="48"/>
        <v>-2.6034886748243629E-4</v>
      </c>
      <c r="AE60" s="71" t="s">
        <v>115</v>
      </c>
      <c r="AF60" s="71"/>
    </row>
    <row r="61" spans="1:32" s="65" customFormat="1" ht="31.5">
      <c r="A61" s="95">
        <v>7.7</v>
      </c>
      <c r="B61" s="98" t="s">
        <v>94</v>
      </c>
      <c r="C61" s="76" t="s">
        <v>44</v>
      </c>
      <c r="D61" s="69" t="s">
        <v>45</v>
      </c>
      <c r="E61" s="181">
        <v>7.5579999999999998</v>
      </c>
      <c r="F61" s="182">
        <v>2</v>
      </c>
      <c r="G61" s="183">
        <v>15.116</v>
      </c>
      <c r="H61" s="119">
        <v>2</v>
      </c>
      <c r="I61" s="119">
        <v>2</v>
      </c>
      <c r="J61" s="70"/>
      <c r="K61" s="113">
        <v>15.116</v>
      </c>
      <c r="L61" s="113">
        <v>15.116</v>
      </c>
      <c r="M61" s="184"/>
      <c r="N61" s="118">
        <f t="shared" si="50"/>
        <v>7.56</v>
      </c>
      <c r="O61" s="115">
        <v>2</v>
      </c>
      <c r="P61" s="115">
        <v>2</v>
      </c>
      <c r="Q61" s="115"/>
      <c r="R61" s="115">
        <v>15.12</v>
      </c>
      <c r="S61" s="115">
        <v>15.12</v>
      </c>
      <c r="T61" s="115"/>
      <c r="U61" s="115">
        <v>2</v>
      </c>
      <c r="V61" s="115">
        <v>2</v>
      </c>
      <c r="W61" s="115"/>
      <c r="X61" s="115">
        <v>15.12</v>
      </c>
      <c r="Y61" s="115">
        <v>15.12</v>
      </c>
      <c r="Z61" s="115"/>
      <c r="AA61" s="170" t="s">
        <v>105</v>
      </c>
      <c r="AB61" s="119">
        <f t="shared" si="49"/>
        <v>0</v>
      </c>
      <c r="AC61" s="113">
        <f t="shared" si="47"/>
        <v>-3.9999999999995595E-3</v>
      </c>
      <c r="AD61" s="166">
        <f t="shared" si="48"/>
        <v>2.6462026991264619E-4</v>
      </c>
      <c r="AE61" s="71" t="s">
        <v>115</v>
      </c>
      <c r="AF61" s="71"/>
    </row>
    <row r="62" spans="1:32" s="65" customFormat="1" ht="47.25">
      <c r="A62" s="95">
        <v>7.8</v>
      </c>
      <c r="B62" s="98" t="s">
        <v>95</v>
      </c>
      <c r="C62" s="76" t="s">
        <v>44</v>
      </c>
      <c r="D62" s="69" t="s">
        <v>45</v>
      </c>
      <c r="E62" s="181">
        <v>14.85</v>
      </c>
      <c r="F62" s="182">
        <v>2</v>
      </c>
      <c r="G62" s="183">
        <v>29.7</v>
      </c>
      <c r="H62" s="119">
        <v>2</v>
      </c>
      <c r="I62" s="119">
        <v>2</v>
      </c>
      <c r="J62" s="70"/>
      <c r="K62" s="113">
        <v>29.7</v>
      </c>
      <c r="L62" s="113">
        <v>29.7</v>
      </c>
      <c r="M62" s="184"/>
      <c r="N62" s="118">
        <f t="shared" si="50"/>
        <v>14.074999999999999</v>
      </c>
      <c r="O62" s="115">
        <v>2</v>
      </c>
      <c r="P62" s="115">
        <v>2</v>
      </c>
      <c r="Q62" s="115"/>
      <c r="R62" s="115">
        <v>28.15</v>
      </c>
      <c r="S62" s="115">
        <v>28.15</v>
      </c>
      <c r="T62" s="115"/>
      <c r="U62" s="115">
        <v>2</v>
      </c>
      <c r="V62" s="115">
        <v>2</v>
      </c>
      <c r="W62" s="115"/>
      <c r="X62" s="115">
        <v>28.15</v>
      </c>
      <c r="Y62" s="115">
        <v>28.15</v>
      </c>
      <c r="Z62" s="115"/>
      <c r="AA62" s="170" t="s">
        <v>105</v>
      </c>
      <c r="AB62" s="119">
        <f t="shared" si="49"/>
        <v>0</v>
      </c>
      <c r="AC62" s="113">
        <f t="shared" si="47"/>
        <v>1.5500000000000007</v>
      </c>
      <c r="AD62" s="166">
        <f t="shared" si="48"/>
        <v>-5.2188552188552215E-2</v>
      </c>
      <c r="AE62" s="71" t="s">
        <v>115</v>
      </c>
      <c r="AF62" s="71"/>
    </row>
    <row r="63" spans="1:32" s="65" customFormat="1" ht="15.75">
      <c r="A63" s="245" t="s">
        <v>38</v>
      </c>
      <c r="B63" s="245"/>
      <c r="C63" s="245"/>
      <c r="D63" s="245"/>
      <c r="E63" s="245"/>
      <c r="F63" s="163"/>
      <c r="G63" s="156">
        <f>SUM(G55:G62)</f>
        <v>353.83364</v>
      </c>
      <c r="H63" s="155"/>
      <c r="I63" s="155"/>
      <c r="J63" s="155"/>
      <c r="K63" s="156">
        <f>SUM(K55:K62)</f>
        <v>353.83364</v>
      </c>
      <c r="L63" s="156">
        <f>SUM(L55:L62)</f>
        <v>353.83364</v>
      </c>
      <c r="M63" s="155"/>
      <c r="N63" s="155"/>
      <c r="O63" s="155"/>
      <c r="P63" s="155"/>
      <c r="Q63" s="155"/>
      <c r="R63" s="156">
        <f>SUM(R55:R62)</f>
        <v>350.92250000000001</v>
      </c>
      <c r="S63" s="156">
        <f>SUM(S55:S62)</f>
        <v>350.92250000000001</v>
      </c>
      <c r="T63" s="156"/>
      <c r="U63" s="155"/>
      <c r="V63" s="155"/>
      <c r="W63" s="155"/>
      <c r="X63" s="156">
        <f>SUM(X55:X62)</f>
        <v>350.92250000000001</v>
      </c>
      <c r="Y63" s="156">
        <f>SUM(Y55:Y62)</f>
        <v>350.92250000000001</v>
      </c>
      <c r="Z63" s="156"/>
      <c r="AA63" s="155"/>
      <c r="AB63" s="161"/>
      <c r="AC63" s="158">
        <f>K63-R63</f>
        <v>2.911139999999989</v>
      </c>
      <c r="AD63" s="161"/>
      <c r="AE63" s="162"/>
      <c r="AF63" s="162"/>
    </row>
    <row r="64" spans="1:32" s="65" customFormat="1" ht="18.75">
      <c r="A64" s="251" t="s">
        <v>96</v>
      </c>
      <c r="B64" s="251"/>
      <c r="C64" s="251"/>
      <c r="D64" s="251"/>
      <c r="E64" s="251"/>
      <c r="F64" s="175"/>
      <c r="G64" s="164">
        <f>G63+G53+G49+G47+G34+G31+G21</f>
        <v>63310.004415913005</v>
      </c>
      <c r="H64" s="164"/>
      <c r="I64" s="164"/>
      <c r="J64" s="164"/>
      <c r="K64" s="164">
        <f>K63+K53+K49+K47+K34+K31+K21</f>
        <v>63310.004415913005</v>
      </c>
      <c r="L64" s="164">
        <f>L63+L53+L49+L47+L34+L31+L21</f>
        <v>63265.004415913005</v>
      </c>
      <c r="M64" s="164">
        <f t="shared" ref="M64" si="51">M63+M53+M49+M47+M34+M31+M21</f>
        <v>45</v>
      </c>
      <c r="N64" s="164"/>
      <c r="O64" s="164"/>
      <c r="P64" s="164"/>
      <c r="Q64" s="164"/>
      <c r="R64" s="164">
        <f>R63+R53+R49+R47+R34+R31+R21</f>
        <v>63287.475030000001</v>
      </c>
      <c r="S64" s="164">
        <f>S63+S53+S49+S47+S34+S31+S21</f>
        <v>63242.475030000001</v>
      </c>
      <c r="T64" s="164">
        <f>T63+T53+T47+T34+T31+T21</f>
        <v>45</v>
      </c>
      <c r="U64" s="164"/>
      <c r="V64" s="164"/>
      <c r="W64" s="164"/>
      <c r="X64" s="164">
        <f>X63+X53+X49+X47+X34+X31+X21</f>
        <v>63287.475030000001</v>
      </c>
      <c r="Y64" s="164">
        <f t="shared" ref="Y64" si="52">Y63+Y53+Y49+Y47+Y34+Y31+Y21</f>
        <v>63242.475030000001</v>
      </c>
      <c r="Z64" s="164">
        <f>Z63+Z53+Z47+Z34+Z31+Z21</f>
        <v>45</v>
      </c>
      <c r="AA64" s="171"/>
      <c r="AB64" s="176"/>
      <c r="AC64" s="165">
        <v>22.52</v>
      </c>
      <c r="AD64" s="161"/>
      <c r="AE64" s="162"/>
      <c r="AF64" s="162"/>
    </row>
    <row r="65" spans="1:32" s="65" customFormat="1">
      <c r="A65" s="99"/>
      <c r="B65" s="99"/>
      <c r="C65" s="99"/>
      <c r="D65" s="99"/>
      <c r="E65" s="99"/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2"/>
      <c r="AC65" s="102"/>
      <c r="AD65" s="102"/>
      <c r="AE65" s="103"/>
      <c r="AF65" s="103"/>
    </row>
    <row r="66" spans="1:32" s="65" customFormat="1">
      <c r="A66" s="260" t="s">
        <v>97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101"/>
      <c r="V66" s="101"/>
      <c r="W66" s="101"/>
      <c r="X66" s="101"/>
      <c r="Y66" s="101"/>
      <c r="Z66" s="101"/>
      <c r="AA66" s="101"/>
      <c r="AB66" s="102"/>
      <c r="AC66" s="102"/>
      <c r="AD66" s="102"/>
      <c r="AE66" s="103"/>
      <c r="AF66" s="103"/>
    </row>
    <row r="67" spans="1:32" s="65" customFormat="1">
      <c r="A67" s="260" t="s">
        <v>98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101"/>
      <c r="U67" s="101"/>
      <c r="V67" s="101"/>
      <c r="W67" s="101"/>
      <c r="X67" s="101"/>
      <c r="Y67" s="101"/>
      <c r="Z67" s="101"/>
      <c r="AA67" s="101"/>
      <c r="AB67" s="102"/>
      <c r="AC67" s="102"/>
      <c r="AD67" s="102"/>
      <c r="AE67" s="103"/>
      <c r="AF67" s="103"/>
    </row>
    <row r="68" spans="1:32" ht="70.5" customHeight="1"/>
    <row r="69" spans="1:32" s="108" customFormat="1" ht="15.75">
      <c r="A69" s="45"/>
      <c r="B69" s="104" t="s">
        <v>57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168" t="s">
        <v>60</v>
      </c>
      <c r="O69" s="106"/>
      <c r="P69" s="106"/>
      <c r="Q69" s="106"/>
      <c r="R69" s="106"/>
      <c r="S69" s="106"/>
      <c r="T69" s="105"/>
      <c r="U69" s="105"/>
      <c r="V69" s="105"/>
      <c r="W69" s="105"/>
      <c r="X69" s="105"/>
      <c r="Y69" s="105"/>
      <c r="Z69" s="107"/>
      <c r="AA69" s="107"/>
      <c r="AB69" s="107"/>
      <c r="AC69" s="107"/>
      <c r="AD69" s="107"/>
      <c r="AE69" s="107"/>
      <c r="AF69" s="107"/>
    </row>
    <row r="70" spans="1:32" s="108" customFormat="1" ht="15.75">
      <c r="A70" s="49"/>
      <c r="B70" s="109" t="s">
        <v>58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6"/>
      <c r="N70" s="106" t="s">
        <v>18</v>
      </c>
      <c r="O70" s="106"/>
      <c r="P70" s="106"/>
      <c r="Q70" s="106"/>
      <c r="R70" s="106"/>
      <c r="S70" s="106"/>
      <c r="T70" s="105"/>
      <c r="U70" s="105"/>
      <c r="V70" s="105"/>
      <c r="W70" s="105"/>
      <c r="X70" s="105"/>
      <c r="Y70" s="105"/>
      <c r="Z70" s="107"/>
      <c r="AA70" s="107"/>
      <c r="AB70" s="107"/>
      <c r="AC70" s="107"/>
      <c r="AD70" s="107"/>
      <c r="AE70" s="107"/>
      <c r="AF70" s="107"/>
    </row>
    <row r="71" spans="1:32" s="108" customFormat="1" ht="15.75">
      <c r="A71" s="105"/>
      <c r="B71" s="109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7"/>
      <c r="AB71" s="107"/>
      <c r="AC71" s="107"/>
      <c r="AD71" s="107"/>
      <c r="AE71" s="107"/>
      <c r="AF71" s="107"/>
    </row>
    <row r="72" spans="1:32" s="108" customFormat="1" ht="15.75">
      <c r="A72" s="105"/>
      <c r="B72" s="185" t="s">
        <v>133</v>
      </c>
      <c r="C72" s="105"/>
      <c r="D72" s="107"/>
      <c r="E72" s="110"/>
      <c r="F72" s="258" t="s">
        <v>59</v>
      </c>
      <c r="G72" s="258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7"/>
      <c r="AB72" s="107"/>
      <c r="AC72" s="107"/>
      <c r="AD72" s="107"/>
      <c r="AE72" s="107"/>
      <c r="AF72" s="107"/>
    </row>
    <row r="73" spans="1:32" s="112" customFormat="1" ht="12.75">
      <c r="A73" s="37"/>
      <c r="B73" s="37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5" spans="1:32" ht="28.15" customHeight="1">
      <c r="A75" s="259" t="s">
        <v>99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</row>
  </sheetData>
  <mergeCells count="64">
    <mergeCell ref="F72:G72"/>
    <mergeCell ref="A75:U75"/>
    <mergeCell ref="A53:E53"/>
    <mergeCell ref="A54:AF54"/>
    <mergeCell ref="A63:E63"/>
    <mergeCell ref="A64:E64"/>
    <mergeCell ref="A66:T66"/>
    <mergeCell ref="A67:S67"/>
    <mergeCell ref="A32:AF32"/>
    <mergeCell ref="A51:B51"/>
    <mergeCell ref="A35:AF35"/>
    <mergeCell ref="A36:B36"/>
    <mergeCell ref="A40:B40"/>
    <mergeCell ref="A41:B41"/>
    <mergeCell ref="A43:B43"/>
    <mergeCell ref="A44:B44"/>
    <mergeCell ref="A46:B46"/>
    <mergeCell ref="A47:E47"/>
    <mergeCell ref="A48:AF48"/>
    <mergeCell ref="A49:E49"/>
    <mergeCell ref="A50:AF50"/>
    <mergeCell ref="A34:E34"/>
    <mergeCell ref="A31:E31"/>
    <mergeCell ref="H5:J5"/>
    <mergeCell ref="A23:B23"/>
    <mergeCell ref="G5:G6"/>
    <mergeCell ref="A8:AF8"/>
    <mergeCell ref="A21:E21"/>
    <mergeCell ref="A22:AF22"/>
    <mergeCell ref="K5:M5"/>
    <mergeCell ref="N5:N6"/>
    <mergeCell ref="O5:Q5"/>
    <mergeCell ref="R5:T5"/>
    <mergeCell ref="X5:Z5"/>
    <mergeCell ref="AD3:AD6"/>
    <mergeCell ref="AE3:AE6"/>
    <mergeCell ref="AE10:AE11"/>
    <mergeCell ref="AA24:AA25"/>
    <mergeCell ref="AE24:AE25"/>
    <mergeCell ref="A27:E27"/>
    <mergeCell ref="A30:B30"/>
    <mergeCell ref="E5:E6"/>
    <mergeCell ref="F5:F6"/>
    <mergeCell ref="A26:B26"/>
    <mergeCell ref="AB5:AB6"/>
    <mergeCell ref="AC5:AC6"/>
    <mergeCell ref="U5:W5"/>
    <mergeCell ref="AA10:AA11"/>
    <mergeCell ref="AA28:AA29"/>
    <mergeCell ref="AE28:AE29"/>
    <mergeCell ref="A1:T1"/>
    <mergeCell ref="A2:AF2"/>
    <mergeCell ref="A3:A6"/>
    <mergeCell ref="B3:B6"/>
    <mergeCell ref="C3:C6"/>
    <mergeCell ref="D3:G4"/>
    <mergeCell ref="H3:M4"/>
    <mergeCell ref="N3:Z3"/>
    <mergeCell ref="AA3:AA6"/>
    <mergeCell ref="AB3:AC4"/>
    <mergeCell ref="N4:T4"/>
    <mergeCell ref="U4:Z4"/>
    <mergeCell ref="AF3:AF6"/>
    <mergeCell ref="D5:D6"/>
  </mergeCells>
  <pageMargins left="0.43307086614173229" right="0.19685039370078741" top="0.70866141732283472" bottom="0.35433070866141736" header="0.23622047244094491" footer="0.27559055118110237"/>
  <pageSetup paperSize="9" scale="35" orientation="landscape" r:id="rId1"/>
  <headerFooter alignWithMargins="0"/>
  <rowBreaks count="2" manualBreakCount="2">
    <brk id="33" max="31" man="1"/>
    <brk id="7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volodymyr.yanchuk</cp:lastModifiedBy>
  <cp:lastPrinted>2017-11-30T09:36:31Z</cp:lastPrinted>
  <dcterms:created xsi:type="dcterms:W3CDTF">1996-10-08T23:32:33Z</dcterms:created>
  <dcterms:modified xsi:type="dcterms:W3CDTF">2017-11-30T09:36:36Z</dcterms:modified>
</cp:coreProperties>
</file>