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420" windowHeight="5190" tabRatio="862" activeTab="2"/>
  </bookViews>
  <sheets>
    <sheet name="Загальна інформація" sheetId="2" r:id="rId1"/>
    <sheet name="1. Зведений звіт" sheetId="1" r:id="rId2"/>
    <sheet name="2. Детальний звіт" sheetId="24" r:id="rId3"/>
  </sheets>
  <definedNames>
    <definedName name="_xlnm.Print_Area" localSheetId="1">'1. Зведений звіт'!$A$1:$H$21</definedName>
    <definedName name="_xlnm.Print_Area" localSheetId="2">'2. Детальний звіт'!$A$1:$AF$71</definedName>
    <definedName name="_xlnm.Print_Area" localSheetId="0">'Загальна інформація'!$A$1:$E$29</definedName>
  </definedNames>
  <calcPr calcId="125725"/>
</workbook>
</file>

<file path=xl/calcChain.xml><?xml version="1.0" encoding="utf-8"?>
<calcChain xmlns="http://schemas.openxmlformats.org/spreadsheetml/2006/main">
  <c r="AD51" i="24"/>
  <c r="AD52"/>
  <c r="AD53"/>
  <c r="AD54"/>
  <c r="AD55"/>
  <c r="AD56"/>
  <c r="AD57"/>
  <c r="AD58"/>
  <c r="N54"/>
  <c r="N52"/>
  <c r="N51"/>
  <c r="AD48"/>
  <c r="N48"/>
  <c r="AD41" l="1"/>
  <c r="AD38"/>
  <c r="AD35"/>
  <c r="N34"/>
  <c r="N35"/>
  <c r="N33"/>
  <c r="AD34"/>
  <c r="AD33"/>
  <c r="N41"/>
  <c r="N38"/>
  <c r="AB16"/>
  <c r="AC16"/>
  <c r="AD13"/>
  <c r="S17"/>
  <c r="R17"/>
  <c r="G17"/>
  <c r="C8" i="1" s="1"/>
  <c r="Z43" i="24"/>
  <c r="Z60" s="1"/>
  <c r="Y35" l="1"/>
  <c r="Y33"/>
  <c r="L24"/>
  <c r="L25"/>
  <c r="K25"/>
  <c r="K24"/>
  <c r="L20"/>
  <c r="L21"/>
  <c r="K21"/>
  <c r="K20"/>
  <c r="I21"/>
  <c r="H21"/>
  <c r="I20"/>
  <c r="H20"/>
  <c r="L14"/>
  <c r="K14"/>
  <c r="K11"/>
  <c r="K10"/>
  <c r="D9" i="1" l="1"/>
  <c r="D8"/>
  <c r="T43" i="24"/>
  <c r="T60" s="1"/>
  <c r="S35"/>
  <c r="S33"/>
  <c r="AB15" l="1"/>
  <c r="AC15"/>
  <c r="AB14"/>
  <c r="AB13"/>
  <c r="K30" l="1"/>
  <c r="L30"/>
  <c r="L42"/>
  <c r="K42"/>
  <c r="K17"/>
  <c r="L17"/>
  <c r="N12"/>
  <c r="N13"/>
  <c r="AC58" l="1"/>
  <c r="AB58"/>
  <c r="AC57"/>
  <c r="AB57"/>
  <c r="AC56"/>
  <c r="AB56"/>
  <c r="AC55"/>
  <c r="AB55"/>
  <c r="AC54"/>
  <c r="AB54"/>
  <c r="AC53"/>
  <c r="AB53"/>
  <c r="AC52"/>
  <c r="AB52"/>
  <c r="AC51"/>
  <c r="AB51"/>
  <c r="AC48"/>
  <c r="AC49" s="1"/>
  <c r="AB48"/>
  <c r="AC41"/>
  <c r="AB41"/>
  <c r="AC38"/>
  <c r="AB38"/>
  <c r="AB35"/>
  <c r="AB34"/>
  <c r="AB33"/>
  <c r="AC14"/>
  <c r="AC13"/>
  <c r="AC12"/>
  <c r="AB12"/>
  <c r="AC25"/>
  <c r="AB25"/>
  <c r="AC24"/>
  <c r="AB24"/>
  <c r="AC21"/>
  <c r="AB21"/>
  <c r="AC20"/>
  <c r="AB20"/>
  <c r="AB10"/>
  <c r="AC10"/>
  <c r="AB11"/>
  <c r="AC11"/>
  <c r="AC9"/>
  <c r="AB9"/>
  <c r="Y59" l="1"/>
  <c r="S59"/>
  <c r="Y49"/>
  <c r="S49"/>
  <c r="Y43"/>
  <c r="S43"/>
  <c r="Y30"/>
  <c r="S30"/>
  <c r="Y26"/>
  <c r="Y22"/>
  <c r="S26"/>
  <c r="S22"/>
  <c r="Y17"/>
  <c r="X59"/>
  <c r="R59"/>
  <c r="X49"/>
  <c r="R49"/>
  <c r="X43"/>
  <c r="X30"/>
  <c r="R30"/>
  <c r="R43"/>
  <c r="X60" l="1"/>
  <c r="S27"/>
  <c r="S60" s="1"/>
  <c r="Y27"/>
  <c r="Y60" s="1"/>
  <c r="X17"/>
  <c r="X26"/>
  <c r="N25" l="1"/>
  <c r="N24"/>
  <c r="R26"/>
  <c r="N21"/>
  <c r="N20"/>
  <c r="R22"/>
  <c r="N11"/>
  <c r="N10"/>
  <c r="R27" l="1"/>
  <c r="R60" l="1"/>
  <c r="F14" i="1"/>
  <c r="F13"/>
  <c r="F12"/>
  <c r="F11"/>
  <c r="F10"/>
  <c r="F8"/>
  <c r="E14"/>
  <c r="E13"/>
  <c r="E12"/>
  <c r="E11"/>
  <c r="E10"/>
  <c r="G10" s="1"/>
  <c r="E9"/>
  <c r="E8"/>
  <c r="X22" i="24"/>
  <c r="X27" s="1"/>
  <c r="L59"/>
  <c r="K59"/>
  <c r="L49"/>
  <c r="K49"/>
  <c r="L39"/>
  <c r="L43" s="1"/>
  <c r="K39"/>
  <c r="L36"/>
  <c r="M36"/>
  <c r="M43" s="1"/>
  <c r="M60" s="1"/>
  <c r="K35"/>
  <c r="K34"/>
  <c r="AC34" s="1"/>
  <c r="K33"/>
  <c r="AC33" s="1"/>
  <c r="L26"/>
  <c r="K26"/>
  <c r="AC26" s="1"/>
  <c r="L22"/>
  <c r="K22"/>
  <c r="AC22" s="1"/>
  <c r="AC17"/>
  <c r="G59"/>
  <c r="E58"/>
  <c r="E57"/>
  <c r="E56"/>
  <c r="E55"/>
  <c r="E54"/>
  <c r="E53"/>
  <c r="E52"/>
  <c r="E51"/>
  <c r="G49"/>
  <c r="E48"/>
  <c r="G42"/>
  <c r="G43" s="1"/>
  <c r="E41"/>
  <c r="G39"/>
  <c r="E38"/>
  <c r="G36"/>
  <c r="E35"/>
  <c r="E34"/>
  <c r="E33"/>
  <c r="G30"/>
  <c r="E29"/>
  <c r="G26"/>
  <c r="E25"/>
  <c r="AD25" s="1"/>
  <c r="E24"/>
  <c r="AD24" s="1"/>
  <c r="G22"/>
  <c r="E21"/>
  <c r="AD21" s="1"/>
  <c r="E20"/>
  <c r="AD20" s="1"/>
  <c r="E15"/>
  <c r="E14"/>
  <c r="E13"/>
  <c r="E12"/>
  <c r="AD12" s="1"/>
  <c r="E11"/>
  <c r="AD11" s="1"/>
  <c r="E10"/>
  <c r="AD10" s="1"/>
  <c r="E9"/>
  <c r="AC59" l="1"/>
  <c r="G27"/>
  <c r="G60" s="1"/>
  <c r="K36"/>
  <c r="K43" s="1"/>
  <c r="AC35"/>
  <c r="K27"/>
  <c r="AC27" s="1"/>
  <c r="L27"/>
  <c r="L60" s="1"/>
  <c r="F9" i="1"/>
  <c r="AC43" i="24" l="1"/>
  <c r="K60"/>
  <c r="AC60" s="1"/>
  <c r="G14" i="1"/>
  <c r="H12" l="1"/>
  <c r="H10"/>
  <c r="H14"/>
  <c r="G13"/>
  <c r="G8" l="1"/>
  <c r="H8"/>
  <c r="D15"/>
  <c r="G9"/>
  <c r="F15" l="1"/>
  <c r="G11"/>
  <c r="H9"/>
  <c r="H13"/>
  <c r="H11" l="1"/>
  <c r="E15"/>
  <c r="G15" s="1"/>
  <c r="H15" l="1"/>
  <c r="C15" l="1"/>
</calcChain>
</file>

<file path=xl/sharedStrings.xml><?xml version="1.0" encoding="utf-8"?>
<sst xmlns="http://schemas.openxmlformats.org/spreadsheetml/2006/main" count="216" uniqueCount="125">
  <si>
    <t>№ з/п</t>
  </si>
  <si>
    <t>Впровадження та розвиток інформаційних технологій</t>
  </si>
  <si>
    <t>Інше</t>
  </si>
  <si>
    <t>Виконавець робіт, послуг, продавець товару, визначено на тендері чи без</t>
  </si>
  <si>
    <t>Одиниця виміру</t>
  </si>
  <si>
    <t>Будівництво, модернізація та реконструкція електричних мереж та обладнання</t>
  </si>
  <si>
    <t>Усього</t>
  </si>
  <si>
    <t>Різниця між фактичною вартістю одиниці продукції та плановою, %</t>
  </si>
  <si>
    <t>з</t>
  </si>
  <si>
    <t>Залишилось не профінансовано</t>
  </si>
  <si>
    <t>Відсоток фінансування</t>
  </si>
  <si>
    <t>до</t>
  </si>
  <si>
    <t>Заходи зі зниження нетехнічних витрат електричної енергії</t>
  </si>
  <si>
    <t>Впровадження та розвиток систем зв'язку</t>
  </si>
  <si>
    <t>Звіт щодо виконання інвестиційної програми</t>
  </si>
  <si>
    <t>Звітний період</t>
  </si>
  <si>
    <t>Прогнозний період</t>
  </si>
  <si>
    <t>Найменування ліцензіата</t>
  </si>
  <si>
    <t>(прізвище, ім'я, по батькові)</t>
  </si>
  <si>
    <t>Цільові програми</t>
  </si>
  <si>
    <t>Модернізація та закупівля колісної техніки</t>
  </si>
  <si>
    <t>профінансовано</t>
  </si>
  <si>
    <t>освоєно</t>
  </si>
  <si>
    <t>джерело фінансування</t>
  </si>
  <si>
    <t>Найменування заходів інвестиційної програми</t>
  </si>
  <si>
    <t>1. Будівництво, модернізація та реконструкція електричних мереж та обладнання</t>
  </si>
  <si>
    <t>Усього по розділу 1:</t>
  </si>
  <si>
    <t>Усього по розділу 2:</t>
  </si>
  <si>
    <t>2. Заходи зі зниження нетехнічних витрат електричної енергії</t>
  </si>
  <si>
    <t>3. Впровадження та розвиток АСДТК</t>
  </si>
  <si>
    <t>Усього по розділу 3:</t>
  </si>
  <si>
    <t>4. Впровадження та розвиток інформаційних технологій</t>
  </si>
  <si>
    <t>Усього по розділу 4:</t>
  </si>
  <si>
    <t>5. Впровадження та розвиток систем зв'язку</t>
  </si>
  <si>
    <t>Усього по розділу 5:</t>
  </si>
  <si>
    <t>6. Модернізація та закупівля колісної техніки</t>
  </si>
  <si>
    <t>Усього по розділу 6:</t>
  </si>
  <si>
    <t>7. Інше</t>
  </si>
  <si>
    <t>Усього по розділу 7:</t>
  </si>
  <si>
    <t>Реквізити документа, який засвідчує прийняття в експлуатацію закінченого будівництвом об'єкта або очікувана дата прийняття в експлуатацію перехідних об'єктів</t>
  </si>
  <si>
    <t>Впровадження та розвиток автоматизованих систем диспетчерсько-технологічного керування (АСДТК)</t>
  </si>
  <si>
    <t>км</t>
  </si>
  <si>
    <t>амортизація</t>
  </si>
  <si>
    <t>Встановлення розвантажувальних ТП:</t>
  </si>
  <si>
    <t>шт</t>
  </si>
  <si>
    <t>інші доходи</t>
  </si>
  <si>
    <t xml:space="preserve">Витрати на виніс 1-фазних лічильників власними силами на фасад будинків </t>
  </si>
  <si>
    <t>Закупівля нових робочих станцій</t>
  </si>
  <si>
    <t>Портативний компютер</t>
  </si>
  <si>
    <t>Закупівля програмного забезпечення, у т.ч.:</t>
  </si>
  <si>
    <t>ПАТ "Рівнеобленерго"</t>
  </si>
  <si>
    <t>Заміна однофазних відгалужень до житлових будинків на ізольовані</t>
  </si>
  <si>
    <t>Реконструкція/технічне переоснащення ПЛ-0,4 кВ самоутримним ізольованим проводом</t>
  </si>
  <si>
    <t>Заміна трифазних відгалужень до житлових будинків на ізольовані</t>
  </si>
  <si>
    <t xml:space="preserve">Витрати на виніс 3-фазних лічильників власними силами на фасад будинків </t>
  </si>
  <si>
    <t>Ліцензування програмного забезпечення Microsoft</t>
  </si>
  <si>
    <t>Залишилось не профінансовано,
тис. грн (без ПДВ)</t>
  </si>
  <si>
    <t>Керівник ліцензіата                                         ___________________</t>
  </si>
  <si>
    <t>(або особа, яка виконує його обов'язки)                       (підпис)</t>
  </si>
  <si>
    <t xml:space="preserve">  М. П. </t>
  </si>
  <si>
    <t>Невмержицький С.М.</t>
  </si>
  <si>
    <t>Реконструкція КЛ-10 кВ:</t>
  </si>
  <si>
    <t>Заміна високовольтного обладнання ПС 110 Володимирець</t>
  </si>
  <si>
    <t>Закупівля нового мережевого обладнання</t>
  </si>
  <si>
    <t>Вимірювач опору ізоляції МІС-5000 або Е6-24</t>
  </si>
  <si>
    <t>КЮРБ  (провантажувальний пристрій)</t>
  </si>
  <si>
    <t>ВАФ (прилад для перевірки схем обліку)</t>
  </si>
  <si>
    <t>Заміна 1-фазних лічильників  (дефектні лічильники)</t>
  </si>
  <si>
    <t>Заміна 3-фазних лічильників (дефектні лічильники)</t>
  </si>
  <si>
    <t>Заплановано на 2016 рік</t>
  </si>
  <si>
    <t>Виконано</t>
  </si>
  <si>
    <t>Причини невико-нання плану</t>
  </si>
  <si>
    <t>вартість одиниці продукції,
тис. грн
без ПДВ</t>
  </si>
  <si>
    <t>кількість</t>
  </si>
  <si>
    <t>вартість, тис. грн</t>
  </si>
  <si>
    <t>вартість одиниці продукції</t>
  </si>
  <si>
    <t xml:space="preserve"> кількість</t>
  </si>
  <si>
    <t>всього</t>
  </si>
  <si>
    <t>пер*</t>
  </si>
  <si>
    <t>пост**</t>
  </si>
  <si>
    <t>пер</t>
  </si>
  <si>
    <t>пост</t>
  </si>
  <si>
    <t>амортизація - 3837,06;інші доходи - 9144,31</t>
  </si>
  <si>
    <t>Виготовлення та погодження проектно-кошторисної документації ЕМ 10-0,4 кВ</t>
  </si>
  <si>
    <t>Заміна дефектних приладів обліку</t>
  </si>
  <si>
    <t>Всього:</t>
  </si>
  <si>
    <t>Заміна приладів обліку власними силами</t>
  </si>
  <si>
    <t>Радіомодеми для системи телемеханіки (остання миля)</t>
  </si>
  <si>
    <t xml:space="preserve">БФП </t>
  </si>
  <si>
    <t>Обладнання для інфраструктури ІТ</t>
  </si>
  <si>
    <t>Спецмеханізми</t>
  </si>
  <si>
    <t>Автогідропідйомник АР-18.04 на базі ГАЗ-3309</t>
  </si>
  <si>
    <t>Бензопила SHTIL MS-361</t>
  </si>
  <si>
    <t>Висоторіз SHTIL HT-101</t>
  </si>
  <si>
    <t xml:space="preserve">Прилад К-540-3-17-10 для вимірювання опору обмоток постійному струму,коефіцієнта трансформації, втрат холостого ходу,струму к.з. 
силових трансформаторів 10/0,4 кВ; 35/10 кВ; 110/35/10 кВ.               </t>
  </si>
  <si>
    <t>Лебідка тросова барабанна</t>
  </si>
  <si>
    <t xml:space="preserve">Генератор бензиновый HYUNDAI HOBBY HHY 3000F 
</t>
  </si>
  <si>
    <t>Усього по програмі</t>
  </si>
  <si>
    <t>* пер - діяльність з передачі електричної енергії місцевими (локальними) електричними мережами (відповідні колонки заповнюються виключно при наданні звіту за рік).</t>
  </si>
  <si>
    <t>** пост - діяльність з постачання електричної енергії за регульованим тарифом (відповідні колонки заповнюються виключно при наданні звіту за рік).</t>
  </si>
  <si>
    <t>{Додаток 2 із змінами, внесеними згідно з Постановою Національної комісії, що здійснює державне регулювання у сферах енергетики та комунальних послуг № 1991 від 02.07.2015}</t>
  </si>
  <si>
    <r>
      <t xml:space="preserve">Заплановано на </t>
    </r>
    <r>
      <rPr>
        <sz val="11"/>
        <color indexed="10"/>
        <rFont val="Times New Roman"/>
        <family val="1"/>
        <charset val="204"/>
      </rPr>
      <t>2016 рік</t>
    </r>
    <r>
      <rPr>
        <sz val="11"/>
        <rFont val="Times New Roman"/>
        <family val="1"/>
        <charset val="204"/>
      </rPr>
      <t>, тис. грн (без ПДВ)</t>
    </r>
  </si>
  <si>
    <t>ТОВ БК Технорембуд, ТОВ МП Електросервіс, ТОВ Рівнеелектробуд</t>
  </si>
  <si>
    <t>Акти вводу ОЗ-1</t>
  </si>
  <si>
    <t>Господарський спосіб</t>
  </si>
  <si>
    <t>ТОВ Елінн</t>
  </si>
  <si>
    <r>
      <t xml:space="preserve">Заплановано на </t>
    </r>
    <r>
      <rPr>
        <sz val="11"/>
        <color indexed="10"/>
        <rFont val="Times New Roman"/>
        <family val="1"/>
        <charset val="204"/>
      </rPr>
      <t>I+ІІ+III квартал</t>
    </r>
    <r>
      <rPr>
        <sz val="11"/>
        <rFont val="Times New Roman"/>
        <family val="1"/>
        <charset val="204"/>
      </rPr>
      <t xml:space="preserve"> (з наростаючим підсумком),
тис. грн  (без ПДВ)</t>
    </r>
  </si>
  <si>
    <t xml:space="preserve">Заплановано на I+ІІ+ІІІ квартал
(з наростаючим підсумком) </t>
  </si>
  <si>
    <t>Акт вводу ОЗ-1</t>
  </si>
  <si>
    <r>
      <t xml:space="preserve">1. Звіт щодо виконання інвестиційної програми ПАТ "Рівнеобленерго" </t>
    </r>
    <r>
      <rPr>
        <b/>
        <sz val="14"/>
        <color indexed="10"/>
        <rFont val="Times New Roman"/>
        <family val="1"/>
        <charset val="204"/>
      </rPr>
      <t xml:space="preserve">за 9 місяців 2016 року </t>
    </r>
  </si>
  <si>
    <t>Виконано за 9 місяців (з наростаючим підсумком), тис. грн (без ПДВ)</t>
  </si>
  <si>
    <t>Заміна АБ на ПС-110кВ "Костопіль"</t>
  </si>
  <si>
    <t>" 05 " жовтня  2016 року</t>
  </si>
  <si>
    <t>"05"   жовтня     2016 року</t>
  </si>
  <si>
    <t>2. Детальний звіт щодо виконання інвестиційної програми ПАТ "Рівнеобленерго" за 9 місяців 2016 року</t>
  </si>
  <si>
    <t>Розпорядження №120,151,171,203,240,251</t>
  </si>
  <si>
    <t>Розпорядження №120,251</t>
  </si>
  <si>
    <t>Розпорядження №151,203,240,251</t>
  </si>
  <si>
    <t>ТОВ МП Електросервіс,ТОВ Рівнеелектробуд,ТОВ БК Технорембуд</t>
  </si>
  <si>
    <t>ТОВ Техноcтар</t>
  </si>
  <si>
    <t>ТОВ "ВП Електросервіс"</t>
  </si>
  <si>
    <t>ТОВ "Акку-енерго"</t>
  </si>
  <si>
    <t>Регіональний сервісний центр МВ</t>
  </si>
  <si>
    <t>ПП Техкомплект</t>
  </si>
  <si>
    <t>ТОВ Ексім прилад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</si>
</sst>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0_ ;[Red]\-#,##0.00\ "/>
    <numFmt numFmtId="166" formatCode="0.000"/>
    <numFmt numFmtId="167" formatCode="#,##0.0_ ;[Red]\-#,##0.0\ "/>
    <numFmt numFmtId="168" formatCode="#,##0.000_ ;[Red]\-#,##0.000\ "/>
    <numFmt numFmtId="169" formatCode="#,##0_ ;[Red]\-#,##0\ "/>
  </numFmts>
  <fonts count="52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PragmaticaCTT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b/>
      <sz val="14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"/>
      <name val="MS Sans Serif"/>
      <family val="2"/>
      <charset val="204"/>
    </font>
    <font>
      <u/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4" fillId="0" borderId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22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4" fillId="0" borderId="0"/>
    <xf numFmtId="0" fontId="8" fillId="0" borderId="0"/>
    <xf numFmtId="0" fontId="8" fillId="0" borderId="0"/>
    <xf numFmtId="0" fontId="5" fillId="0" borderId="0"/>
    <xf numFmtId="0" fontId="8" fillId="0" borderId="0"/>
    <xf numFmtId="9" fontId="1" fillId="0" borderId="0" applyFont="0" applyFill="0" applyBorder="0" applyAlignment="0" applyProtection="0"/>
    <xf numFmtId="0" fontId="20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4" fillId="0" borderId="0"/>
  </cellStyleXfs>
  <cellXfs count="254">
    <xf numFmtId="0" fontId="0" fillId="0" borderId="0" xfId="0"/>
    <xf numFmtId="0" fontId="3" fillId="0" borderId="0" xfId="34" applyFont="1" applyBorder="1" applyProtection="1"/>
    <xf numFmtId="0" fontId="3" fillId="0" borderId="0" xfId="34" applyFont="1" applyProtection="1"/>
    <xf numFmtId="0" fontId="6" fillId="0" borderId="0" xfId="34" applyFont="1"/>
    <xf numFmtId="0" fontId="7" fillId="0" borderId="0" xfId="34" applyFont="1"/>
    <xf numFmtId="0" fontId="9" fillId="0" borderId="0" xfId="34" applyFont="1" applyAlignment="1">
      <alignment horizontal="left" indent="1"/>
    </xf>
    <xf numFmtId="0" fontId="6" fillId="0" borderId="0" xfId="34" applyFont="1" applyProtection="1"/>
    <xf numFmtId="0" fontId="6" fillId="0" borderId="0" xfId="34" applyFont="1" applyAlignment="1" applyProtection="1">
      <alignment horizontal="left" indent="1"/>
    </xf>
    <xf numFmtId="0" fontId="7" fillId="0" borderId="10" xfId="34" applyNumberFormat="1" applyFont="1" applyFill="1" applyBorder="1" applyAlignment="1" applyProtection="1">
      <alignment horizontal="center" vertical="center" wrapText="1"/>
    </xf>
    <xf numFmtId="4" fontId="7" fillId="0" borderId="10" xfId="34" applyNumberFormat="1" applyFont="1" applyFill="1" applyBorder="1" applyAlignment="1" applyProtection="1">
      <alignment horizontal="center" vertical="center"/>
    </xf>
    <xf numFmtId="10" fontId="7" fillId="0" borderId="10" xfId="34" applyNumberFormat="1" applyFont="1" applyFill="1" applyBorder="1" applyAlignment="1" applyProtection="1">
      <alignment horizontal="center" vertical="center"/>
    </xf>
    <xf numFmtId="0" fontId="7" fillId="0" borderId="0" xfId="34" applyFont="1" applyProtection="1"/>
    <xf numFmtId="0" fontId="7" fillId="0" borderId="10" xfId="34" applyFont="1" applyFill="1" applyBorder="1" applyAlignment="1" applyProtection="1">
      <alignment horizontal="center" vertical="center" wrapText="1"/>
    </xf>
    <xf numFmtId="0" fontId="7" fillId="0" borderId="12" xfId="34" applyFont="1" applyFill="1" applyBorder="1" applyAlignment="1" applyProtection="1">
      <alignment horizontal="center" vertical="center" wrapText="1"/>
    </xf>
    <xf numFmtId="0" fontId="7" fillId="0" borderId="10" xfId="34" applyFont="1" applyFill="1" applyBorder="1" applyAlignment="1" applyProtection="1">
      <alignment horizontal="center" vertical="center"/>
    </xf>
    <xf numFmtId="4" fontId="7" fillId="0" borderId="10" xfId="34" applyNumberFormat="1" applyFont="1" applyFill="1" applyBorder="1" applyAlignment="1" applyProtection="1">
      <alignment horizontal="center" vertical="center"/>
      <protection locked="0"/>
    </xf>
    <xf numFmtId="0" fontId="7" fillId="0" borderId="0" xfId="34" applyFont="1" applyFill="1" applyProtection="1"/>
    <xf numFmtId="0" fontId="7" fillId="0" borderId="0" xfId="34" applyFont="1" applyFill="1"/>
    <xf numFmtId="0" fontId="9" fillId="0" borderId="13" xfId="34" applyFont="1" applyFill="1" applyBorder="1" applyAlignment="1" applyProtection="1">
      <alignment horizontal="center" vertical="center"/>
    </xf>
    <xf numFmtId="0" fontId="12" fillId="0" borderId="10" xfId="34" applyFont="1" applyFill="1" applyBorder="1" applyAlignment="1" applyProtection="1">
      <alignment horizontal="left" vertical="center" indent="1"/>
    </xf>
    <xf numFmtId="0" fontId="9" fillId="0" borderId="10" xfId="34" applyFont="1" applyFill="1" applyBorder="1" applyAlignment="1" applyProtection="1">
      <alignment horizontal="left" vertical="center" indent="1"/>
    </xf>
    <xf numFmtId="0" fontId="9" fillId="0" borderId="10" xfId="34" applyFont="1" applyFill="1" applyBorder="1" applyAlignment="1">
      <alignment horizontal="left" vertical="center" indent="1"/>
    </xf>
    <xf numFmtId="0" fontId="9" fillId="0" borderId="11" xfId="34" applyFont="1" applyFill="1" applyBorder="1" applyAlignment="1" applyProtection="1">
      <alignment horizontal="center" vertical="center"/>
    </xf>
    <xf numFmtId="0" fontId="8" fillId="0" borderId="0" xfId="34" applyFont="1" applyFill="1"/>
    <xf numFmtId="0" fontId="8" fillId="0" borderId="0" xfId="34" applyFont="1" applyAlignment="1" applyProtection="1">
      <alignment horizontal="left" indent="4"/>
    </xf>
    <xf numFmtId="0" fontId="8" fillId="0" borderId="0" xfId="34" applyFont="1" applyProtection="1"/>
    <xf numFmtId="0" fontId="9" fillId="0" borderId="0" xfId="34" applyFont="1" applyAlignment="1"/>
    <xf numFmtId="0" fontId="9" fillId="0" borderId="0" xfId="34" applyFont="1" applyAlignment="1">
      <alignment horizontal="left" indent="4"/>
    </xf>
    <xf numFmtId="0" fontId="13" fillId="0" borderId="0" xfId="34" applyFont="1" applyFill="1" applyAlignment="1">
      <alignment horizontal="left"/>
    </xf>
    <xf numFmtId="0" fontId="14" fillId="0" borderId="0" xfId="34" applyFont="1" applyFill="1" applyProtection="1"/>
    <xf numFmtId="0" fontId="6" fillId="0" borderId="0" xfId="34" applyFont="1" applyFill="1"/>
    <xf numFmtId="0" fontId="15" fillId="0" borderId="0" xfId="34" applyFont="1" applyFill="1"/>
    <xf numFmtId="0" fontId="6" fillId="0" borderId="0" xfId="34" applyFont="1" applyFill="1" applyAlignment="1">
      <alignment horizontal="center"/>
    </xf>
    <xf numFmtId="0" fontId="16" fillId="0" borderId="0" xfId="34" applyFont="1" applyFill="1"/>
    <xf numFmtId="0" fontId="6" fillId="0" borderId="0" xfId="53" applyFont="1" applyFill="1" applyProtection="1">
      <protection hidden="1"/>
    </xf>
    <xf numFmtId="0" fontId="6" fillId="0" borderId="0" xfId="53" applyFont="1" applyFill="1" applyAlignment="1" applyProtection="1">
      <alignment horizontal="center"/>
      <protection hidden="1"/>
    </xf>
    <xf numFmtId="0" fontId="6" fillId="0" borderId="0" xfId="53" applyFont="1" applyFill="1" applyAlignment="1" applyProtection="1">
      <alignment horizontal="left"/>
      <protection hidden="1"/>
    </xf>
    <xf numFmtId="0" fontId="6" fillId="0" borderId="0" xfId="53" applyFont="1" applyFill="1" applyAlignment="1" applyProtection="1">
      <alignment horizontal="left" indent="3"/>
      <protection hidden="1"/>
    </xf>
    <xf numFmtId="0" fontId="6" fillId="0" borderId="0" xfId="53" applyFont="1" applyFill="1" applyAlignment="1" applyProtection="1">
      <protection hidden="1"/>
    </xf>
    <xf numFmtId="0" fontId="7" fillId="24" borderId="10" xfId="34" applyFont="1" applyFill="1" applyBorder="1" applyAlignment="1" applyProtection="1">
      <alignment horizontal="center" vertical="top" wrapText="1"/>
    </xf>
    <xf numFmtId="0" fontId="7" fillId="24" borderId="10" xfId="34" applyFont="1" applyFill="1" applyBorder="1" applyAlignment="1" applyProtection="1">
      <alignment horizontal="center" vertical="center"/>
    </xf>
    <xf numFmtId="0" fontId="4" fillId="0" borderId="0" xfId="53" applyFont="1" applyBorder="1" applyAlignment="1" applyProtection="1">
      <alignment horizontal="left"/>
      <protection hidden="1"/>
    </xf>
    <xf numFmtId="0" fontId="7" fillId="0" borderId="0" xfId="35" applyFont="1" applyAlignment="1">
      <alignment horizontal="center" vertical="center" wrapText="1"/>
    </xf>
    <xf numFmtId="0" fontId="7" fillId="0" borderId="0" xfId="53" applyFont="1" applyProtection="1">
      <protection hidden="1"/>
    </xf>
    <xf numFmtId="0" fontId="6" fillId="0" borderId="0" xfId="37" applyFont="1" applyFill="1"/>
    <xf numFmtId="0" fontId="4" fillId="0" borderId="0" xfId="53" applyFont="1" applyFill="1" applyBorder="1" applyAlignment="1" applyProtection="1">
      <alignment horizontal="left"/>
      <protection hidden="1"/>
    </xf>
    <xf numFmtId="0" fontId="6" fillId="0" borderId="0" xfId="38" applyFont="1" applyAlignment="1">
      <alignment horizontal="center" vertical="center" wrapText="1"/>
    </xf>
    <xf numFmtId="0" fontId="6" fillId="0" borderId="0" xfId="38" applyFont="1" applyAlignment="1" applyProtection="1">
      <alignment horizontal="center" vertical="center"/>
    </xf>
    <xf numFmtId="0" fontId="8" fillId="0" borderId="0" xfId="38" applyFont="1" applyAlignment="1" applyProtection="1">
      <alignment horizontal="center" vertical="center"/>
    </xf>
    <xf numFmtId="0" fontId="7" fillId="0" borderId="0" xfId="53" applyFont="1" applyFill="1" applyProtection="1">
      <protection hidden="1"/>
    </xf>
    <xf numFmtId="4" fontId="7" fillId="0" borderId="10" xfId="38" applyNumberFormat="1" applyFont="1" applyFill="1" applyBorder="1" applyAlignment="1" applyProtection="1">
      <alignment horizontal="center" vertical="center"/>
    </xf>
    <xf numFmtId="4" fontId="7" fillId="0" borderId="10" xfId="38" applyNumberFormat="1" applyFont="1" applyFill="1" applyBorder="1" applyAlignment="1" applyProtection="1">
      <alignment horizontal="center" vertical="center"/>
      <protection locked="0"/>
    </xf>
    <xf numFmtId="4" fontId="4" fillId="26" borderId="10" xfId="34" applyNumberFormat="1" applyFont="1" applyFill="1" applyBorder="1" applyAlignment="1" applyProtection="1">
      <alignment horizontal="center" vertical="center"/>
    </xf>
    <xf numFmtId="10" fontId="4" fillId="26" borderId="10" xfId="34" applyNumberFormat="1" applyFont="1" applyFill="1" applyBorder="1" applyAlignment="1" applyProtection="1">
      <alignment horizontal="center" vertical="center"/>
    </xf>
    <xf numFmtId="0" fontId="7" fillId="0" borderId="0" xfId="38" applyFont="1" applyAlignment="1">
      <alignment horizontal="center" vertical="center" wrapText="1"/>
    </xf>
    <xf numFmtId="0" fontId="7" fillId="0" borderId="0" xfId="38" applyFont="1" applyAlignment="1">
      <alignment horizontal="center"/>
    </xf>
    <xf numFmtId="0" fontId="21" fillId="0" borderId="0" xfId="53" applyFont="1" applyAlignment="1" applyProtection="1">
      <alignment horizontal="left"/>
      <protection hidden="1"/>
    </xf>
    <xf numFmtId="0" fontId="7" fillId="0" borderId="0" xfId="38" applyFont="1" applyAlignment="1" applyProtection="1">
      <alignment horizontal="center" vertical="center"/>
    </xf>
    <xf numFmtId="0" fontId="7" fillId="0" borderId="0" xfId="53" applyFont="1" applyAlignment="1" applyProtection="1">
      <protection hidden="1"/>
    </xf>
    <xf numFmtId="14" fontId="1" fillId="26" borderId="14" xfId="34" applyNumberFormat="1" applyFont="1" applyFill="1" applyBorder="1" applyAlignment="1" applyProtection="1">
      <alignment horizontal="center" vertical="center"/>
      <protection locked="0"/>
    </xf>
    <xf numFmtId="0" fontId="7" fillId="0" borderId="0" xfId="58" applyFont="1" applyFill="1"/>
    <xf numFmtId="0" fontId="9" fillId="0" borderId="0" xfId="59" applyFont="1"/>
    <xf numFmtId="0" fontId="7" fillId="0" borderId="0" xfId="58" applyFont="1" applyFill="1" applyBorder="1"/>
    <xf numFmtId="0" fontId="9" fillId="0" borderId="10" xfId="58" applyFont="1" applyFill="1" applyBorder="1" applyAlignment="1">
      <alignment horizontal="center" vertical="center" wrapText="1"/>
    </xf>
    <xf numFmtId="0" fontId="9" fillId="0" borderId="15" xfId="58" applyFont="1" applyFill="1" applyBorder="1" applyAlignment="1">
      <alignment horizontal="center" vertical="center" wrapText="1"/>
    </xf>
    <xf numFmtId="0" fontId="7" fillId="0" borderId="0" xfId="58" applyFont="1" applyFill="1" applyAlignment="1">
      <alignment horizontal="center" vertical="center" wrapText="1"/>
    </xf>
    <xf numFmtId="164" fontId="39" fillId="0" borderId="10" xfId="36" applyNumberFormat="1" applyFont="1" applyFill="1" applyBorder="1" applyAlignment="1">
      <alignment horizontal="center" vertical="center"/>
    </xf>
    <xf numFmtId="0" fontId="9" fillId="0" borderId="11" xfId="52" applyFont="1" applyFill="1" applyBorder="1" applyAlignment="1" applyProtection="1">
      <alignment horizontal="left" vertical="center" wrapText="1"/>
    </xf>
    <xf numFmtId="0" fontId="39" fillId="0" borderId="10" xfId="51" applyFont="1" applyFill="1" applyBorder="1" applyAlignment="1">
      <alignment horizontal="center" vertical="center"/>
    </xf>
    <xf numFmtId="0" fontId="9" fillId="0" borderId="10" xfId="54" applyFont="1" applyFill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center"/>
    </xf>
    <xf numFmtId="0" fontId="7" fillId="0" borderId="10" xfId="58" applyFont="1" applyFill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left" vertical="top" wrapText="1"/>
    </xf>
    <xf numFmtId="0" fontId="39" fillId="0" borderId="10" xfId="60" applyFont="1" applyFill="1" applyBorder="1" applyAlignment="1">
      <alignment horizontal="center" vertical="center" wrapText="1"/>
    </xf>
    <xf numFmtId="0" fontId="9" fillId="0" borderId="11" xfId="54" applyFont="1" applyFill="1" applyBorder="1" applyAlignment="1">
      <alignment horizontal="left" vertical="center" wrapText="1"/>
    </xf>
    <xf numFmtId="0" fontId="9" fillId="0" borderId="10" xfId="54" applyFont="1" applyFill="1" applyBorder="1" applyAlignment="1">
      <alignment horizontal="left" vertical="center" wrapText="1"/>
    </xf>
    <xf numFmtId="164" fontId="39" fillId="0" borderId="10" xfId="51" applyNumberFormat="1" applyFont="1" applyFill="1" applyBorder="1" applyAlignment="1">
      <alignment horizontal="center" vertical="center" wrapText="1"/>
    </xf>
    <xf numFmtId="167" fontId="4" fillId="0" borderId="10" xfId="58" applyNumberFormat="1" applyFont="1" applyFill="1" applyBorder="1" applyAlignment="1">
      <alignment horizontal="center" vertical="center" wrapText="1"/>
    </xf>
    <xf numFmtId="0" fontId="39" fillId="0" borderId="10" xfId="40" applyFont="1" applyFill="1" applyBorder="1" applyAlignment="1">
      <alignment horizontal="center" vertical="center"/>
    </xf>
    <xf numFmtId="2" fontId="9" fillId="0" borderId="10" xfId="40" applyNumberFormat="1" applyFont="1" applyFill="1" applyBorder="1" applyAlignment="1">
      <alignment vertical="center" wrapText="1"/>
    </xf>
    <xf numFmtId="0" fontId="39" fillId="0" borderId="10" xfId="36" applyFont="1" applyFill="1" applyBorder="1" applyAlignment="1">
      <alignment horizontal="center" vertical="center"/>
    </xf>
    <xf numFmtId="0" fontId="9" fillId="0" borderId="10" xfId="36" applyFont="1" applyFill="1" applyBorder="1" applyAlignment="1">
      <alignment horizontal="left" vertical="center" wrapText="1"/>
    </xf>
    <xf numFmtId="0" fontId="39" fillId="0" borderId="10" xfId="57" applyFont="1" applyFill="1" applyBorder="1" applyAlignment="1">
      <alignment horizontal="center" vertical="center"/>
    </xf>
    <xf numFmtId="0" fontId="42" fillId="25" borderId="10" xfId="61" applyFont="1" applyFill="1" applyBorder="1" applyAlignment="1">
      <alignment horizontal="left" vertical="center" wrapText="1"/>
    </xf>
    <xf numFmtId="0" fontId="4" fillId="0" borderId="10" xfId="58" applyFont="1" applyFill="1" applyBorder="1" applyAlignment="1">
      <alignment horizontal="left"/>
    </xf>
    <xf numFmtId="0" fontId="7" fillId="0" borderId="10" xfId="58" applyFont="1" applyFill="1" applyBorder="1" applyAlignment="1">
      <alignment horizontal="center" vertical="center"/>
    </xf>
    <xf numFmtId="168" fontId="7" fillId="0" borderId="10" xfId="58" applyNumberFormat="1" applyFont="1" applyFill="1" applyBorder="1" applyAlignment="1">
      <alignment horizontal="center" vertical="center"/>
    </xf>
    <xf numFmtId="167" fontId="7" fillId="0" borderId="10" xfId="58" applyNumberFormat="1" applyFont="1" applyFill="1" applyBorder="1" applyAlignment="1">
      <alignment horizontal="center" vertical="center" wrapText="1"/>
    </xf>
    <xf numFmtId="0" fontId="9" fillId="25" borderId="10" xfId="36" applyFont="1" applyFill="1" applyBorder="1" applyAlignment="1">
      <alignment vertical="center" wrapText="1"/>
    </xf>
    <xf numFmtId="0" fontId="39" fillId="0" borderId="11" xfId="57" applyFont="1" applyFill="1" applyBorder="1" applyAlignment="1">
      <alignment horizontal="center" vertical="center"/>
    </xf>
    <xf numFmtId="0" fontId="39" fillId="0" borderId="11" xfId="57" applyNumberFormat="1" applyFont="1" applyFill="1" applyBorder="1" applyAlignment="1">
      <alignment horizontal="center" vertical="center"/>
    </xf>
    <xf numFmtId="0" fontId="42" fillId="25" borderId="10" xfId="36" applyFont="1" applyFill="1" applyBorder="1" applyAlignment="1">
      <alignment vertical="center" wrapText="1"/>
    </xf>
    <xf numFmtId="0" fontId="39" fillId="0" borderId="10" xfId="54" applyFont="1" applyFill="1" applyBorder="1" applyAlignment="1">
      <alignment horizontal="center" vertical="center"/>
    </xf>
    <xf numFmtId="0" fontId="39" fillId="0" borderId="12" xfId="54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39" fillId="25" borderId="10" xfId="40" applyFont="1" applyFill="1" applyBorder="1" applyAlignment="1">
      <alignment horizontal="center" vertical="center"/>
    </xf>
    <xf numFmtId="0" fontId="42" fillId="25" borderId="10" xfId="40" applyFont="1" applyFill="1" applyBorder="1" applyAlignment="1">
      <alignment horizontal="left" vertical="center" wrapText="1"/>
    </xf>
    <xf numFmtId="0" fontId="42" fillId="25" borderId="10" xfId="57" applyFont="1" applyFill="1" applyBorder="1" applyAlignment="1">
      <alignment horizontal="left" vertical="center"/>
    </xf>
    <xf numFmtId="0" fontId="42" fillId="25" borderId="10" xfId="57" applyFont="1" applyFill="1" applyBorder="1" applyAlignment="1">
      <alignment horizontal="left" vertical="center" wrapText="1"/>
    </xf>
    <xf numFmtId="0" fontId="4" fillId="0" borderId="0" xfId="58" applyFont="1" applyFill="1" applyBorder="1" applyAlignment="1">
      <alignment vertical="center"/>
    </xf>
    <xf numFmtId="167" fontId="4" fillId="0" borderId="0" xfId="58" applyNumberFormat="1" applyFont="1" applyFill="1" applyBorder="1" applyAlignment="1">
      <alignment horizontal="center" vertical="center"/>
    </xf>
    <xf numFmtId="167" fontId="4" fillId="0" borderId="0" xfId="58" applyNumberFormat="1" applyFont="1" applyFill="1" applyBorder="1" applyAlignment="1">
      <alignment horizontal="center" vertical="center" wrapText="1"/>
    </xf>
    <xf numFmtId="0" fontId="4" fillId="0" borderId="0" xfId="58" applyFont="1" applyFill="1" applyBorder="1" applyAlignment="1">
      <alignment horizontal="center" vertical="center" wrapText="1"/>
    </xf>
    <xf numFmtId="0" fontId="7" fillId="0" borderId="0" xfId="58" applyFont="1" applyFill="1" applyBorder="1" applyAlignment="1">
      <alignment horizontal="center" vertical="center" wrapText="1"/>
    </xf>
    <xf numFmtId="0" fontId="12" fillId="0" borderId="0" xfId="53" applyFont="1" applyBorder="1" applyAlignment="1" applyProtection="1">
      <alignment horizontal="left"/>
      <protection hidden="1"/>
    </xf>
    <xf numFmtId="0" fontId="6" fillId="0" borderId="0" xfId="58" applyFont="1" applyAlignment="1">
      <alignment horizontal="center" vertical="center" wrapText="1"/>
    </xf>
    <xf numFmtId="0" fontId="9" fillId="0" borderId="0" xfId="58" applyFont="1" applyAlignment="1">
      <alignment horizontal="center"/>
    </xf>
    <xf numFmtId="0" fontId="6" fillId="0" borderId="0" xfId="58" applyFont="1" applyAlignment="1" applyProtection="1">
      <alignment horizontal="center" vertical="center"/>
    </xf>
    <xf numFmtId="0" fontId="8" fillId="0" borderId="0" xfId="58" applyFont="1" applyAlignment="1" applyProtection="1">
      <alignment horizontal="center" vertical="center"/>
    </xf>
    <xf numFmtId="0" fontId="9" fillId="0" borderId="0" xfId="53" applyFont="1" applyProtection="1">
      <protection hidden="1"/>
    </xf>
    <xf numFmtId="0" fontId="9" fillId="0" borderId="0" xfId="53" applyFont="1" applyAlignment="1" applyProtection="1">
      <protection hidden="1"/>
    </xf>
    <xf numFmtId="0" fontId="6" fillId="0" borderId="0" xfId="58" applyFont="1" applyFill="1"/>
    <xf numFmtId="0" fontId="15" fillId="0" borderId="0" xfId="58" applyFont="1" applyFill="1"/>
    <xf numFmtId="4" fontId="39" fillId="0" borderId="10" xfId="58" applyNumberFormat="1" applyFont="1" applyFill="1" applyBorder="1" applyAlignment="1">
      <alignment horizontal="center" vertical="center"/>
    </xf>
    <xf numFmtId="4" fontId="40" fillId="0" borderId="10" xfId="58" applyNumberFormat="1" applyFont="1" applyFill="1" applyBorder="1" applyAlignment="1">
      <alignment horizontal="center" vertical="center"/>
    </xf>
    <xf numFmtId="0" fontId="40" fillId="0" borderId="10" xfId="58" applyFont="1" applyFill="1" applyBorder="1" applyAlignment="1">
      <alignment horizontal="center" vertical="center"/>
    </xf>
    <xf numFmtId="0" fontId="40" fillId="0" borderId="10" xfId="58" applyFont="1" applyFill="1" applyBorder="1" applyAlignment="1">
      <alignment horizontal="center"/>
    </xf>
    <xf numFmtId="3" fontId="39" fillId="0" borderId="10" xfId="58" applyNumberFormat="1" applyFont="1" applyFill="1" applyBorder="1" applyAlignment="1">
      <alignment horizontal="center" vertical="center"/>
    </xf>
    <xf numFmtId="2" fontId="39" fillId="0" borderId="10" xfId="58" applyNumberFormat="1" applyFont="1" applyFill="1" applyBorder="1" applyAlignment="1">
      <alignment horizontal="center" vertical="center"/>
    </xf>
    <xf numFmtId="0" fontId="39" fillId="0" borderId="10" xfId="58" applyFont="1" applyFill="1" applyBorder="1" applyAlignment="1">
      <alignment horizontal="center" vertical="center"/>
    </xf>
    <xf numFmtId="2" fontId="40" fillId="0" borderId="10" xfId="58" applyNumberFormat="1" applyFont="1" applyFill="1" applyBorder="1" applyAlignment="1">
      <alignment horizontal="center" vertical="center"/>
    </xf>
    <xf numFmtId="0" fontId="39" fillId="0" borderId="10" xfId="62" applyFont="1" applyFill="1" applyBorder="1" applyAlignment="1">
      <alignment horizontal="center" vertical="center"/>
    </xf>
    <xf numFmtId="2" fontId="40" fillId="0" borderId="10" xfId="62" applyNumberFormat="1" applyFont="1" applyFill="1" applyBorder="1" applyAlignment="1">
      <alignment horizontal="center" vertical="center"/>
    </xf>
    <xf numFmtId="169" fontId="39" fillId="0" borderId="10" xfId="58" applyNumberFormat="1" applyFont="1" applyFill="1" applyBorder="1" applyAlignment="1">
      <alignment horizontal="center" vertical="center" wrapText="1"/>
    </xf>
    <xf numFmtId="165" fontId="39" fillId="0" borderId="10" xfId="58" applyNumberFormat="1" applyFont="1" applyFill="1" applyBorder="1" applyAlignment="1">
      <alignment horizontal="center" vertical="center" wrapText="1"/>
    </xf>
    <xf numFmtId="169" fontId="9" fillId="0" borderId="10" xfId="58" applyNumberFormat="1" applyFont="1" applyFill="1" applyBorder="1" applyAlignment="1">
      <alignment horizontal="center" vertical="center"/>
    </xf>
    <xf numFmtId="167" fontId="9" fillId="0" borderId="10" xfId="58" applyNumberFormat="1" applyFont="1" applyFill="1" applyBorder="1" applyAlignment="1">
      <alignment horizontal="center" vertical="center"/>
    </xf>
    <xf numFmtId="165" fontId="12" fillId="0" borderId="10" xfId="58" applyNumberFormat="1" applyFont="1" applyFill="1" applyBorder="1" applyAlignment="1">
      <alignment horizontal="center" vertical="center" wrapText="1"/>
    </xf>
    <xf numFmtId="167" fontId="9" fillId="0" borderId="10" xfId="58" applyNumberFormat="1" applyFont="1" applyFill="1" applyBorder="1" applyAlignment="1">
      <alignment horizontal="center" vertical="center" wrapText="1"/>
    </xf>
    <xf numFmtId="169" fontId="39" fillId="0" borderId="10" xfId="58" applyNumberFormat="1" applyFont="1" applyFill="1" applyBorder="1" applyAlignment="1">
      <alignment horizontal="center" vertical="center"/>
    </xf>
    <xf numFmtId="165" fontId="40" fillId="0" borderId="10" xfId="58" applyNumberFormat="1" applyFont="1" applyFill="1" applyBorder="1" applyAlignment="1">
      <alignment horizontal="center" vertical="center" wrapText="1"/>
    </xf>
    <xf numFmtId="0" fontId="43" fillId="0" borderId="10" xfId="61" applyFont="1" applyFill="1" applyBorder="1" applyAlignment="1">
      <alignment horizontal="center" vertical="center"/>
    </xf>
    <xf numFmtId="2" fontId="44" fillId="0" borderId="10" xfId="57" applyNumberFormat="1" applyFont="1" applyFill="1" applyBorder="1" applyAlignment="1">
      <alignment horizontal="center" vertical="center"/>
    </xf>
    <xf numFmtId="167" fontId="12" fillId="0" borderId="10" xfId="58" applyNumberFormat="1" applyFont="1" applyFill="1" applyBorder="1" applyAlignment="1">
      <alignment horizontal="center" vertical="center" wrapText="1"/>
    </xf>
    <xf numFmtId="2" fontId="9" fillId="0" borderId="10" xfId="40" applyNumberFormat="1" applyFont="1" applyFill="1" applyBorder="1" applyAlignment="1">
      <alignment horizontal="left" vertical="center" wrapText="1"/>
    </xf>
    <xf numFmtId="166" fontId="39" fillId="0" borderId="10" xfId="58" applyNumberFormat="1" applyFont="1" applyFill="1" applyBorder="1" applyAlignment="1">
      <alignment horizontal="center" vertical="center"/>
    </xf>
    <xf numFmtId="3" fontId="39" fillId="0" borderId="10" xfId="36" applyNumberFormat="1" applyFont="1" applyFill="1" applyBorder="1" applyAlignment="1">
      <alignment horizontal="center" vertical="center"/>
    </xf>
    <xf numFmtId="4" fontId="40" fillId="0" borderId="10" xfId="36" applyNumberFormat="1" applyFont="1" applyFill="1" applyBorder="1" applyAlignment="1">
      <alignment horizontal="center" vertical="center"/>
    </xf>
    <xf numFmtId="3" fontId="39" fillId="0" borderId="10" xfId="40" applyNumberFormat="1" applyFont="1" applyFill="1" applyBorder="1" applyAlignment="1">
      <alignment horizontal="center" vertical="center"/>
    </xf>
    <xf numFmtId="0" fontId="39" fillId="0" borderId="10" xfId="58" applyFont="1" applyFill="1" applyBorder="1" applyAlignment="1">
      <alignment horizontal="center"/>
    </xf>
    <xf numFmtId="4" fontId="12" fillId="0" borderId="10" xfId="58" applyNumberFormat="1" applyFont="1" applyFill="1" applyBorder="1" applyAlignment="1">
      <alignment horizontal="center"/>
    </xf>
    <xf numFmtId="2" fontId="40" fillId="0" borderId="10" xfId="58" applyNumberFormat="1" applyFont="1" applyFill="1" applyBorder="1" applyAlignment="1">
      <alignment horizontal="center"/>
    </xf>
    <xf numFmtId="1" fontId="40" fillId="0" borderId="10" xfId="58" applyNumberFormat="1" applyFont="1" applyFill="1" applyBorder="1" applyAlignment="1">
      <alignment horizontal="center"/>
    </xf>
    <xf numFmtId="4" fontId="40" fillId="0" borderId="10" xfId="58" applyNumberFormat="1" applyFont="1" applyFill="1" applyBorder="1" applyAlignment="1">
      <alignment horizontal="center"/>
    </xf>
    <xf numFmtId="0" fontId="9" fillId="0" borderId="10" xfId="58" applyFont="1" applyFill="1" applyBorder="1" applyAlignment="1">
      <alignment horizontal="center" vertical="center" wrapText="1"/>
    </xf>
    <xf numFmtId="0" fontId="47" fillId="0" borderId="10" xfId="58" applyFont="1" applyFill="1" applyBorder="1" applyAlignment="1">
      <alignment horizontal="center"/>
    </xf>
    <xf numFmtId="2" fontId="39" fillId="0" borderId="10" xfId="58" applyNumberFormat="1" applyFont="1" applyFill="1" applyBorder="1" applyAlignment="1">
      <alignment horizontal="center"/>
    </xf>
    <xf numFmtId="1" fontId="39" fillId="0" borderId="10" xfId="58" applyNumberFormat="1" applyFont="1" applyFill="1" applyBorder="1" applyAlignment="1">
      <alignment horizontal="center"/>
    </xf>
    <xf numFmtId="0" fontId="12" fillId="0" borderId="10" xfId="58" applyFont="1" applyFill="1" applyBorder="1" applyAlignment="1">
      <alignment horizontal="left"/>
    </xf>
    <xf numFmtId="0" fontId="9" fillId="0" borderId="10" xfId="58" applyFont="1" applyFill="1" applyBorder="1" applyAlignment="1">
      <alignment horizontal="center" vertical="center"/>
    </xf>
    <xf numFmtId="168" fontId="9" fillId="0" borderId="10" xfId="58" applyNumberFormat="1" applyFont="1" applyFill="1" applyBorder="1" applyAlignment="1">
      <alignment horizontal="center" vertical="center"/>
    </xf>
    <xf numFmtId="0" fontId="9" fillId="0" borderId="0" xfId="58" applyFont="1" applyFill="1" applyAlignment="1">
      <alignment horizontal="right"/>
    </xf>
    <xf numFmtId="3" fontId="40" fillId="0" borderId="10" xfId="58" applyNumberFormat="1" applyFont="1" applyFill="1" applyBorder="1" applyAlignment="1">
      <alignment horizontal="center"/>
    </xf>
    <xf numFmtId="10" fontId="40" fillId="0" borderId="10" xfId="58" applyNumberFormat="1" applyFont="1" applyFill="1" applyBorder="1" applyAlignment="1">
      <alignment horizontal="center" vertical="center"/>
    </xf>
    <xf numFmtId="0" fontId="9" fillId="24" borderId="10" xfId="34" applyFont="1" applyFill="1" applyBorder="1" applyAlignment="1" applyProtection="1">
      <alignment horizontal="center" vertical="top" wrapText="1"/>
    </xf>
    <xf numFmtId="167" fontId="45" fillId="26" borderId="10" xfId="58" applyNumberFormat="1" applyFont="1" applyFill="1" applyBorder="1" applyAlignment="1">
      <alignment horizontal="center" vertical="center" wrapText="1"/>
    </xf>
    <xf numFmtId="165" fontId="46" fillId="26" borderId="10" xfId="58" applyNumberFormat="1" applyFont="1" applyFill="1" applyBorder="1" applyAlignment="1">
      <alignment horizontal="center" vertical="center" wrapText="1"/>
    </xf>
    <xf numFmtId="167" fontId="46" fillId="26" borderId="10" xfId="58" applyNumberFormat="1" applyFont="1" applyFill="1" applyBorder="1" applyAlignment="1">
      <alignment horizontal="center" vertical="center" wrapText="1"/>
    </xf>
    <xf numFmtId="4" fontId="46" fillId="26" borderId="10" xfId="58" applyNumberFormat="1" applyFont="1" applyFill="1" applyBorder="1" applyAlignment="1">
      <alignment horizontal="center" vertical="center" wrapText="1"/>
    </xf>
    <xf numFmtId="0" fontId="45" fillId="26" borderId="10" xfId="58" applyFont="1" applyFill="1" applyBorder="1" applyAlignment="1">
      <alignment horizontal="center" vertical="center" wrapText="1"/>
    </xf>
    <xf numFmtId="167" fontId="46" fillId="26" borderId="10" xfId="58" applyNumberFormat="1" applyFont="1" applyFill="1" applyBorder="1" applyAlignment="1">
      <alignment horizontal="center" vertical="center"/>
    </xf>
    <xf numFmtId="0" fontId="4" fillId="26" borderId="10" xfId="58" applyFont="1" applyFill="1" applyBorder="1" applyAlignment="1">
      <alignment horizontal="center" vertical="center" wrapText="1"/>
    </xf>
    <xf numFmtId="0" fontId="7" fillId="26" borderId="10" xfId="58" applyFont="1" applyFill="1" applyBorder="1" applyAlignment="1">
      <alignment horizontal="center" vertical="center" wrapText="1"/>
    </xf>
    <xf numFmtId="167" fontId="45" fillId="26" borderId="10" xfId="58" applyNumberFormat="1" applyFont="1" applyFill="1" applyBorder="1" applyAlignment="1">
      <alignment horizontal="center" vertical="center"/>
    </xf>
    <xf numFmtId="165" fontId="48" fillId="26" borderId="10" xfId="58" applyNumberFormat="1" applyFont="1" applyFill="1" applyBorder="1" applyAlignment="1">
      <alignment horizontal="center" vertical="center" wrapText="1"/>
    </xf>
    <xf numFmtId="4" fontId="48" fillId="26" borderId="10" xfId="58" applyNumberFormat="1" applyFont="1" applyFill="1" applyBorder="1" applyAlignment="1">
      <alignment horizontal="center" vertical="center"/>
    </xf>
    <xf numFmtId="10" fontId="39" fillId="0" borderId="10" xfId="58" applyNumberFormat="1" applyFont="1" applyFill="1" applyBorder="1" applyAlignment="1">
      <alignment horizontal="center" vertical="center"/>
    </xf>
    <xf numFmtId="4" fontId="4" fillId="0" borderId="10" xfId="58" applyNumberFormat="1" applyFont="1" applyFill="1" applyBorder="1" applyAlignment="1">
      <alignment horizontal="left"/>
    </xf>
    <xf numFmtId="165" fontId="9" fillId="0" borderId="10" xfId="58" applyNumberFormat="1" applyFont="1" applyFill="1" applyBorder="1" applyAlignment="1">
      <alignment horizontal="center" vertical="center" wrapText="1"/>
    </xf>
    <xf numFmtId="0" fontId="50" fillId="0" borderId="0" xfId="58" applyFont="1" applyAlignment="1">
      <alignment horizontal="center"/>
    </xf>
    <xf numFmtId="0" fontId="39" fillId="0" borderId="10" xfId="39" applyNumberFormat="1" applyFont="1" applyFill="1" applyBorder="1" applyAlignment="1">
      <alignment horizontal="center" vertical="center" wrapText="1"/>
    </xf>
    <xf numFmtId="167" fontId="39" fillId="0" borderId="10" xfId="58" applyNumberFormat="1" applyFont="1" applyFill="1" applyBorder="1" applyAlignment="1">
      <alignment horizontal="center" vertical="center" wrapText="1"/>
    </xf>
    <xf numFmtId="167" fontId="48" fillId="26" borderId="10" xfId="58" applyNumberFormat="1" applyFont="1" applyFill="1" applyBorder="1" applyAlignment="1">
      <alignment horizontal="center" vertical="center" wrapText="1"/>
    </xf>
    <xf numFmtId="4" fontId="48" fillId="26" borderId="10" xfId="58" applyNumberFormat="1" applyFont="1" applyFill="1" applyBorder="1" applyAlignment="1">
      <alignment horizontal="center" vertical="center" wrapText="1"/>
    </xf>
    <xf numFmtId="0" fontId="48" fillId="26" borderId="10" xfId="58" applyFont="1" applyFill="1" applyBorder="1" applyAlignment="1">
      <alignment horizontal="center" vertical="center" wrapText="1"/>
    </xf>
    <xf numFmtId="0" fontId="51" fillId="26" borderId="10" xfId="58" applyFont="1" applyFill="1" applyBorder="1" applyAlignment="1">
      <alignment horizontal="center" vertical="center" wrapText="1"/>
    </xf>
    <xf numFmtId="0" fontId="13" fillId="0" borderId="0" xfId="58" applyFont="1" applyFill="1" applyAlignment="1">
      <alignment horizontal="center" vertical="center" wrapText="1"/>
    </xf>
    <xf numFmtId="167" fontId="48" fillId="26" borderId="10" xfId="58" applyNumberFormat="1" applyFont="1" applyFill="1" applyBorder="1" applyAlignment="1">
      <alignment horizontal="center" vertical="center"/>
    </xf>
    <xf numFmtId="0" fontId="10" fillId="26" borderId="10" xfId="58" applyFont="1" applyFill="1" applyBorder="1" applyAlignment="1">
      <alignment horizontal="center" vertical="center" wrapText="1"/>
    </xf>
    <xf numFmtId="0" fontId="9" fillId="0" borderId="10" xfId="36" applyFont="1" applyFill="1" applyBorder="1" applyAlignment="1">
      <alignment vertical="center" wrapText="1"/>
    </xf>
    <xf numFmtId="0" fontId="9" fillId="0" borderId="0" xfId="53" applyFont="1" applyAlignment="1" applyProtection="1">
      <alignment horizontal="left"/>
      <protection hidden="1"/>
    </xf>
    <xf numFmtId="0" fontId="47" fillId="0" borderId="10" xfId="58" applyFont="1" applyFill="1" applyBorder="1" applyAlignment="1">
      <alignment horizontal="center" vertical="center" wrapText="1"/>
    </xf>
    <xf numFmtId="2" fontId="11" fillId="0" borderId="10" xfId="58" applyNumberFormat="1" applyFont="1" applyFill="1" applyBorder="1" applyAlignment="1">
      <alignment horizontal="center"/>
    </xf>
    <xf numFmtId="2" fontId="11" fillId="0" borderId="10" xfId="58" applyNumberFormat="1" applyFont="1" applyFill="1" applyBorder="1" applyAlignment="1">
      <alignment horizontal="center" vertical="center"/>
    </xf>
    <xf numFmtId="0" fontId="10" fillId="24" borderId="10" xfId="34" applyFont="1" applyFill="1" applyBorder="1" applyAlignment="1" applyProtection="1">
      <alignment horizontal="center" vertical="center"/>
    </xf>
    <xf numFmtId="0" fontId="6" fillId="24" borderId="10" xfId="34" applyFont="1" applyFill="1" applyBorder="1"/>
    <xf numFmtId="0" fontId="4" fillId="26" borderId="12" xfId="34" applyFont="1" applyFill="1" applyBorder="1" applyAlignment="1" applyProtection="1">
      <alignment horizontal="center" vertical="center"/>
    </xf>
    <xf numFmtId="0" fontId="9" fillId="0" borderId="0" xfId="34" applyFont="1" applyFill="1" applyAlignment="1">
      <alignment horizontal="left" indent="1"/>
    </xf>
    <xf numFmtId="0" fontId="9" fillId="0" borderId="0" xfId="34" applyFont="1" applyAlignment="1">
      <alignment horizontal="left" indent="1"/>
    </xf>
    <xf numFmtId="0" fontId="21" fillId="0" borderId="0" xfId="35" applyFont="1" applyAlignment="1">
      <alignment horizontal="left"/>
    </xf>
    <xf numFmtId="0" fontId="7" fillId="0" borderId="0" xfId="35" applyFont="1" applyAlignment="1">
      <alignment horizontal="left"/>
    </xf>
    <xf numFmtId="0" fontId="9" fillId="0" borderId="0" xfId="34" applyFont="1" applyFill="1" applyAlignment="1">
      <alignment horizontal="right"/>
    </xf>
    <xf numFmtId="0" fontId="4" fillId="26" borderId="11" xfId="34" applyNumberFormat="1" applyFont="1" applyFill="1" applyBorder="1" applyAlignment="1" applyProtection="1">
      <alignment horizontal="center" vertical="center" wrapText="1"/>
    </xf>
    <xf numFmtId="0" fontId="4" fillId="26" borderId="16" xfId="34" applyNumberFormat="1" applyFont="1" applyFill="1" applyBorder="1" applyAlignment="1" applyProtection="1">
      <alignment horizontal="center" vertical="center" wrapText="1"/>
    </xf>
    <xf numFmtId="0" fontId="10" fillId="24" borderId="11" xfId="34" applyFont="1" applyFill="1" applyBorder="1" applyAlignment="1" applyProtection="1">
      <alignment horizontal="center" vertical="center" wrapText="1"/>
    </xf>
    <xf numFmtId="0" fontId="10" fillId="24" borderId="13" xfId="34" applyFont="1" applyFill="1" applyBorder="1" applyAlignment="1" applyProtection="1">
      <alignment horizontal="center" vertical="center" wrapText="1"/>
    </xf>
    <xf numFmtId="0" fontId="10" fillId="24" borderId="16" xfId="34" applyFont="1" applyFill="1" applyBorder="1" applyAlignment="1" applyProtection="1">
      <alignment horizontal="center" vertical="center" wrapText="1"/>
    </xf>
    <xf numFmtId="0" fontId="7" fillId="0" borderId="12" xfId="34" applyFont="1" applyFill="1" applyBorder="1" applyAlignment="1" applyProtection="1">
      <alignment horizontal="center" vertical="center" wrapText="1"/>
    </xf>
    <xf numFmtId="0" fontId="7" fillId="0" borderId="15" xfId="34" applyFont="1" applyFill="1" applyBorder="1" applyAlignment="1" applyProtection="1">
      <alignment horizontal="center" vertical="center" wrapText="1"/>
    </xf>
    <xf numFmtId="0" fontId="7" fillId="0" borderId="17" xfId="34" applyFont="1" applyFill="1" applyBorder="1" applyAlignment="1" applyProtection="1">
      <alignment horizontal="center" vertical="center" wrapText="1"/>
    </xf>
    <xf numFmtId="0" fontId="7" fillId="0" borderId="20" xfId="34" applyFont="1" applyFill="1" applyBorder="1" applyAlignment="1" applyProtection="1">
      <alignment horizontal="center" vertical="center" wrapText="1"/>
    </xf>
    <xf numFmtId="0" fontId="21" fillId="0" borderId="0" xfId="38" applyFont="1" applyAlignment="1">
      <alignment horizontal="center"/>
    </xf>
    <xf numFmtId="0" fontId="7" fillId="0" borderId="0" xfId="53" applyFont="1" applyAlignment="1" applyProtection="1">
      <alignment horizontal="left"/>
      <protection hidden="1"/>
    </xf>
    <xf numFmtId="0" fontId="21" fillId="0" borderId="0" xfId="38" applyFont="1" applyAlignment="1">
      <alignment horizontal="center" vertical="center" wrapText="1"/>
    </xf>
    <xf numFmtId="0" fontId="7" fillId="0" borderId="0" xfId="38" applyFont="1" applyAlignment="1">
      <alignment horizontal="center" vertical="center" wrapText="1"/>
    </xf>
    <xf numFmtId="0" fontId="9" fillId="0" borderId="0" xfId="53" applyFont="1" applyAlignment="1" applyProtection="1">
      <alignment horizontal="left"/>
      <protection hidden="1"/>
    </xf>
    <xf numFmtId="0" fontId="39" fillId="0" borderId="0" xfId="58" applyFont="1" applyFill="1" applyAlignment="1">
      <alignment horizontal="left" wrapText="1"/>
    </xf>
    <xf numFmtId="0" fontId="46" fillId="26" borderId="10" xfId="58" applyFont="1" applyFill="1" applyBorder="1" applyAlignment="1">
      <alignment vertical="center"/>
    </xf>
    <xf numFmtId="0" fontId="12" fillId="0" borderId="11" xfId="58" applyFont="1" applyFill="1" applyBorder="1" applyAlignment="1">
      <alignment horizontal="left"/>
    </xf>
    <xf numFmtId="0" fontId="12" fillId="0" borderId="13" xfId="58" applyFont="1" applyFill="1" applyBorder="1" applyAlignment="1">
      <alignment horizontal="left"/>
    </xf>
    <xf numFmtId="0" fontId="12" fillId="0" borderId="16" xfId="58" applyFont="1" applyFill="1" applyBorder="1" applyAlignment="1">
      <alignment horizontal="left"/>
    </xf>
    <xf numFmtId="0" fontId="48" fillId="26" borderId="10" xfId="58" applyFont="1" applyFill="1" applyBorder="1" applyAlignment="1">
      <alignment vertical="center"/>
    </xf>
    <xf numFmtId="0" fontId="7" fillId="0" borderId="0" xfId="58" applyFont="1" applyFill="1" applyBorder="1" applyAlignment="1">
      <alignment horizontal="left" vertical="center"/>
    </xf>
    <xf numFmtId="0" fontId="12" fillId="0" borderId="11" xfId="58" applyFont="1" applyFill="1" applyBorder="1" applyAlignment="1">
      <alignment horizontal="left" vertical="center" wrapText="1"/>
    </xf>
    <xf numFmtId="0" fontId="12" fillId="0" borderId="16" xfId="58" applyFont="1" applyFill="1" applyBorder="1" applyAlignment="1">
      <alignment horizontal="left" vertical="center" wrapText="1"/>
    </xf>
    <xf numFmtId="0" fontId="9" fillId="0" borderId="11" xfId="58" applyFont="1" applyFill="1" applyBorder="1" applyAlignment="1">
      <alignment horizontal="left" vertical="center" wrapText="1"/>
    </xf>
    <xf numFmtId="0" fontId="9" fillId="0" borderId="16" xfId="58" applyFont="1" applyFill="1" applyBorder="1" applyAlignment="1">
      <alignment horizontal="left" vertical="center" wrapText="1"/>
    </xf>
    <xf numFmtId="0" fontId="46" fillId="26" borderId="10" xfId="58" applyFont="1" applyFill="1" applyBorder="1" applyAlignment="1">
      <alignment horizontal="left" vertical="center"/>
    </xf>
    <xf numFmtId="0" fontId="9" fillId="0" borderId="11" xfId="58" applyFont="1" applyFill="1" applyBorder="1" applyAlignment="1">
      <alignment horizontal="center" vertical="center" wrapText="1"/>
    </xf>
    <xf numFmtId="0" fontId="9" fillId="0" borderId="13" xfId="58" applyFont="1" applyFill="1" applyBorder="1" applyAlignment="1">
      <alignment horizontal="center" vertical="center" wrapText="1"/>
    </xf>
    <xf numFmtId="0" fontId="9" fillId="0" borderId="16" xfId="58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left" vertical="center"/>
    </xf>
    <xf numFmtId="0" fontId="4" fillId="0" borderId="16" xfId="58" applyFont="1" applyFill="1" applyBorder="1" applyAlignment="1">
      <alignment horizontal="left" vertical="center"/>
    </xf>
    <xf numFmtId="0" fontId="9" fillId="0" borderId="12" xfId="58" applyFont="1" applyFill="1" applyBorder="1" applyAlignment="1">
      <alignment horizontal="center" vertical="center" wrapText="1"/>
    </xf>
    <xf numFmtId="0" fontId="9" fillId="0" borderId="15" xfId="58" applyFont="1" applyFill="1" applyBorder="1" applyAlignment="1">
      <alignment horizontal="center" vertical="center" wrapText="1"/>
    </xf>
    <xf numFmtId="0" fontId="10" fillId="0" borderId="11" xfId="58" applyFont="1" applyFill="1" applyBorder="1" applyAlignment="1">
      <alignment horizontal="left"/>
    </xf>
    <xf numFmtId="0" fontId="10" fillId="0" borderId="13" xfId="58" applyFont="1" applyFill="1" applyBorder="1" applyAlignment="1">
      <alignment horizontal="left"/>
    </xf>
    <xf numFmtId="0" fontId="10" fillId="0" borderId="16" xfId="58" applyFont="1" applyFill="1" applyBorder="1" applyAlignment="1">
      <alignment horizontal="left"/>
    </xf>
    <xf numFmtId="0" fontId="9" fillId="0" borderId="17" xfId="58" applyFont="1" applyFill="1" applyBorder="1" applyAlignment="1">
      <alignment horizontal="center" vertical="center" wrapText="1"/>
    </xf>
    <xf numFmtId="0" fontId="9" fillId="0" borderId="20" xfId="58" applyFont="1" applyFill="1" applyBorder="1" applyAlignment="1">
      <alignment horizontal="center" vertical="center" wrapText="1"/>
    </xf>
    <xf numFmtId="0" fontId="9" fillId="0" borderId="18" xfId="58" applyFont="1" applyFill="1" applyBorder="1" applyAlignment="1">
      <alignment horizontal="center" vertical="center" wrapText="1"/>
    </xf>
    <xf numFmtId="0" fontId="9" fillId="0" borderId="19" xfId="58" applyFont="1" applyFill="1" applyBorder="1" applyAlignment="1">
      <alignment horizontal="center" vertical="center" wrapText="1"/>
    </xf>
    <xf numFmtId="0" fontId="39" fillId="0" borderId="12" xfId="58" applyFont="1" applyFill="1" applyBorder="1" applyAlignment="1">
      <alignment horizontal="center" vertical="center" wrapText="1"/>
    </xf>
    <xf numFmtId="0" fontId="39" fillId="0" borderId="15" xfId="58" applyFont="1" applyFill="1" applyBorder="1" applyAlignment="1">
      <alignment horizontal="center" vertical="center" wrapText="1"/>
    </xf>
    <xf numFmtId="0" fontId="47" fillId="0" borderId="12" xfId="58" applyFont="1" applyFill="1" applyBorder="1" applyAlignment="1">
      <alignment horizontal="center" vertical="center" wrapText="1"/>
    </xf>
    <xf numFmtId="0" fontId="47" fillId="0" borderId="15" xfId="58" applyFont="1" applyFill="1" applyBorder="1" applyAlignment="1">
      <alignment horizontal="center" vertical="center" wrapText="1"/>
    </xf>
    <xf numFmtId="0" fontId="12" fillId="0" borderId="11" xfId="58" applyFont="1" applyFill="1" applyBorder="1" applyAlignment="1">
      <alignment horizontal="left" vertical="center"/>
    </xf>
    <xf numFmtId="0" fontId="12" fillId="0" borderId="13" xfId="58" applyFont="1" applyFill="1" applyBorder="1" applyAlignment="1">
      <alignment horizontal="left" vertical="center"/>
    </xf>
    <xf numFmtId="0" fontId="12" fillId="0" borderId="16" xfId="58" applyFont="1" applyFill="1" applyBorder="1" applyAlignment="1">
      <alignment horizontal="left" vertical="center"/>
    </xf>
    <xf numFmtId="0" fontId="40" fillId="0" borderId="11" xfId="58" applyFont="1" applyFill="1" applyBorder="1" applyAlignment="1">
      <alignment horizontal="left" vertical="center"/>
    </xf>
    <xf numFmtId="0" fontId="40" fillId="0" borderId="16" xfId="58" applyFont="1" applyFill="1" applyBorder="1" applyAlignment="1">
      <alignment horizontal="left" vertical="center"/>
    </xf>
    <xf numFmtId="0" fontId="41" fillId="0" borderId="0" xfId="58" applyFont="1" applyFill="1" applyAlignment="1">
      <alignment horizontal="left" vertical="center" wrapText="1"/>
    </xf>
    <xf numFmtId="0" fontId="49" fillId="24" borderId="11" xfId="34" applyFont="1" applyFill="1" applyBorder="1" applyAlignment="1" applyProtection="1">
      <alignment horizontal="center" vertical="top" wrapText="1"/>
    </xf>
    <xf numFmtId="0" fontId="49" fillId="24" borderId="13" xfId="34" applyFont="1" applyFill="1" applyBorder="1" applyAlignment="1" applyProtection="1">
      <alignment horizontal="center" vertical="top" wrapText="1"/>
    </xf>
    <xf numFmtId="0" fontId="49" fillId="24" borderId="16" xfId="34" applyFont="1" applyFill="1" applyBorder="1" applyAlignment="1" applyProtection="1">
      <alignment horizontal="center" vertical="top" wrapText="1"/>
    </xf>
    <xf numFmtId="0" fontId="13" fillId="0" borderId="12" xfId="58" applyFont="1" applyFill="1" applyBorder="1" applyAlignment="1">
      <alignment horizontal="center" vertical="center" wrapText="1"/>
    </xf>
    <xf numFmtId="0" fontId="13" fillId="0" borderId="19" xfId="58" applyFont="1" applyFill="1" applyBorder="1" applyAlignment="1">
      <alignment horizontal="center" vertical="center" wrapText="1"/>
    </xf>
    <xf numFmtId="0" fontId="13" fillId="0" borderId="15" xfId="58" applyFont="1" applyFill="1" applyBorder="1" applyAlignment="1">
      <alignment horizontal="center" vertical="center" wrapText="1"/>
    </xf>
    <xf numFmtId="0" fontId="9" fillId="0" borderId="21" xfId="58" applyFont="1" applyFill="1" applyBorder="1" applyAlignment="1">
      <alignment horizontal="center" vertical="center" wrapText="1"/>
    </xf>
    <xf numFmtId="0" fontId="9" fillId="0" borderId="22" xfId="58" applyFont="1" applyFill="1" applyBorder="1" applyAlignment="1">
      <alignment horizontal="center" vertical="center" wrapText="1"/>
    </xf>
    <xf numFmtId="0" fontId="9" fillId="0" borderId="23" xfId="58" applyFont="1" applyFill="1" applyBorder="1" applyAlignment="1">
      <alignment horizontal="center" vertical="center" wrapText="1"/>
    </xf>
    <xf numFmtId="0" fontId="13" fillId="0" borderId="10" xfId="58" applyFont="1" applyFill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center" vertical="center" wrapText="1"/>
    </xf>
    <xf numFmtId="0" fontId="39" fillId="0" borderId="10" xfId="58" applyFont="1" applyFill="1" applyBorder="1" applyAlignment="1">
      <alignment horizontal="center" vertical="center" wrapText="1"/>
    </xf>
  </cellXfs>
  <cellStyles count="6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au?iue" xfId="34"/>
    <cellStyle name="Iau?iue 2" xfId="35"/>
    <cellStyle name="Iau?iue 2 2" xfId="36"/>
    <cellStyle name="Iau?iue 3" xfId="37"/>
    <cellStyle name="Iau?iue 3 2" xfId="38"/>
    <cellStyle name="Iau?iue 4" xfId="39"/>
    <cellStyle name="Iau?iue_dodatok 3" xfId="58"/>
    <cellStyle name="Iau?iue_ІП-2015 20.06.14" xfId="57"/>
    <cellStyle name="Iau?iue_Пропозиції до ІП_2013 7 розділ" xfId="40"/>
    <cellStyle name="Input" xfId="41"/>
    <cellStyle name="Linked Cell" xfId="42"/>
    <cellStyle name="Neutral" xfId="43"/>
    <cellStyle name="Note" xfId="44"/>
    <cellStyle name="Output" xfId="45"/>
    <cellStyle name="Title" xfId="46"/>
    <cellStyle name="Total" xfId="47"/>
    <cellStyle name="Warning Text" xfId="48"/>
    <cellStyle name="Звичайний_445583" xfId="59"/>
    <cellStyle name="Обычный" xfId="0" builtinId="0"/>
    <cellStyle name="Обычный 2" xfId="49"/>
    <cellStyle name="Обычный 2 2" xfId="61"/>
    <cellStyle name="Обычный 2 4" xfId="62"/>
    <cellStyle name="Обычный 3" xfId="50"/>
    <cellStyle name="Обычный_IP_2008_Оригинал" xfId="51"/>
    <cellStyle name="Обычный_IP_2008_Оригинал_31199" xfId="52"/>
    <cellStyle name="Обычный_nkre1" xfId="53"/>
    <cellStyle name="Обычный_Проект_IP_2009_260608" xfId="54"/>
    <cellStyle name="Процентный 2" xfId="55"/>
    <cellStyle name="Стиль 1" xfId="56"/>
    <cellStyle name="Стиль 1 2" xfId="6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I9"/>
  <sheetViews>
    <sheetView topLeftCell="A7" zoomScaleNormal="100" zoomScaleSheetLayoutView="100" workbookViewId="0">
      <selection activeCell="C25" sqref="C25"/>
    </sheetView>
  </sheetViews>
  <sheetFormatPr defaultRowHeight="12.75"/>
  <cols>
    <col min="1" max="1" width="29.7109375" style="3" customWidth="1"/>
    <col min="2" max="2" width="3.7109375" style="3" customWidth="1"/>
    <col min="3" max="3" width="21.28515625" style="3" customWidth="1"/>
    <col min="4" max="4" width="5.7109375" style="3" customWidth="1"/>
    <col min="5" max="5" width="22.140625" style="3" customWidth="1"/>
    <col min="6" max="16384" width="9.140625" style="3"/>
  </cols>
  <sheetData>
    <row r="1" spans="1:9" s="6" customFormat="1" ht="15.75">
      <c r="C1" s="187"/>
      <c r="D1" s="187"/>
      <c r="E1" s="187"/>
      <c r="F1" s="7"/>
      <c r="G1" s="7"/>
      <c r="H1" s="7"/>
      <c r="I1" s="7"/>
    </row>
    <row r="2" spans="1:9" s="6" customFormat="1" ht="15.75" customHeight="1">
      <c r="C2" s="187"/>
      <c r="D2" s="187"/>
      <c r="E2" s="187"/>
      <c r="F2" s="187"/>
      <c r="G2" s="7"/>
      <c r="H2" s="7"/>
      <c r="I2" s="7"/>
    </row>
    <row r="3" spans="1:9" s="6" customFormat="1" ht="15.75" customHeight="1">
      <c r="C3" s="188"/>
      <c r="D3" s="188"/>
      <c r="E3" s="188"/>
      <c r="F3" s="188"/>
      <c r="G3" s="188"/>
      <c r="H3" s="188"/>
      <c r="I3" s="188"/>
    </row>
    <row r="4" spans="1:9" s="6" customFormat="1" ht="15.75" customHeight="1">
      <c r="C4" s="188"/>
      <c r="D4" s="188"/>
      <c r="E4" s="188"/>
      <c r="F4" s="188"/>
      <c r="G4" s="5"/>
      <c r="H4" s="5"/>
      <c r="I4" s="5"/>
    </row>
    <row r="6" spans="1:9" ht="26.25" customHeight="1">
      <c r="A6" s="184" t="s">
        <v>14</v>
      </c>
      <c r="B6" s="185"/>
      <c r="C6" s="185"/>
      <c r="D6" s="185"/>
      <c r="E6" s="185"/>
    </row>
    <row r="7" spans="1:9" ht="29.25" customHeight="1" thickBot="1">
      <c r="A7" s="19" t="s">
        <v>17</v>
      </c>
      <c r="B7" s="186" t="s">
        <v>50</v>
      </c>
      <c r="C7" s="186"/>
      <c r="D7" s="186"/>
      <c r="E7" s="186"/>
    </row>
    <row r="8" spans="1:9" ht="26.25" customHeight="1" thickBot="1">
      <c r="A8" s="20" t="s">
        <v>15</v>
      </c>
      <c r="B8" s="22" t="s">
        <v>8</v>
      </c>
      <c r="C8" s="59">
        <v>42370</v>
      </c>
      <c r="D8" s="18" t="s">
        <v>11</v>
      </c>
      <c r="E8" s="59">
        <v>42644</v>
      </c>
    </row>
    <row r="9" spans="1:9" ht="22.5" customHeight="1" thickBot="1">
      <c r="A9" s="21" t="s">
        <v>16</v>
      </c>
      <c r="B9" s="22" t="s">
        <v>8</v>
      </c>
      <c r="C9" s="59">
        <v>42370</v>
      </c>
      <c r="D9" s="18" t="s">
        <v>11</v>
      </c>
      <c r="E9" s="59">
        <v>42735</v>
      </c>
    </row>
  </sheetData>
  <mergeCells count="6">
    <mergeCell ref="A6:E6"/>
    <mergeCell ref="B7:E7"/>
    <mergeCell ref="C1:E1"/>
    <mergeCell ref="C2:F2"/>
    <mergeCell ref="C3:I3"/>
    <mergeCell ref="C4:F4"/>
  </mergeCells>
  <phoneticPr fontId="2" type="noConversion"/>
  <pageMargins left="0.67" right="0.39370078740157483" top="0.70866141732283472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T28"/>
  <sheetViews>
    <sheetView zoomScale="85" zoomScaleNormal="85" zoomScaleSheetLayoutView="85" zoomScalePageLayoutView="85" workbookViewId="0">
      <selection activeCell="L12" sqref="L12"/>
    </sheetView>
  </sheetViews>
  <sheetFormatPr defaultRowHeight="12.75"/>
  <cols>
    <col min="1" max="1" width="4.7109375" style="2" customWidth="1"/>
    <col min="2" max="2" width="29.85546875" style="2" customWidth="1"/>
    <col min="3" max="3" width="16.140625" style="2" customWidth="1"/>
    <col min="4" max="4" width="18.5703125" style="2" customWidth="1"/>
    <col min="5" max="5" width="18.7109375" style="2" customWidth="1"/>
    <col min="6" max="6" width="21.5703125" style="2" customWidth="1"/>
    <col min="7" max="7" width="17.28515625" style="2" customWidth="1"/>
    <col min="8" max="8" width="19.5703125" style="2" customWidth="1"/>
    <col min="9" max="16384" width="9.140625" style="2"/>
  </cols>
  <sheetData>
    <row r="1" spans="1:10" s="23" customFormat="1" ht="18.75">
      <c r="A1" s="30"/>
      <c r="B1" s="30"/>
      <c r="C1" s="30"/>
      <c r="D1" s="30"/>
      <c r="E1" s="28"/>
      <c r="F1" s="30"/>
      <c r="G1" s="30"/>
      <c r="H1" s="30"/>
    </row>
    <row r="2" spans="1:10" s="23" customFormat="1" ht="15.75">
      <c r="A2" s="30"/>
      <c r="B2" s="30"/>
      <c r="C2" s="30"/>
      <c r="D2" s="30"/>
      <c r="E2" s="30"/>
      <c r="F2" s="30"/>
      <c r="G2" s="191"/>
      <c r="H2" s="191"/>
      <c r="I2" s="24"/>
      <c r="J2" s="25"/>
    </row>
    <row r="3" spans="1:10" s="23" customFormat="1" ht="15.75">
      <c r="A3" s="30"/>
      <c r="B3" s="30"/>
      <c r="C3" s="30"/>
      <c r="D3" s="30"/>
      <c r="E3" s="30"/>
      <c r="F3" s="26"/>
      <c r="G3" s="27"/>
      <c r="H3" s="27"/>
      <c r="I3" s="27"/>
      <c r="J3" s="25"/>
    </row>
    <row r="4" spans="1:10" ht="21" customHeight="1">
      <c r="A4" s="194" t="s">
        <v>109</v>
      </c>
      <c r="B4" s="195"/>
      <c r="C4" s="195"/>
      <c r="D4" s="195"/>
      <c r="E4" s="195"/>
      <c r="F4" s="195"/>
      <c r="G4" s="195"/>
      <c r="H4" s="196"/>
    </row>
    <row r="5" spans="1:10" s="1" customFormat="1" ht="34.5" customHeight="1">
      <c r="A5" s="197" t="s">
        <v>0</v>
      </c>
      <c r="B5" s="197" t="s">
        <v>19</v>
      </c>
      <c r="C5" s="197" t="s">
        <v>101</v>
      </c>
      <c r="D5" s="197" t="s">
        <v>106</v>
      </c>
      <c r="E5" s="199" t="s">
        <v>110</v>
      </c>
      <c r="F5" s="200"/>
      <c r="G5" s="197" t="s">
        <v>10</v>
      </c>
      <c r="H5" s="197" t="s">
        <v>56</v>
      </c>
    </row>
    <row r="6" spans="1:10" s="1" customFormat="1" ht="45" customHeight="1">
      <c r="A6" s="198"/>
      <c r="B6" s="198"/>
      <c r="C6" s="198"/>
      <c r="D6" s="198"/>
      <c r="E6" s="13" t="s">
        <v>21</v>
      </c>
      <c r="F6" s="12" t="s">
        <v>22</v>
      </c>
      <c r="G6" s="198"/>
      <c r="H6" s="198"/>
    </row>
    <row r="7" spans="1:10" s="1" customFormat="1" ht="14.25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40">
        <v>8</v>
      </c>
    </row>
    <row r="8" spans="1:10" ht="45" customHeight="1">
      <c r="A8" s="14">
        <v>1</v>
      </c>
      <c r="B8" s="8" t="s">
        <v>5</v>
      </c>
      <c r="C8" s="50">
        <f>'2. Детальний звіт'!G17</f>
        <v>49172.27719999999</v>
      </c>
      <c r="D8" s="9">
        <f>19215.1+10593.31</f>
        <v>29808.409999999996</v>
      </c>
      <c r="E8" s="9">
        <f>'2. Детальний звіт'!R17</f>
        <v>37215.735016666673</v>
      </c>
      <c r="F8" s="9">
        <f>'2. Детальний звіт'!X17</f>
        <v>32917.579850000002</v>
      </c>
      <c r="G8" s="10">
        <f>E8/D8</f>
        <v>1.24849782382444</v>
      </c>
      <c r="H8" s="9">
        <f>D8-E8</f>
        <v>-7407.3250166666767</v>
      </c>
    </row>
    <row r="9" spans="1:10" ht="45" customHeight="1">
      <c r="A9" s="14">
        <v>2</v>
      </c>
      <c r="B9" s="8" t="s">
        <v>12</v>
      </c>
      <c r="C9" s="50">
        <v>9879.1269017499999</v>
      </c>
      <c r="D9" s="9">
        <f>4802.31+3544.69</f>
        <v>8347</v>
      </c>
      <c r="E9" s="9">
        <f>'2. Детальний звіт'!R27</f>
        <v>9619.8315299999995</v>
      </c>
      <c r="F9" s="9">
        <f>'2. Детальний звіт'!X27</f>
        <v>9619.8315299999995</v>
      </c>
      <c r="G9" s="10">
        <f t="shared" ref="G9:G15" si="0">E9/D9</f>
        <v>1.1524897004911945</v>
      </c>
      <c r="H9" s="9">
        <f t="shared" ref="H9:H14" si="1">D9-E9</f>
        <v>-1272.8315299999995</v>
      </c>
    </row>
    <row r="10" spans="1:10" ht="61.5" customHeight="1">
      <c r="A10" s="14">
        <v>3</v>
      </c>
      <c r="B10" s="8" t="s">
        <v>40</v>
      </c>
      <c r="C10" s="50">
        <v>320</v>
      </c>
      <c r="D10" s="9">
        <v>320</v>
      </c>
      <c r="E10" s="9">
        <f>'2. Детальний звіт'!R30</f>
        <v>93.2</v>
      </c>
      <c r="F10" s="9">
        <f>'2. Детальний звіт'!X30</f>
        <v>0</v>
      </c>
      <c r="G10" s="10">
        <f t="shared" si="0"/>
        <v>0.29125000000000001</v>
      </c>
      <c r="H10" s="9">
        <f t="shared" si="1"/>
        <v>226.8</v>
      </c>
    </row>
    <row r="11" spans="1:10" ht="28.5" customHeight="1">
      <c r="A11" s="14">
        <v>4</v>
      </c>
      <c r="B11" s="8" t="s">
        <v>1</v>
      </c>
      <c r="C11" s="50">
        <v>1655.164</v>
      </c>
      <c r="D11" s="9">
        <v>1655.16</v>
      </c>
      <c r="E11" s="9">
        <f>'2. Детальний звіт'!R43</f>
        <v>1608.0134500000004</v>
      </c>
      <c r="F11" s="9">
        <f>'2. Детальний звіт'!X43</f>
        <v>908.81344999999999</v>
      </c>
      <c r="G11" s="10">
        <f t="shared" si="0"/>
        <v>0.97151541240725992</v>
      </c>
      <c r="H11" s="9">
        <f t="shared" si="1"/>
        <v>47.146549999999706</v>
      </c>
    </row>
    <row r="12" spans="1:10" ht="33.75" customHeight="1">
      <c r="A12" s="14">
        <v>5</v>
      </c>
      <c r="B12" s="8" t="s">
        <v>13</v>
      </c>
      <c r="C12" s="50">
        <v>0</v>
      </c>
      <c r="D12" s="9">
        <v>0</v>
      </c>
      <c r="E12" s="9">
        <f>0</f>
        <v>0</v>
      </c>
      <c r="F12" s="9">
        <f>'2. Детальний звіт'!X45</f>
        <v>0</v>
      </c>
      <c r="G12" s="10"/>
      <c r="H12" s="9">
        <f t="shared" si="1"/>
        <v>0</v>
      </c>
    </row>
    <row r="13" spans="1:10" ht="29.25" customHeight="1">
      <c r="A13" s="14">
        <v>6</v>
      </c>
      <c r="B13" s="8" t="s">
        <v>20</v>
      </c>
      <c r="C13" s="51">
        <v>1929.6</v>
      </c>
      <c r="D13" s="15">
        <v>1929.6</v>
      </c>
      <c r="E13" s="15">
        <f>'2. Детальний звіт'!R49</f>
        <v>1895.9051400000001</v>
      </c>
      <c r="F13" s="15">
        <f>'2. Детальний звіт'!X49</f>
        <v>1895.9051400000001</v>
      </c>
      <c r="G13" s="10">
        <f t="shared" si="0"/>
        <v>0.98253790422885579</v>
      </c>
      <c r="H13" s="9">
        <f t="shared" si="1"/>
        <v>33.694859999999835</v>
      </c>
    </row>
    <row r="14" spans="1:10" ht="16.5" customHeight="1">
      <c r="A14" s="14">
        <v>7</v>
      </c>
      <c r="B14" s="8" t="s">
        <v>2</v>
      </c>
      <c r="C14" s="51">
        <v>353.83463999999998</v>
      </c>
      <c r="D14" s="15">
        <v>353.83463999999998</v>
      </c>
      <c r="E14" s="15">
        <f>'2. Детальний звіт'!R59</f>
        <v>238.06914000000003</v>
      </c>
      <c r="F14" s="15">
        <f>'2. Детальний звіт'!X59</f>
        <v>0</v>
      </c>
      <c r="G14" s="10">
        <f t="shared" si="0"/>
        <v>0.67282598447681674</v>
      </c>
      <c r="H14" s="9">
        <f t="shared" si="1"/>
        <v>115.76549999999995</v>
      </c>
    </row>
    <row r="15" spans="1:10" ht="15" customHeight="1">
      <c r="A15" s="192" t="s">
        <v>6</v>
      </c>
      <c r="B15" s="193"/>
      <c r="C15" s="52">
        <f>C8+C9+C10+C11+C12+C13+C14</f>
        <v>63310.002741749988</v>
      </c>
      <c r="D15" s="52">
        <f>SUM(D8:D14)</f>
        <v>42414.004639999999</v>
      </c>
      <c r="E15" s="52">
        <f>E8+E9+E10+E11+E12+E13+E14</f>
        <v>50670.754276666667</v>
      </c>
      <c r="F15" s="52">
        <f>F8+F9+F10+F11+F12+F13+F14</f>
        <v>45342.129970000009</v>
      </c>
      <c r="G15" s="53">
        <f t="shared" si="0"/>
        <v>1.1946703619888761</v>
      </c>
      <c r="H15" s="52">
        <f>D15-E15</f>
        <v>-8256.7496366666674</v>
      </c>
    </row>
    <row r="16" spans="1:10" ht="15">
      <c r="A16" s="16"/>
      <c r="B16" s="16"/>
      <c r="C16" s="16"/>
      <c r="D16" s="16"/>
      <c r="E16" s="16"/>
      <c r="F16" s="16"/>
      <c r="G16" s="16"/>
      <c r="H16" s="16"/>
    </row>
    <row r="17" spans="1:20" s="48" customFormat="1" ht="15">
      <c r="A17" s="45"/>
      <c r="B17" s="41" t="s">
        <v>57</v>
      </c>
      <c r="C17" s="54"/>
      <c r="D17" s="54"/>
      <c r="E17" s="203" t="s">
        <v>60</v>
      </c>
      <c r="F17" s="204"/>
      <c r="G17" s="54"/>
      <c r="H17" s="201"/>
      <c r="I17" s="201"/>
      <c r="J17" s="201"/>
      <c r="K17" s="201"/>
      <c r="L17" s="201"/>
      <c r="M17" s="46"/>
      <c r="N17" s="47"/>
      <c r="O17" s="47"/>
      <c r="P17" s="47"/>
      <c r="Q17" s="47"/>
      <c r="R17" s="47"/>
      <c r="S17" s="47"/>
      <c r="T17" s="47"/>
    </row>
    <row r="18" spans="1:20" s="48" customFormat="1" ht="15">
      <c r="A18" s="49"/>
      <c r="B18" s="43" t="s">
        <v>58</v>
      </c>
      <c r="C18" s="54"/>
      <c r="D18" s="54"/>
      <c r="E18" s="204" t="s">
        <v>18</v>
      </c>
      <c r="F18" s="204"/>
      <c r="G18" s="54"/>
      <c r="H18" s="54"/>
      <c r="I18" s="55"/>
      <c r="J18" s="55"/>
      <c r="K18" s="55"/>
      <c r="L18" s="54"/>
      <c r="M18" s="46"/>
      <c r="N18" s="47"/>
      <c r="O18" s="47"/>
      <c r="P18" s="47"/>
      <c r="Q18" s="47"/>
      <c r="R18" s="47"/>
      <c r="S18" s="47"/>
      <c r="T18" s="47"/>
    </row>
    <row r="19" spans="1:20" s="48" customFormat="1" ht="15">
      <c r="A19" s="54"/>
      <c r="B19" s="4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46"/>
      <c r="N19" s="46"/>
      <c r="O19" s="47"/>
      <c r="P19" s="47"/>
      <c r="Q19" s="47"/>
      <c r="R19" s="47"/>
      <c r="S19" s="47"/>
      <c r="T19" s="47"/>
    </row>
    <row r="20" spans="1:20" s="48" customFormat="1" ht="15">
      <c r="A20" s="54"/>
      <c r="B20" s="56" t="s">
        <v>112</v>
      </c>
      <c r="C20" s="54"/>
      <c r="D20" s="57" t="s">
        <v>59</v>
      </c>
      <c r="E20" s="58"/>
      <c r="F20" s="202"/>
      <c r="G20" s="202"/>
      <c r="H20" s="54"/>
      <c r="I20" s="54"/>
      <c r="J20" s="54"/>
      <c r="K20" s="54"/>
      <c r="L20" s="54"/>
      <c r="M20" s="46"/>
      <c r="N20" s="46"/>
      <c r="O20" s="47"/>
      <c r="P20" s="47"/>
      <c r="Q20" s="47"/>
      <c r="R20" s="47"/>
      <c r="S20" s="47"/>
      <c r="T20" s="47"/>
    </row>
    <row r="21" spans="1:20" s="29" customFormat="1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20" s="31" customFormat="1" ht="15">
      <c r="A22" s="41"/>
      <c r="B22" s="42"/>
      <c r="C22" s="42"/>
      <c r="D22" s="42"/>
      <c r="E22" s="189"/>
      <c r="F22" s="189"/>
      <c r="G22" s="189"/>
      <c r="H22" s="189"/>
      <c r="I22" s="32"/>
      <c r="J22" s="30"/>
      <c r="K22" s="30"/>
      <c r="L22" s="30"/>
    </row>
    <row r="23" spans="1:20" s="33" customFormat="1" ht="15" customHeight="1">
      <c r="A23" s="43"/>
      <c r="B23" s="42"/>
      <c r="C23" s="42"/>
      <c r="D23" s="42"/>
      <c r="E23" s="190"/>
      <c r="F23" s="190"/>
      <c r="G23" s="190"/>
      <c r="H23" s="190"/>
      <c r="I23" s="32"/>
      <c r="J23" s="17"/>
      <c r="K23" s="17"/>
      <c r="L23" s="17"/>
    </row>
    <row r="24" spans="1:20" s="31" customFormat="1">
      <c r="A24" s="34"/>
      <c r="B24" s="34"/>
      <c r="C24" s="44"/>
      <c r="D24" s="44"/>
      <c r="E24" s="44"/>
      <c r="F24" s="44"/>
      <c r="G24" s="44"/>
      <c r="H24" s="44"/>
      <c r="I24" s="30"/>
      <c r="J24" s="30"/>
      <c r="K24" s="30"/>
      <c r="L24" s="30"/>
    </row>
    <row r="25" spans="1:20" s="31" customFormat="1">
      <c r="A25" s="38"/>
      <c r="B25" s="38"/>
      <c r="C25" s="38"/>
      <c r="D25" s="35"/>
      <c r="E25" s="36"/>
      <c r="F25" s="44"/>
      <c r="G25" s="44"/>
      <c r="H25" s="44"/>
      <c r="I25" s="30"/>
      <c r="J25" s="30"/>
      <c r="K25" s="30"/>
      <c r="L25" s="30"/>
    </row>
    <row r="26" spans="1:20" s="31" customFormat="1">
      <c r="A26" s="37"/>
      <c r="B26" s="37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20" s="3" customFormat="1" ht="15">
      <c r="A27" s="4"/>
      <c r="B27" s="4"/>
      <c r="C27" s="4"/>
      <c r="D27" s="4"/>
      <c r="E27" s="4"/>
      <c r="F27" s="4"/>
      <c r="G27" s="4"/>
      <c r="H27" s="4"/>
    </row>
    <row r="28" spans="1:20" ht="15">
      <c r="A28" s="11"/>
      <c r="B28" s="11"/>
      <c r="C28" s="11"/>
      <c r="D28" s="11"/>
      <c r="E28" s="11"/>
      <c r="F28" s="11"/>
      <c r="G28" s="11"/>
      <c r="H28" s="11"/>
    </row>
  </sheetData>
  <mergeCells count="16">
    <mergeCell ref="E22:H22"/>
    <mergeCell ref="E23:H23"/>
    <mergeCell ref="G2:H2"/>
    <mergeCell ref="A15:B15"/>
    <mergeCell ref="A4:H4"/>
    <mergeCell ref="B5:B6"/>
    <mergeCell ref="A5:A6"/>
    <mergeCell ref="C5:C6"/>
    <mergeCell ref="D5:D6"/>
    <mergeCell ref="G5:G6"/>
    <mergeCell ref="H5:H6"/>
    <mergeCell ref="E5:F5"/>
    <mergeCell ref="H17:L17"/>
    <mergeCell ref="F20:G20"/>
    <mergeCell ref="E17:F17"/>
    <mergeCell ref="E18:F18"/>
  </mergeCells>
  <phoneticPr fontId="0" type="noConversion"/>
  <pageMargins left="0.47244094488188981" right="0.15748031496062992" top="0.31496062992125984" bottom="0.35433070866141736" header="0.23622047244094491" footer="0.31496062992125984"/>
  <pageSetup paperSize="9" scale="95" orientation="landscape" r:id="rId1"/>
  <headerFooter alignWithMargins="0"/>
  <colBreaks count="1" manualBreakCount="1">
    <brk id="8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71"/>
  <sheetViews>
    <sheetView tabSelected="1" view="pageBreakPreview" topLeftCell="C1" zoomScale="55" zoomScaleNormal="25" zoomScaleSheetLayoutView="55" zoomScalePageLayoutView="55" workbookViewId="0">
      <selection activeCell="AD54" sqref="AD54"/>
    </sheetView>
  </sheetViews>
  <sheetFormatPr defaultRowHeight="15"/>
  <cols>
    <col min="1" max="1" width="6.85546875" style="60" customWidth="1"/>
    <col min="2" max="2" width="35" style="60" customWidth="1"/>
    <col min="3" max="3" width="7.7109375" style="60" customWidth="1"/>
    <col min="4" max="4" width="14.85546875" style="60" customWidth="1"/>
    <col min="5" max="5" width="12.28515625" style="60" customWidth="1"/>
    <col min="6" max="6" width="11" style="60" customWidth="1"/>
    <col min="7" max="7" width="13.140625" style="60" customWidth="1"/>
    <col min="8" max="8" width="9" style="60" customWidth="1"/>
    <col min="9" max="9" width="8.85546875" style="60" customWidth="1"/>
    <col min="10" max="10" width="6.85546875" style="60" customWidth="1"/>
    <col min="11" max="12" width="13.7109375" style="60" customWidth="1"/>
    <col min="13" max="13" width="8.28515625" style="60" customWidth="1"/>
    <col min="14" max="14" width="12.42578125" style="60" customWidth="1"/>
    <col min="15" max="15" width="9.42578125" style="60" customWidth="1"/>
    <col min="16" max="16" width="8.140625" style="60" customWidth="1"/>
    <col min="17" max="17" width="6.28515625" style="60" customWidth="1"/>
    <col min="18" max="18" width="14" style="60" customWidth="1"/>
    <col min="19" max="19" width="13.28515625" style="60" customWidth="1"/>
    <col min="20" max="20" width="8.7109375" style="60" customWidth="1"/>
    <col min="21" max="21" width="9.85546875" style="60" customWidth="1"/>
    <col min="22" max="22" width="10" style="60" customWidth="1"/>
    <col min="23" max="23" width="6.28515625" style="60" customWidth="1"/>
    <col min="24" max="24" width="13.42578125" style="60" customWidth="1"/>
    <col min="25" max="25" width="14.5703125" style="60" customWidth="1"/>
    <col min="26" max="26" width="9.42578125" style="60" customWidth="1"/>
    <col min="27" max="27" width="14.7109375" style="60" customWidth="1"/>
    <col min="28" max="28" width="8.5703125" style="60" customWidth="1"/>
    <col min="29" max="29" width="13.28515625" style="60" customWidth="1"/>
    <col min="30" max="30" width="12.42578125" style="60" customWidth="1"/>
    <col min="31" max="31" width="12.5703125" style="60" customWidth="1"/>
    <col min="32" max="32" width="10.7109375" style="60" customWidth="1"/>
    <col min="33" max="16384" width="9.140625" style="60"/>
  </cols>
  <sheetData>
    <row r="1" spans="1:32" ht="24.75" customHeight="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AD1" s="61"/>
      <c r="AE1" s="151"/>
    </row>
    <row r="2" spans="1:32" ht="24" customHeight="1">
      <c r="A2" s="242" t="s">
        <v>114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4"/>
    </row>
    <row r="3" spans="1:32" s="62" customFormat="1" ht="27" customHeight="1">
      <c r="A3" s="223" t="s">
        <v>0</v>
      </c>
      <c r="B3" s="245" t="s">
        <v>24</v>
      </c>
      <c r="C3" s="223" t="s">
        <v>4</v>
      </c>
      <c r="D3" s="228" t="s">
        <v>69</v>
      </c>
      <c r="E3" s="229"/>
      <c r="F3" s="229"/>
      <c r="G3" s="230"/>
      <c r="H3" s="228" t="s">
        <v>107</v>
      </c>
      <c r="I3" s="229"/>
      <c r="J3" s="229"/>
      <c r="K3" s="229"/>
      <c r="L3" s="229"/>
      <c r="M3" s="230"/>
      <c r="N3" s="251" t="s">
        <v>70</v>
      </c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23" t="s">
        <v>39</v>
      </c>
      <c r="AB3" s="252" t="s">
        <v>9</v>
      </c>
      <c r="AC3" s="252"/>
      <c r="AD3" s="223" t="s">
        <v>7</v>
      </c>
      <c r="AE3" s="223" t="s">
        <v>3</v>
      </c>
      <c r="AF3" s="223" t="s">
        <v>71</v>
      </c>
    </row>
    <row r="4" spans="1:32" s="62" customFormat="1" ht="87" customHeight="1">
      <c r="A4" s="231"/>
      <c r="B4" s="246"/>
      <c r="C4" s="231"/>
      <c r="D4" s="248"/>
      <c r="E4" s="249"/>
      <c r="F4" s="249"/>
      <c r="G4" s="250"/>
      <c r="H4" s="248"/>
      <c r="I4" s="249"/>
      <c r="J4" s="249"/>
      <c r="K4" s="249"/>
      <c r="L4" s="249"/>
      <c r="M4" s="250"/>
      <c r="N4" s="218" t="s">
        <v>21</v>
      </c>
      <c r="O4" s="219"/>
      <c r="P4" s="219"/>
      <c r="Q4" s="219"/>
      <c r="R4" s="219"/>
      <c r="S4" s="219"/>
      <c r="T4" s="220"/>
      <c r="U4" s="218" t="s">
        <v>22</v>
      </c>
      <c r="V4" s="219"/>
      <c r="W4" s="219"/>
      <c r="X4" s="219"/>
      <c r="Y4" s="219"/>
      <c r="Z4" s="220"/>
      <c r="AA4" s="231"/>
      <c r="AB4" s="252"/>
      <c r="AC4" s="252"/>
      <c r="AD4" s="231"/>
      <c r="AE4" s="231"/>
      <c r="AF4" s="231"/>
    </row>
    <row r="5" spans="1:32" s="62" customFormat="1" ht="62.25" customHeight="1">
      <c r="A5" s="231"/>
      <c r="B5" s="246"/>
      <c r="C5" s="231"/>
      <c r="D5" s="223" t="s">
        <v>23</v>
      </c>
      <c r="E5" s="223" t="s">
        <v>72</v>
      </c>
      <c r="F5" s="223" t="s">
        <v>73</v>
      </c>
      <c r="G5" s="223" t="s">
        <v>74</v>
      </c>
      <c r="H5" s="218" t="s">
        <v>73</v>
      </c>
      <c r="I5" s="219"/>
      <c r="J5" s="220"/>
      <c r="K5" s="228" t="s">
        <v>74</v>
      </c>
      <c r="L5" s="229"/>
      <c r="M5" s="230"/>
      <c r="N5" s="223" t="s">
        <v>75</v>
      </c>
      <c r="O5" s="218" t="s">
        <v>76</v>
      </c>
      <c r="P5" s="219"/>
      <c r="Q5" s="220"/>
      <c r="R5" s="218" t="s">
        <v>74</v>
      </c>
      <c r="S5" s="219"/>
      <c r="T5" s="220"/>
      <c r="U5" s="218" t="s">
        <v>76</v>
      </c>
      <c r="V5" s="219"/>
      <c r="W5" s="220"/>
      <c r="X5" s="218" t="s">
        <v>74</v>
      </c>
      <c r="Y5" s="219"/>
      <c r="Z5" s="220"/>
      <c r="AA5" s="231"/>
      <c r="AB5" s="223" t="s">
        <v>73</v>
      </c>
      <c r="AC5" s="223" t="s">
        <v>74</v>
      </c>
      <c r="AD5" s="231"/>
      <c r="AE5" s="231"/>
      <c r="AF5" s="231"/>
    </row>
    <row r="6" spans="1:32" s="62" customFormat="1" ht="108.75" customHeight="1">
      <c r="A6" s="224"/>
      <c r="B6" s="247"/>
      <c r="C6" s="224"/>
      <c r="D6" s="224"/>
      <c r="E6" s="224"/>
      <c r="F6" s="224"/>
      <c r="G6" s="224"/>
      <c r="H6" s="63" t="s">
        <v>77</v>
      </c>
      <c r="I6" s="64" t="s">
        <v>78</v>
      </c>
      <c r="J6" s="64" t="s">
        <v>79</v>
      </c>
      <c r="K6" s="63" t="s">
        <v>77</v>
      </c>
      <c r="L6" s="63" t="s">
        <v>80</v>
      </c>
      <c r="M6" s="63" t="s">
        <v>81</v>
      </c>
      <c r="N6" s="224"/>
      <c r="O6" s="63" t="s">
        <v>77</v>
      </c>
      <c r="P6" s="64" t="s">
        <v>80</v>
      </c>
      <c r="Q6" s="64" t="s">
        <v>81</v>
      </c>
      <c r="R6" s="63" t="s">
        <v>77</v>
      </c>
      <c r="S6" s="64" t="s">
        <v>80</v>
      </c>
      <c r="T6" s="64" t="s">
        <v>81</v>
      </c>
      <c r="U6" s="63" t="s">
        <v>77</v>
      </c>
      <c r="V6" s="64" t="s">
        <v>80</v>
      </c>
      <c r="W6" s="64" t="s">
        <v>81</v>
      </c>
      <c r="X6" s="63" t="s">
        <v>77</v>
      </c>
      <c r="Y6" s="64" t="s">
        <v>80</v>
      </c>
      <c r="Z6" s="64" t="s">
        <v>81</v>
      </c>
      <c r="AA6" s="224"/>
      <c r="AB6" s="224"/>
      <c r="AC6" s="224"/>
      <c r="AD6" s="224"/>
      <c r="AE6" s="224"/>
      <c r="AF6" s="224"/>
    </row>
    <row r="7" spans="1:32" s="62" customFormat="1" ht="18" customHeight="1">
      <c r="A7" s="154">
        <v>1</v>
      </c>
      <c r="B7" s="154">
        <v>2</v>
      </c>
      <c r="C7" s="154">
        <v>3</v>
      </c>
      <c r="D7" s="154">
        <v>4</v>
      </c>
      <c r="E7" s="154">
        <v>5</v>
      </c>
      <c r="F7" s="154">
        <v>6</v>
      </c>
      <c r="G7" s="154">
        <v>7</v>
      </c>
      <c r="H7" s="154">
        <v>8</v>
      </c>
      <c r="I7" s="154">
        <v>9</v>
      </c>
      <c r="J7" s="154">
        <v>10</v>
      </c>
      <c r="K7" s="154">
        <v>11</v>
      </c>
      <c r="L7" s="154">
        <v>12</v>
      </c>
      <c r="M7" s="154">
        <v>13</v>
      </c>
      <c r="N7" s="154">
        <v>14</v>
      </c>
      <c r="O7" s="154">
        <v>15</v>
      </c>
      <c r="P7" s="154">
        <v>16</v>
      </c>
      <c r="Q7" s="154">
        <v>17</v>
      </c>
      <c r="R7" s="154">
        <v>18</v>
      </c>
      <c r="S7" s="154">
        <v>19</v>
      </c>
      <c r="T7" s="154">
        <v>20</v>
      </c>
      <c r="U7" s="154">
        <v>21</v>
      </c>
      <c r="V7" s="154">
        <v>22</v>
      </c>
      <c r="W7" s="154">
        <v>23</v>
      </c>
      <c r="X7" s="154">
        <v>24</v>
      </c>
      <c r="Y7" s="154">
        <v>25</v>
      </c>
      <c r="Z7" s="154">
        <v>26</v>
      </c>
      <c r="AA7" s="154">
        <v>27</v>
      </c>
      <c r="AB7" s="154">
        <v>28</v>
      </c>
      <c r="AC7" s="154">
        <v>29</v>
      </c>
      <c r="AD7" s="154">
        <v>30</v>
      </c>
      <c r="AE7" s="154">
        <v>31</v>
      </c>
      <c r="AF7" s="154">
        <v>32</v>
      </c>
    </row>
    <row r="8" spans="1:32" s="65" customFormat="1" ht="18.75">
      <c r="A8" s="225" t="s">
        <v>25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7"/>
    </row>
    <row r="9" spans="1:32" s="65" customFormat="1" ht="120">
      <c r="A9" s="66">
        <v>1.1000000000000001</v>
      </c>
      <c r="B9" s="67" t="s">
        <v>52</v>
      </c>
      <c r="C9" s="68" t="s">
        <v>41</v>
      </c>
      <c r="D9" s="69" t="s">
        <v>42</v>
      </c>
      <c r="E9" s="113">
        <f>G9/F9</f>
        <v>371.37217177158686</v>
      </c>
      <c r="F9" s="113">
        <v>64.97</v>
      </c>
      <c r="G9" s="114">
        <v>24128.05</v>
      </c>
      <c r="H9" s="120">
        <v>53.046999999999997</v>
      </c>
      <c r="I9" s="120">
        <v>53.046999999999997</v>
      </c>
      <c r="J9" s="116"/>
      <c r="K9" s="114">
        <v>19650.215</v>
      </c>
      <c r="L9" s="114">
        <v>19650.215</v>
      </c>
      <c r="M9" s="70"/>
      <c r="N9" s="113"/>
      <c r="O9" s="118">
        <v>52.706999999999994</v>
      </c>
      <c r="P9" s="119">
        <v>52.706999999999994</v>
      </c>
      <c r="Q9" s="139"/>
      <c r="R9" s="113">
        <v>21066.691261666667</v>
      </c>
      <c r="S9" s="113">
        <v>21066.691261666667</v>
      </c>
      <c r="T9" s="145"/>
      <c r="U9" s="118">
        <v>52.706999999999994</v>
      </c>
      <c r="V9" s="118">
        <v>52.706999999999994</v>
      </c>
      <c r="W9" s="145"/>
      <c r="X9" s="113">
        <v>18830.878970000002</v>
      </c>
      <c r="Y9" s="113">
        <v>18830.878970000002</v>
      </c>
      <c r="Z9" s="70"/>
      <c r="AA9" s="253" t="s">
        <v>115</v>
      </c>
      <c r="AB9" s="118">
        <f>H9-O9</f>
        <v>0.34000000000000341</v>
      </c>
      <c r="AC9" s="113">
        <f>K9-R9</f>
        <v>-1416.4762616666667</v>
      </c>
      <c r="AD9" s="166"/>
      <c r="AE9" s="181" t="s">
        <v>102</v>
      </c>
      <c r="AF9" s="71"/>
    </row>
    <row r="10" spans="1:32" s="65" customFormat="1" ht="47.25">
      <c r="A10" s="66">
        <v>1.2</v>
      </c>
      <c r="B10" s="72" t="s">
        <v>51</v>
      </c>
      <c r="C10" s="73" t="s">
        <v>44</v>
      </c>
      <c r="D10" s="69" t="s">
        <v>45</v>
      </c>
      <c r="E10" s="113">
        <f t="shared" ref="E10:E15" si="0">G10/F10</f>
        <v>0.90176000000000001</v>
      </c>
      <c r="F10" s="117">
        <v>1025</v>
      </c>
      <c r="G10" s="114">
        <v>924.30399999999997</v>
      </c>
      <c r="H10" s="115">
        <v>900</v>
      </c>
      <c r="I10" s="115">
        <v>900</v>
      </c>
      <c r="J10" s="116"/>
      <c r="K10" s="115">
        <f>541.06+270.53</f>
        <v>811.58999999999992</v>
      </c>
      <c r="L10" s="115">
        <v>811.58999999999992</v>
      </c>
      <c r="M10" s="116"/>
      <c r="N10" s="113">
        <f>R10/O10</f>
        <v>0.41030248780487805</v>
      </c>
      <c r="O10" s="119">
        <v>1025</v>
      </c>
      <c r="P10" s="119">
        <v>1025</v>
      </c>
      <c r="Q10" s="139"/>
      <c r="R10" s="113">
        <v>420.56004999999999</v>
      </c>
      <c r="S10" s="113">
        <v>420.56004999999999</v>
      </c>
      <c r="T10" s="139"/>
      <c r="U10" s="119">
        <v>1025</v>
      </c>
      <c r="V10" s="119">
        <v>1025</v>
      </c>
      <c r="W10" s="139"/>
      <c r="X10" s="113">
        <v>420.56004999999999</v>
      </c>
      <c r="Y10" s="113">
        <v>420.56004999999999</v>
      </c>
      <c r="Z10" s="70"/>
      <c r="AA10" s="232" t="s">
        <v>103</v>
      </c>
      <c r="AB10" s="119">
        <f t="shared" ref="AB10:AB11" si="1">H10-O10</f>
        <v>-125</v>
      </c>
      <c r="AC10" s="113">
        <f t="shared" ref="AC10:AC11" si="2">K10-R10</f>
        <v>391.02994999999993</v>
      </c>
      <c r="AD10" s="166">
        <f t="shared" ref="AD10:AD13" si="3">(N10-E10)/E10</f>
        <v>-0.54499812832141803</v>
      </c>
      <c r="AE10" s="234" t="s">
        <v>104</v>
      </c>
      <c r="AF10" s="71"/>
    </row>
    <row r="11" spans="1:32" s="65" customFormat="1" ht="31.5">
      <c r="A11" s="66">
        <v>1.3</v>
      </c>
      <c r="B11" s="72" t="s">
        <v>53</v>
      </c>
      <c r="C11" s="73" t="s">
        <v>44</v>
      </c>
      <c r="D11" s="69" t="s">
        <v>45</v>
      </c>
      <c r="E11" s="113">
        <f t="shared" si="0"/>
        <v>1.6895199999999999</v>
      </c>
      <c r="F11" s="117">
        <v>700</v>
      </c>
      <c r="G11" s="114">
        <v>1182.664</v>
      </c>
      <c r="H11" s="115">
        <v>600</v>
      </c>
      <c r="I11" s="115">
        <v>600</v>
      </c>
      <c r="J11" s="116"/>
      <c r="K11" s="115">
        <f>591.33+422.38</f>
        <v>1013.71</v>
      </c>
      <c r="L11" s="120">
        <v>1013.71</v>
      </c>
      <c r="M11" s="116"/>
      <c r="N11" s="113">
        <f>R11/O11</f>
        <v>0.72743291428571422</v>
      </c>
      <c r="O11" s="119">
        <v>700</v>
      </c>
      <c r="P11" s="119">
        <v>700</v>
      </c>
      <c r="Q11" s="139"/>
      <c r="R11" s="113">
        <v>509.20303999999999</v>
      </c>
      <c r="S11" s="113">
        <v>509.20303999999999</v>
      </c>
      <c r="T11" s="139"/>
      <c r="U11" s="119">
        <v>700</v>
      </c>
      <c r="V11" s="119">
        <v>700</v>
      </c>
      <c r="W11" s="139"/>
      <c r="X11" s="113">
        <v>509.20303999999999</v>
      </c>
      <c r="Y11" s="113">
        <v>509.20303999999999</v>
      </c>
      <c r="Z11" s="70"/>
      <c r="AA11" s="233"/>
      <c r="AB11" s="119">
        <f t="shared" si="1"/>
        <v>-100</v>
      </c>
      <c r="AC11" s="113">
        <f t="shared" si="2"/>
        <v>504.50696000000005</v>
      </c>
      <c r="AD11" s="166">
        <f t="shared" si="3"/>
        <v>-0.56944403482307737</v>
      </c>
      <c r="AE11" s="235"/>
      <c r="AF11" s="71"/>
    </row>
    <row r="12" spans="1:32" s="65" customFormat="1" ht="120">
      <c r="A12" s="66">
        <v>1.4</v>
      </c>
      <c r="B12" s="74" t="s">
        <v>43</v>
      </c>
      <c r="C12" s="73" t="s">
        <v>44</v>
      </c>
      <c r="D12" s="69" t="s">
        <v>42</v>
      </c>
      <c r="E12" s="113">
        <f t="shared" si="0"/>
        <v>486.27</v>
      </c>
      <c r="F12" s="117">
        <v>6</v>
      </c>
      <c r="G12" s="114">
        <v>2917.62</v>
      </c>
      <c r="H12" s="116"/>
      <c r="I12" s="116"/>
      <c r="J12" s="116"/>
      <c r="K12" s="115"/>
      <c r="L12" s="115"/>
      <c r="M12" s="116"/>
      <c r="N12" s="113">
        <f t="shared" ref="N12:N13" si="4">R12/O12</f>
        <v>460.09944499999995</v>
      </c>
      <c r="O12" s="119">
        <v>4</v>
      </c>
      <c r="P12" s="119">
        <v>4</v>
      </c>
      <c r="Q12" s="139"/>
      <c r="R12" s="113">
        <v>1840.3977799999998</v>
      </c>
      <c r="S12" s="113">
        <v>1840.3977799999998</v>
      </c>
      <c r="T12" s="139"/>
      <c r="U12" s="119">
        <v>4</v>
      </c>
      <c r="V12" s="119">
        <v>4</v>
      </c>
      <c r="W12" s="139"/>
      <c r="X12" s="113">
        <v>1840.3977799999998</v>
      </c>
      <c r="Y12" s="113">
        <v>1840.3977799999998</v>
      </c>
      <c r="Z12" s="70"/>
      <c r="AA12" s="253" t="s">
        <v>116</v>
      </c>
      <c r="AB12" s="119">
        <f t="shared" ref="AB12:AB14" si="5">H12-O12</f>
        <v>-4</v>
      </c>
      <c r="AC12" s="113">
        <f t="shared" ref="AC12:AC14" si="6">K12-R12</f>
        <v>-1840.3977799999998</v>
      </c>
      <c r="AD12" s="166">
        <f t="shared" si="3"/>
        <v>-5.3818979167952037E-2</v>
      </c>
      <c r="AE12" s="181" t="s">
        <v>118</v>
      </c>
      <c r="AF12" s="71"/>
    </row>
    <row r="13" spans="1:32" s="65" customFormat="1" ht="63">
      <c r="A13" s="66">
        <v>1.5</v>
      </c>
      <c r="B13" s="75" t="s">
        <v>61</v>
      </c>
      <c r="C13" s="68" t="s">
        <v>41</v>
      </c>
      <c r="D13" s="69" t="s">
        <v>42</v>
      </c>
      <c r="E13" s="113">
        <f t="shared" si="0"/>
        <v>886.93162217659119</v>
      </c>
      <c r="F13" s="113">
        <v>4.870000000000001</v>
      </c>
      <c r="G13" s="114">
        <v>4319.357</v>
      </c>
      <c r="H13" s="116"/>
      <c r="I13" s="116"/>
      <c r="J13" s="116"/>
      <c r="K13" s="115"/>
      <c r="L13" s="115"/>
      <c r="M13" s="116"/>
      <c r="N13" s="113">
        <f t="shared" si="4"/>
        <v>883.18172484599597</v>
      </c>
      <c r="O13" s="119">
        <v>4.87</v>
      </c>
      <c r="P13" s="119">
        <v>4.87</v>
      </c>
      <c r="Q13" s="119"/>
      <c r="R13" s="113">
        <v>4301.0950000000003</v>
      </c>
      <c r="S13" s="113">
        <v>4301.0950000000003</v>
      </c>
      <c r="T13" s="119"/>
      <c r="U13" s="119">
        <v>4.87</v>
      </c>
      <c r="V13" s="119">
        <v>4.87</v>
      </c>
      <c r="W13" s="119"/>
      <c r="X13" s="113">
        <v>4301.0950000000003</v>
      </c>
      <c r="Y13" s="113">
        <v>4301.0950000000003</v>
      </c>
      <c r="Z13" s="70"/>
      <c r="AA13" s="253" t="s">
        <v>117</v>
      </c>
      <c r="AB13" s="119">
        <f t="shared" si="5"/>
        <v>-4.87</v>
      </c>
      <c r="AC13" s="113">
        <f t="shared" si="6"/>
        <v>-4301.0950000000003</v>
      </c>
      <c r="AD13" s="166">
        <f t="shared" si="3"/>
        <v>-4.227944112977629E-3</v>
      </c>
      <c r="AE13" s="181" t="s">
        <v>105</v>
      </c>
      <c r="AF13" s="71"/>
    </row>
    <row r="14" spans="1:32" s="65" customFormat="1" ht="86.25" customHeight="1">
      <c r="A14" s="66">
        <v>1.6</v>
      </c>
      <c r="B14" s="75" t="s">
        <v>62</v>
      </c>
      <c r="C14" s="76" t="s">
        <v>44</v>
      </c>
      <c r="D14" s="69" t="s">
        <v>82</v>
      </c>
      <c r="E14" s="113">
        <f t="shared" si="0"/>
        <v>12981.367200000001</v>
      </c>
      <c r="F14" s="117">
        <v>1</v>
      </c>
      <c r="G14" s="114">
        <v>12981.367200000001</v>
      </c>
      <c r="H14" s="116"/>
      <c r="I14" s="116"/>
      <c r="J14" s="116"/>
      <c r="K14" s="114">
        <f>5033.69+3299.2</f>
        <v>8332.89</v>
      </c>
      <c r="L14" s="114">
        <f>5033.69+3299.2</f>
        <v>8332.89</v>
      </c>
      <c r="M14" s="116"/>
      <c r="N14" s="113"/>
      <c r="O14" s="119"/>
      <c r="P14" s="119"/>
      <c r="Q14" s="116"/>
      <c r="R14" s="114">
        <v>7511.0792750000001</v>
      </c>
      <c r="S14" s="114">
        <v>7511.0792750000001</v>
      </c>
      <c r="T14" s="116"/>
      <c r="U14" s="116"/>
      <c r="V14" s="116"/>
      <c r="W14" s="116"/>
      <c r="X14" s="120">
        <v>6577.9335499999997</v>
      </c>
      <c r="Y14" s="120">
        <v>6577.9335499999997</v>
      </c>
      <c r="Z14" s="70"/>
      <c r="AA14" s="145"/>
      <c r="AB14" s="119">
        <f t="shared" si="5"/>
        <v>0</v>
      </c>
      <c r="AC14" s="113">
        <f t="shared" si="6"/>
        <v>821.81072499999937</v>
      </c>
      <c r="AD14" s="166"/>
      <c r="AE14" s="181" t="s">
        <v>119</v>
      </c>
      <c r="AF14" s="71"/>
    </row>
    <row r="15" spans="1:32" s="65" customFormat="1" ht="47.25">
      <c r="A15" s="66">
        <v>1.7</v>
      </c>
      <c r="B15" s="74" t="s">
        <v>83</v>
      </c>
      <c r="C15" s="76" t="s">
        <v>44</v>
      </c>
      <c r="D15" s="69" t="s">
        <v>42</v>
      </c>
      <c r="E15" s="113">
        <f t="shared" si="0"/>
        <v>21.086432432432431</v>
      </c>
      <c r="F15" s="117">
        <v>37</v>
      </c>
      <c r="G15" s="114">
        <v>780.19799999999998</v>
      </c>
      <c r="H15" s="116"/>
      <c r="I15" s="116"/>
      <c r="J15" s="116"/>
      <c r="K15" s="115"/>
      <c r="L15" s="115"/>
      <c r="M15" s="116"/>
      <c r="N15" s="113"/>
      <c r="O15" s="119">
        <v>20</v>
      </c>
      <c r="P15" s="119">
        <v>20</v>
      </c>
      <c r="Q15" s="116"/>
      <c r="R15" s="114">
        <v>606.74360999999999</v>
      </c>
      <c r="S15" s="114">
        <v>606.74360999999999</v>
      </c>
      <c r="T15" s="116"/>
      <c r="U15" s="119">
        <v>20</v>
      </c>
      <c r="V15" s="119">
        <v>20</v>
      </c>
      <c r="W15" s="116"/>
      <c r="X15" s="120">
        <v>437.51146</v>
      </c>
      <c r="Y15" s="120">
        <v>437.51146</v>
      </c>
      <c r="Z15" s="70"/>
      <c r="AA15" s="70"/>
      <c r="AB15" s="119">
        <f t="shared" ref="AB15" si="7">H15-O15</f>
        <v>-20</v>
      </c>
      <c r="AC15" s="113">
        <f t="shared" ref="AC15" si="8">K15-R15</f>
        <v>-606.74360999999999</v>
      </c>
      <c r="AD15" s="166"/>
      <c r="AE15" s="181" t="s">
        <v>120</v>
      </c>
      <c r="AF15" s="71"/>
    </row>
    <row r="16" spans="1:32" s="65" customFormat="1" ht="31.5">
      <c r="A16" s="66">
        <v>1.8</v>
      </c>
      <c r="B16" s="74" t="s">
        <v>111</v>
      </c>
      <c r="C16" s="76" t="s">
        <v>44</v>
      </c>
      <c r="D16" s="69" t="s">
        <v>42</v>
      </c>
      <c r="E16" s="113">
        <v>1938.72</v>
      </c>
      <c r="F16" s="117">
        <v>1</v>
      </c>
      <c r="G16" s="114">
        <v>1938.7170000000001</v>
      </c>
      <c r="H16" s="116"/>
      <c r="I16" s="116"/>
      <c r="J16" s="116"/>
      <c r="K16" s="115"/>
      <c r="L16" s="115"/>
      <c r="M16" s="116"/>
      <c r="N16" s="113"/>
      <c r="O16" s="119"/>
      <c r="P16" s="119"/>
      <c r="Q16" s="116"/>
      <c r="R16" s="114">
        <v>959.96500000000015</v>
      </c>
      <c r="S16" s="114">
        <v>959.96500000000015</v>
      </c>
      <c r="T16" s="116"/>
      <c r="U16" s="119"/>
      <c r="V16" s="119"/>
      <c r="W16" s="116"/>
      <c r="X16" s="120"/>
      <c r="Y16" s="120"/>
      <c r="Z16" s="70"/>
      <c r="AA16" s="70"/>
      <c r="AB16" s="119">
        <f t="shared" ref="AB16" si="9">H16-O16</f>
        <v>0</v>
      </c>
      <c r="AC16" s="113">
        <f t="shared" ref="AC16" si="10">K16-R16</f>
        <v>-959.96500000000015</v>
      </c>
      <c r="AD16" s="166"/>
      <c r="AE16" s="181" t="s">
        <v>121</v>
      </c>
      <c r="AF16" s="71"/>
    </row>
    <row r="17" spans="1:32" s="176" customFormat="1" ht="18.75">
      <c r="A17" s="211" t="s">
        <v>26</v>
      </c>
      <c r="B17" s="211"/>
      <c r="C17" s="211"/>
      <c r="D17" s="211"/>
      <c r="E17" s="211"/>
      <c r="F17" s="172"/>
      <c r="G17" s="164">
        <f>SUM(G9:G16)</f>
        <v>49172.27719999999</v>
      </c>
      <c r="H17" s="172"/>
      <c r="I17" s="172"/>
      <c r="J17" s="172"/>
      <c r="K17" s="164">
        <f>SUM(K9:K15)</f>
        <v>29808.404999999999</v>
      </c>
      <c r="L17" s="164">
        <f>SUM(L9:L15)</f>
        <v>29808.404999999999</v>
      </c>
      <c r="M17" s="164"/>
      <c r="N17" s="164"/>
      <c r="O17" s="164"/>
      <c r="P17" s="164"/>
      <c r="Q17" s="164"/>
      <c r="R17" s="173">
        <f>SUM(R9:R16)</f>
        <v>37215.735016666673</v>
      </c>
      <c r="S17" s="173">
        <f>SUM(S9:S16)</f>
        <v>37215.735016666673</v>
      </c>
      <c r="T17" s="164"/>
      <c r="U17" s="172"/>
      <c r="V17" s="172"/>
      <c r="W17" s="172"/>
      <c r="X17" s="173">
        <f>SUM(X9:X15)</f>
        <v>32917.579850000002</v>
      </c>
      <c r="Y17" s="173">
        <f>SUM(Y9:Y15)</f>
        <v>32917.579850000002</v>
      </c>
      <c r="Z17" s="164"/>
      <c r="AA17" s="172"/>
      <c r="AB17" s="174"/>
      <c r="AC17" s="173">
        <f>K17-R17</f>
        <v>-7407.3300166666741</v>
      </c>
      <c r="AD17" s="174"/>
      <c r="AE17" s="175"/>
      <c r="AF17" s="175"/>
    </row>
    <row r="18" spans="1:32" s="65" customFormat="1" ht="18.75">
      <c r="A18" s="225" t="s">
        <v>28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7"/>
    </row>
    <row r="19" spans="1:32" s="65" customFormat="1">
      <c r="A19" s="221" t="s">
        <v>84</v>
      </c>
      <c r="B19" s="222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1"/>
      <c r="AF19" s="71"/>
    </row>
    <row r="20" spans="1:32" s="65" customFormat="1" ht="31.5">
      <c r="A20" s="78">
        <v>2.1</v>
      </c>
      <c r="B20" s="79" t="s">
        <v>67</v>
      </c>
      <c r="C20" s="76" t="s">
        <v>44</v>
      </c>
      <c r="D20" s="69" t="s">
        <v>45</v>
      </c>
      <c r="E20" s="135">
        <f>G20/F20</f>
        <v>0.3</v>
      </c>
      <c r="F20" s="136">
        <v>16692</v>
      </c>
      <c r="G20" s="137">
        <v>5007.5999999999995</v>
      </c>
      <c r="H20" s="115">
        <f>7812+6380</f>
        <v>14192</v>
      </c>
      <c r="I20" s="115">
        <f>7812+6380</f>
        <v>14192</v>
      </c>
      <c r="J20" s="116"/>
      <c r="K20" s="120">
        <f>2343.6+1914</f>
        <v>4257.6000000000004</v>
      </c>
      <c r="L20" s="120">
        <f>2343.6+1914</f>
        <v>4257.6000000000004</v>
      </c>
      <c r="M20" s="116"/>
      <c r="N20" s="118">
        <f>R20/O20</f>
        <v>0.30000000000000004</v>
      </c>
      <c r="O20" s="170">
        <v>16692</v>
      </c>
      <c r="P20" s="170">
        <v>16692</v>
      </c>
      <c r="Q20" s="139"/>
      <c r="R20" s="113">
        <v>5007.6000000000004</v>
      </c>
      <c r="S20" s="113">
        <v>5007.6000000000004</v>
      </c>
      <c r="T20" s="139"/>
      <c r="U20" s="170">
        <v>16692</v>
      </c>
      <c r="V20" s="170">
        <v>16692</v>
      </c>
      <c r="W20" s="139"/>
      <c r="X20" s="113">
        <v>5007.6000000000004</v>
      </c>
      <c r="Y20" s="113">
        <v>5007.6000000000004</v>
      </c>
      <c r="Z20" s="116"/>
      <c r="AA20" s="232" t="s">
        <v>103</v>
      </c>
      <c r="AB20" s="119">
        <f t="shared" ref="AB20:AB21" si="11">H20-O20</f>
        <v>-2500</v>
      </c>
      <c r="AC20" s="113">
        <f t="shared" ref="AC20:AC22" si="12">K20-R20</f>
        <v>-750</v>
      </c>
      <c r="AD20" s="166">
        <f t="shared" ref="AD20:AD21" si="13">(N20-E20)/E20</f>
        <v>1.8503717077085943E-16</v>
      </c>
      <c r="AE20" s="234" t="s">
        <v>104</v>
      </c>
      <c r="AF20" s="71"/>
    </row>
    <row r="21" spans="1:32" s="65" customFormat="1" ht="31.5">
      <c r="A21" s="78">
        <v>2.2000000000000002</v>
      </c>
      <c r="B21" s="134" t="s">
        <v>68</v>
      </c>
      <c r="C21" s="76" t="s">
        <v>44</v>
      </c>
      <c r="D21" s="69" t="s">
        <v>45</v>
      </c>
      <c r="E21" s="135">
        <f>G21/F21</f>
        <v>1.05</v>
      </c>
      <c r="F21" s="138">
        <v>2803</v>
      </c>
      <c r="G21" s="137">
        <v>2943.15</v>
      </c>
      <c r="H21" s="115">
        <f>1352+951</f>
        <v>2303</v>
      </c>
      <c r="I21" s="115">
        <f>1352+951</f>
        <v>2303</v>
      </c>
      <c r="J21" s="116"/>
      <c r="K21" s="120">
        <f>1419.6+998.55</f>
        <v>2418.1499999999996</v>
      </c>
      <c r="L21" s="120">
        <f>1419.6+998.55</f>
        <v>2418.1499999999996</v>
      </c>
      <c r="M21" s="116"/>
      <c r="N21" s="118">
        <f>R21/O21</f>
        <v>1.05</v>
      </c>
      <c r="O21" s="170">
        <v>2803</v>
      </c>
      <c r="P21" s="170">
        <v>2803</v>
      </c>
      <c r="Q21" s="139"/>
      <c r="R21" s="113">
        <v>2943.15</v>
      </c>
      <c r="S21" s="113">
        <v>2943.15</v>
      </c>
      <c r="T21" s="139"/>
      <c r="U21" s="170">
        <v>2803</v>
      </c>
      <c r="V21" s="170">
        <v>2803</v>
      </c>
      <c r="W21" s="139"/>
      <c r="X21" s="113">
        <v>2943.15</v>
      </c>
      <c r="Y21" s="113">
        <v>2943.15</v>
      </c>
      <c r="Z21" s="116"/>
      <c r="AA21" s="233"/>
      <c r="AB21" s="119">
        <f t="shared" si="11"/>
        <v>-500</v>
      </c>
      <c r="AC21" s="113">
        <f t="shared" si="12"/>
        <v>-525.00000000000045</v>
      </c>
      <c r="AD21" s="166">
        <f t="shared" si="13"/>
        <v>0</v>
      </c>
      <c r="AE21" s="235"/>
      <c r="AF21" s="71"/>
    </row>
    <row r="22" spans="1:32" s="65" customFormat="1" ht="15.75">
      <c r="A22" s="239" t="s">
        <v>85</v>
      </c>
      <c r="B22" s="240"/>
      <c r="C22" s="116"/>
      <c r="D22" s="116"/>
      <c r="E22" s="139"/>
      <c r="F22" s="139"/>
      <c r="G22" s="140">
        <f>SUM(G20:G21)</f>
        <v>7950.75</v>
      </c>
      <c r="H22" s="116"/>
      <c r="I22" s="116"/>
      <c r="J22" s="116"/>
      <c r="K22" s="141">
        <f>K21+K20</f>
        <v>6675.75</v>
      </c>
      <c r="L22" s="141">
        <f>L21+L20</f>
        <v>6675.75</v>
      </c>
      <c r="M22" s="141"/>
      <c r="N22" s="146"/>
      <c r="O22" s="147"/>
      <c r="P22" s="146"/>
      <c r="Q22" s="146"/>
      <c r="R22" s="143">
        <f t="shared" ref="R22:S22" si="14">R21+R20</f>
        <v>7950.75</v>
      </c>
      <c r="S22" s="143">
        <f t="shared" si="14"/>
        <v>7950.75</v>
      </c>
      <c r="T22" s="142"/>
      <c r="U22" s="142"/>
      <c r="V22" s="142"/>
      <c r="W22" s="141"/>
      <c r="X22" s="143">
        <f t="shared" ref="X22:Y22" si="15">X21+X20</f>
        <v>7950.75</v>
      </c>
      <c r="Y22" s="143">
        <f t="shared" si="15"/>
        <v>7950.75</v>
      </c>
      <c r="Z22" s="116"/>
      <c r="AA22" s="116"/>
      <c r="AB22" s="145"/>
      <c r="AC22" s="114">
        <f t="shared" si="12"/>
        <v>-1275</v>
      </c>
      <c r="AD22" s="145"/>
      <c r="AE22" s="71"/>
      <c r="AF22" s="71"/>
    </row>
    <row r="23" spans="1:32" s="65" customFormat="1" ht="15.75">
      <c r="A23" s="236" t="s">
        <v>86</v>
      </c>
      <c r="B23" s="237"/>
      <c r="C23" s="237"/>
      <c r="D23" s="237"/>
      <c r="E23" s="238"/>
      <c r="F23" s="139"/>
      <c r="G23" s="116"/>
      <c r="H23" s="116"/>
      <c r="I23" s="116"/>
      <c r="J23" s="116"/>
      <c r="K23" s="116"/>
      <c r="L23" s="116"/>
      <c r="M23" s="116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16"/>
      <c r="AA23" s="116"/>
      <c r="AB23" s="145"/>
      <c r="AC23" s="145"/>
      <c r="AD23" s="145"/>
      <c r="AE23" s="71"/>
      <c r="AF23" s="71"/>
    </row>
    <row r="24" spans="1:32" s="65" customFormat="1" ht="47.25">
      <c r="A24" s="80">
        <v>2.2999999999999998</v>
      </c>
      <c r="B24" s="81" t="s">
        <v>46</v>
      </c>
      <c r="C24" s="76" t="s">
        <v>44</v>
      </c>
      <c r="D24" s="69" t="s">
        <v>45</v>
      </c>
      <c r="E24" s="135">
        <f>G24/F24</f>
        <v>0.85616999000000005</v>
      </c>
      <c r="F24" s="119">
        <v>1025</v>
      </c>
      <c r="G24" s="114">
        <v>877.57423975000006</v>
      </c>
      <c r="H24" s="115">
        <v>900</v>
      </c>
      <c r="I24" s="115">
        <v>900</v>
      </c>
      <c r="J24" s="116"/>
      <c r="K24" s="120">
        <f>513.7+256.85</f>
        <v>770.55000000000007</v>
      </c>
      <c r="L24" s="120">
        <f>513.7+256.85</f>
        <v>770.55000000000007</v>
      </c>
      <c r="M24" s="116"/>
      <c r="N24" s="118">
        <f>R24/O24</f>
        <v>0.66964170731707318</v>
      </c>
      <c r="O24" s="170">
        <v>1025</v>
      </c>
      <c r="P24" s="170">
        <v>1025</v>
      </c>
      <c r="Q24" s="139"/>
      <c r="R24" s="113">
        <v>686.38274999999999</v>
      </c>
      <c r="S24" s="113">
        <v>686.38274999999999</v>
      </c>
      <c r="T24" s="139"/>
      <c r="U24" s="119">
        <v>1025</v>
      </c>
      <c r="V24" s="119">
        <v>1025</v>
      </c>
      <c r="W24" s="139"/>
      <c r="X24" s="113">
        <v>686.38274999999999</v>
      </c>
      <c r="Y24" s="113">
        <v>686.38274999999999</v>
      </c>
      <c r="Z24" s="116"/>
      <c r="AA24" s="232" t="s">
        <v>103</v>
      </c>
      <c r="AB24" s="119">
        <f t="shared" ref="AB24:AB25" si="16">H24-O24</f>
        <v>-125</v>
      </c>
      <c r="AC24" s="113">
        <f t="shared" ref="AC24:AC26" si="17">K24-R24</f>
        <v>84.167250000000081</v>
      </c>
      <c r="AD24" s="166">
        <f t="shared" ref="AD24:AD25" si="18">(N24-E24)/E24</f>
        <v>-0.2178636075330401</v>
      </c>
      <c r="AE24" s="234" t="s">
        <v>104</v>
      </c>
      <c r="AF24" s="71"/>
    </row>
    <row r="25" spans="1:32" s="65" customFormat="1" ht="47.25">
      <c r="A25" s="80">
        <v>2.4</v>
      </c>
      <c r="B25" s="81" t="s">
        <v>54</v>
      </c>
      <c r="C25" s="76" t="s">
        <v>44</v>
      </c>
      <c r="D25" s="69" t="s">
        <v>45</v>
      </c>
      <c r="E25" s="135">
        <f>G25/F25</f>
        <v>1.5011466600000001</v>
      </c>
      <c r="F25" s="119">
        <v>700</v>
      </c>
      <c r="G25" s="114">
        <v>1050.8026620000001</v>
      </c>
      <c r="H25" s="115">
        <v>600</v>
      </c>
      <c r="I25" s="115">
        <v>600</v>
      </c>
      <c r="J25" s="116"/>
      <c r="K25" s="120">
        <f>525.4+375.29</f>
        <v>900.69</v>
      </c>
      <c r="L25" s="120">
        <f>525.4+375.29</f>
        <v>900.69</v>
      </c>
      <c r="M25" s="116"/>
      <c r="N25" s="118">
        <f>R25/O25</f>
        <v>1.4038554000000001</v>
      </c>
      <c r="O25" s="170">
        <v>700</v>
      </c>
      <c r="P25" s="170">
        <v>700</v>
      </c>
      <c r="Q25" s="139"/>
      <c r="R25" s="113">
        <v>982.69878000000006</v>
      </c>
      <c r="S25" s="113">
        <v>982.69878000000006</v>
      </c>
      <c r="T25" s="139"/>
      <c r="U25" s="119">
        <v>700</v>
      </c>
      <c r="V25" s="119">
        <v>700</v>
      </c>
      <c r="W25" s="139"/>
      <c r="X25" s="113">
        <v>982.69878000000006</v>
      </c>
      <c r="Y25" s="113">
        <v>982.69878000000006</v>
      </c>
      <c r="Z25" s="116"/>
      <c r="AA25" s="233"/>
      <c r="AB25" s="119">
        <f t="shared" si="16"/>
        <v>-100</v>
      </c>
      <c r="AC25" s="113">
        <f t="shared" si="17"/>
        <v>-82.008780000000002</v>
      </c>
      <c r="AD25" s="166">
        <f t="shared" si="18"/>
        <v>-6.4811295653150899E-2</v>
      </c>
      <c r="AE25" s="235"/>
      <c r="AF25" s="71"/>
    </row>
    <row r="26" spans="1:32" s="65" customFormat="1" ht="15.75">
      <c r="A26" s="213" t="s">
        <v>85</v>
      </c>
      <c r="B26" s="214"/>
      <c r="C26" s="116"/>
      <c r="D26" s="116"/>
      <c r="E26" s="116"/>
      <c r="F26" s="116"/>
      <c r="G26" s="140">
        <f>SUM(G24:G25)</f>
        <v>1928.3769017500001</v>
      </c>
      <c r="H26" s="116"/>
      <c r="I26" s="116"/>
      <c r="J26" s="116"/>
      <c r="K26" s="141">
        <f>K25+K24</f>
        <v>1671.2400000000002</v>
      </c>
      <c r="L26" s="141">
        <f>L25+L24</f>
        <v>1671.2400000000002</v>
      </c>
      <c r="M26" s="116"/>
      <c r="N26" s="139"/>
      <c r="O26" s="139"/>
      <c r="P26" s="139"/>
      <c r="Q26" s="139"/>
      <c r="R26" s="143">
        <f>SUM(R24:R25)</f>
        <v>1669.0815299999999</v>
      </c>
      <c r="S26" s="143">
        <f>SUM(S24:S25)</f>
        <v>1669.0815299999999</v>
      </c>
      <c r="T26" s="143"/>
      <c r="U26" s="152"/>
      <c r="V26" s="143"/>
      <c r="W26" s="143"/>
      <c r="X26" s="143">
        <f>SUM(X24:X25)</f>
        <v>1669.0815299999999</v>
      </c>
      <c r="Y26" s="143">
        <f>SUM(Y24:Y25)</f>
        <v>1669.0815299999999</v>
      </c>
      <c r="Z26" s="116"/>
      <c r="AA26" s="116"/>
      <c r="AB26" s="70"/>
      <c r="AC26" s="114">
        <f t="shared" si="17"/>
        <v>2.1584700000003068</v>
      </c>
      <c r="AD26" s="70"/>
      <c r="AE26" s="71"/>
      <c r="AF26" s="71"/>
    </row>
    <row r="27" spans="1:32" s="65" customFormat="1" ht="15.75">
      <c r="A27" s="207" t="s">
        <v>27</v>
      </c>
      <c r="B27" s="207"/>
      <c r="C27" s="207"/>
      <c r="D27" s="207"/>
      <c r="E27" s="207"/>
      <c r="F27" s="160"/>
      <c r="G27" s="156">
        <f>G26+G22</f>
        <v>9879.1269017499999</v>
      </c>
      <c r="H27" s="157"/>
      <c r="I27" s="157"/>
      <c r="J27" s="157"/>
      <c r="K27" s="156">
        <f>K26+K22</f>
        <v>8346.99</v>
      </c>
      <c r="L27" s="156">
        <f>L26+L22</f>
        <v>8346.99</v>
      </c>
      <c r="M27" s="157"/>
      <c r="N27" s="157"/>
      <c r="O27" s="157"/>
      <c r="P27" s="157"/>
      <c r="Q27" s="157"/>
      <c r="R27" s="158">
        <f>R26+R22</f>
        <v>9619.8315299999995</v>
      </c>
      <c r="S27" s="158">
        <f>S26+S22</f>
        <v>9619.8315299999995</v>
      </c>
      <c r="T27" s="156"/>
      <c r="U27" s="157"/>
      <c r="V27" s="157"/>
      <c r="W27" s="157"/>
      <c r="X27" s="158">
        <f>X26+X22</f>
        <v>9619.8315299999995</v>
      </c>
      <c r="Y27" s="158">
        <f>Y26+Y22</f>
        <v>9619.8315299999995</v>
      </c>
      <c r="Z27" s="156"/>
      <c r="AA27" s="155"/>
      <c r="AB27" s="161"/>
      <c r="AC27" s="158">
        <f>K27-R27</f>
        <v>-1272.8415299999997</v>
      </c>
      <c r="AD27" s="161"/>
      <c r="AE27" s="162"/>
      <c r="AF27" s="162"/>
    </row>
    <row r="28" spans="1:32" s="65" customFormat="1" ht="15.75">
      <c r="A28" s="208" t="s">
        <v>29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10"/>
    </row>
    <row r="29" spans="1:32" s="65" customFormat="1" ht="31.5">
      <c r="A29" s="82">
        <v>3.1</v>
      </c>
      <c r="B29" s="83" t="s">
        <v>87</v>
      </c>
      <c r="C29" s="76" t="s">
        <v>44</v>
      </c>
      <c r="D29" s="69" t="s">
        <v>45</v>
      </c>
      <c r="E29" s="118">
        <f>G29/F29</f>
        <v>80</v>
      </c>
      <c r="F29" s="119">
        <v>4</v>
      </c>
      <c r="G29" s="120">
        <v>320</v>
      </c>
      <c r="H29" s="115">
        <v>4</v>
      </c>
      <c r="I29" s="115">
        <v>4</v>
      </c>
      <c r="J29" s="115"/>
      <c r="K29" s="120">
        <v>320</v>
      </c>
      <c r="L29" s="120">
        <v>320</v>
      </c>
      <c r="M29" s="84"/>
      <c r="N29" s="167"/>
      <c r="O29" s="84"/>
      <c r="P29" s="84"/>
      <c r="Q29" s="84"/>
      <c r="R29" s="113">
        <v>93.2</v>
      </c>
      <c r="S29" s="113">
        <v>93.2</v>
      </c>
      <c r="T29" s="84"/>
      <c r="U29" s="84"/>
      <c r="V29" s="84"/>
      <c r="W29" s="84"/>
      <c r="X29" s="84"/>
      <c r="Y29" s="84"/>
      <c r="Z29" s="84"/>
      <c r="AA29" s="84"/>
      <c r="AB29" s="115"/>
      <c r="AC29" s="114"/>
      <c r="AD29" s="153"/>
      <c r="AE29" s="84"/>
      <c r="AF29" s="84"/>
    </row>
    <row r="30" spans="1:32" s="65" customFormat="1" ht="15.75">
      <c r="A30" s="217" t="s">
        <v>30</v>
      </c>
      <c r="B30" s="217"/>
      <c r="C30" s="217"/>
      <c r="D30" s="217"/>
      <c r="E30" s="217"/>
      <c r="F30" s="160"/>
      <c r="G30" s="156">
        <f>G29</f>
        <v>320</v>
      </c>
      <c r="H30" s="157"/>
      <c r="I30" s="157"/>
      <c r="J30" s="157"/>
      <c r="K30" s="156">
        <f>K29</f>
        <v>320</v>
      </c>
      <c r="L30" s="156">
        <f>L29</f>
        <v>320</v>
      </c>
      <c r="M30" s="157"/>
      <c r="N30" s="155"/>
      <c r="O30" s="155"/>
      <c r="P30" s="155"/>
      <c r="Q30" s="155"/>
      <c r="R30" s="156">
        <f>R29</f>
        <v>93.2</v>
      </c>
      <c r="S30" s="156">
        <f>S29</f>
        <v>93.2</v>
      </c>
      <c r="T30" s="156"/>
      <c r="U30" s="155"/>
      <c r="V30" s="155"/>
      <c r="W30" s="155"/>
      <c r="X30" s="156">
        <f>X29</f>
        <v>0</v>
      </c>
      <c r="Y30" s="156">
        <f>Y29</f>
        <v>0</v>
      </c>
      <c r="Z30" s="156"/>
      <c r="AA30" s="155"/>
      <c r="AB30" s="161"/>
      <c r="AC30" s="158"/>
      <c r="AD30" s="161"/>
      <c r="AE30" s="162"/>
      <c r="AF30" s="162"/>
    </row>
    <row r="31" spans="1:32" s="65" customFormat="1" ht="15.75">
      <c r="A31" s="208" t="s">
        <v>31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10"/>
    </row>
    <row r="32" spans="1:32" s="65" customFormat="1" ht="15.75">
      <c r="A32" s="213" t="s">
        <v>47</v>
      </c>
      <c r="B32" s="214"/>
      <c r="C32" s="149"/>
      <c r="D32" s="150"/>
      <c r="E32" s="125"/>
      <c r="F32" s="126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44"/>
      <c r="AC32" s="144"/>
      <c r="AD32" s="144"/>
      <c r="AE32" s="144"/>
      <c r="AF32" s="144"/>
    </row>
    <row r="33" spans="1:32" s="65" customFormat="1" ht="31.5">
      <c r="A33" s="82">
        <v>4.0999999999999996</v>
      </c>
      <c r="B33" s="179" t="s">
        <v>47</v>
      </c>
      <c r="C33" s="76" t="s">
        <v>44</v>
      </c>
      <c r="D33" s="69" t="s">
        <v>45</v>
      </c>
      <c r="E33" s="118">
        <f>G33/F33</f>
        <v>17.5</v>
      </c>
      <c r="F33" s="121">
        <v>17</v>
      </c>
      <c r="G33" s="122">
        <v>297.5</v>
      </c>
      <c r="H33" s="123">
        <v>17</v>
      </c>
      <c r="I33" s="123">
        <v>15</v>
      </c>
      <c r="J33" s="123">
        <v>2</v>
      </c>
      <c r="K33" s="124">
        <f>L33+M33</f>
        <v>297.5</v>
      </c>
      <c r="L33" s="124">
        <v>262.5</v>
      </c>
      <c r="M33" s="124">
        <v>35</v>
      </c>
      <c r="N33" s="118">
        <f>R33/O33</f>
        <v>17.49915</v>
      </c>
      <c r="O33" s="170">
        <v>17</v>
      </c>
      <c r="P33" s="170">
        <v>15</v>
      </c>
      <c r="Q33" s="119">
        <v>2</v>
      </c>
      <c r="R33" s="113">
        <v>297.48554999999999</v>
      </c>
      <c r="S33" s="113">
        <f>R33-T33</f>
        <v>262.48554999999999</v>
      </c>
      <c r="T33" s="113">
        <v>35</v>
      </c>
      <c r="U33" s="170">
        <v>17</v>
      </c>
      <c r="V33" s="170">
        <v>15</v>
      </c>
      <c r="W33" s="119">
        <v>2</v>
      </c>
      <c r="X33" s="113">
        <v>297.48554999999999</v>
      </c>
      <c r="Y33" s="113">
        <f>X33-Z33</f>
        <v>262.48554999999999</v>
      </c>
      <c r="Z33" s="113">
        <v>35</v>
      </c>
      <c r="AA33" s="171" t="s">
        <v>108</v>
      </c>
      <c r="AB33" s="119">
        <f t="shared" ref="AB33:AB35" si="19">H33-O33</f>
        <v>0</v>
      </c>
      <c r="AC33" s="113">
        <f t="shared" ref="AC33:AC35" si="20">K33-R33</f>
        <v>1.4450000000010732E-2</v>
      </c>
      <c r="AD33" s="166">
        <f t="shared" ref="AD33:AD35" si="21">(N33-E33)/E33</f>
        <v>-4.857142857141688E-5</v>
      </c>
      <c r="AE33" s="71"/>
      <c r="AF33" s="71"/>
    </row>
    <row r="34" spans="1:32" s="65" customFormat="1" ht="31.5">
      <c r="A34" s="89">
        <v>4.2</v>
      </c>
      <c r="B34" s="179" t="s">
        <v>48</v>
      </c>
      <c r="C34" s="76" t="s">
        <v>44</v>
      </c>
      <c r="D34" s="69" t="s">
        <v>45</v>
      </c>
      <c r="E34" s="118">
        <f t="shared" ref="E34:E35" si="22">G34/F34</f>
        <v>16.666</v>
      </c>
      <c r="F34" s="121">
        <v>4</v>
      </c>
      <c r="G34" s="122">
        <v>66.664000000000001</v>
      </c>
      <c r="H34" s="123">
        <v>4</v>
      </c>
      <c r="I34" s="123">
        <v>4</v>
      </c>
      <c r="J34" s="123"/>
      <c r="K34" s="124">
        <f>L34</f>
        <v>66.664000000000001</v>
      </c>
      <c r="L34" s="124">
        <v>66.664000000000001</v>
      </c>
      <c r="M34" s="124"/>
      <c r="N34" s="118">
        <f t="shared" ref="N34:N35" si="23">R34/O34</f>
        <v>16.66</v>
      </c>
      <c r="O34" s="170">
        <v>4</v>
      </c>
      <c r="P34" s="170">
        <v>4</v>
      </c>
      <c r="Q34" s="119"/>
      <c r="R34" s="113">
        <v>66.64</v>
      </c>
      <c r="S34" s="113">
        <v>66.64</v>
      </c>
      <c r="T34" s="87"/>
      <c r="U34" s="170">
        <v>4</v>
      </c>
      <c r="V34" s="170">
        <v>4</v>
      </c>
      <c r="W34" s="87"/>
      <c r="X34" s="113">
        <v>66.64</v>
      </c>
      <c r="Y34" s="113">
        <v>66.64</v>
      </c>
      <c r="Z34" s="87"/>
      <c r="AA34" s="171" t="s">
        <v>108</v>
      </c>
      <c r="AB34" s="119">
        <f t="shared" si="19"/>
        <v>0</v>
      </c>
      <c r="AC34" s="113">
        <f t="shared" si="20"/>
        <v>2.4000000000000909E-2</v>
      </c>
      <c r="AD34" s="166">
        <f t="shared" si="21"/>
        <v>-3.6001440057603667E-4</v>
      </c>
      <c r="AE34" s="71"/>
      <c r="AF34" s="71"/>
    </row>
    <row r="35" spans="1:32" s="65" customFormat="1" ht="31.5">
      <c r="A35" s="82">
        <v>4.3</v>
      </c>
      <c r="B35" s="179" t="s">
        <v>88</v>
      </c>
      <c r="C35" s="76" t="s">
        <v>44</v>
      </c>
      <c r="D35" s="69" t="s">
        <v>45</v>
      </c>
      <c r="E35" s="118">
        <f t="shared" si="22"/>
        <v>10</v>
      </c>
      <c r="F35" s="121">
        <v>15</v>
      </c>
      <c r="G35" s="122">
        <v>150</v>
      </c>
      <c r="H35" s="123">
        <v>15</v>
      </c>
      <c r="I35" s="123">
        <v>14</v>
      </c>
      <c r="J35" s="123">
        <v>1</v>
      </c>
      <c r="K35" s="124">
        <f>L35+M35</f>
        <v>150</v>
      </c>
      <c r="L35" s="124">
        <v>140</v>
      </c>
      <c r="M35" s="124">
        <v>10</v>
      </c>
      <c r="N35" s="118">
        <f t="shared" si="23"/>
        <v>9.9486000000000008</v>
      </c>
      <c r="O35" s="170">
        <v>15</v>
      </c>
      <c r="P35" s="170">
        <v>14</v>
      </c>
      <c r="Q35" s="119">
        <v>1</v>
      </c>
      <c r="R35" s="113">
        <v>149.22900000000001</v>
      </c>
      <c r="S35" s="113">
        <f>R35-T35</f>
        <v>139.22900000000001</v>
      </c>
      <c r="T35" s="113">
        <v>10</v>
      </c>
      <c r="U35" s="170">
        <v>15</v>
      </c>
      <c r="V35" s="170">
        <v>14</v>
      </c>
      <c r="W35" s="119">
        <v>1</v>
      </c>
      <c r="X35" s="113">
        <v>149.22900000000001</v>
      </c>
      <c r="Y35" s="113">
        <f>X35-Z35</f>
        <v>139.22900000000001</v>
      </c>
      <c r="Z35" s="113">
        <v>10</v>
      </c>
      <c r="AA35" s="171" t="s">
        <v>108</v>
      </c>
      <c r="AB35" s="119">
        <f t="shared" si="19"/>
        <v>0</v>
      </c>
      <c r="AC35" s="113">
        <f t="shared" si="20"/>
        <v>0.77099999999998658</v>
      </c>
      <c r="AD35" s="166">
        <f t="shared" si="21"/>
        <v>-5.1399999999999224E-3</v>
      </c>
      <c r="AE35" s="71"/>
      <c r="AF35" s="71"/>
    </row>
    <row r="36" spans="1:32" s="65" customFormat="1" ht="15.75">
      <c r="A36" s="213" t="s">
        <v>85</v>
      </c>
      <c r="B36" s="214"/>
      <c r="C36" s="85"/>
      <c r="D36" s="86"/>
      <c r="E36" s="125"/>
      <c r="F36" s="126"/>
      <c r="G36" s="127">
        <f>SUM(G33:G35)</f>
        <v>514.16399999999999</v>
      </c>
      <c r="H36" s="128"/>
      <c r="I36" s="128"/>
      <c r="J36" s="128"/>
      <c r="K36" s="127">
        <f>K35+K34+K33</f>
        <v>514.16399999999999</v>
      </c>
      <c r="L36" s="127">
        <f t="shared" ref="L36:M36" si="24">L35+L34+L33</f>
        <v>469.16399999999999</v>
      </c>
      <c r="M36" s="133">
        <f t="shared" si="24"/>
        <v>45</v>
      </c>
      <c r="N36" s="118"/>
      <c r="O36" s="170"/>
      <c r="P36" s="170"/>
      <c r="Q36" s="139"/>
      <c r="R36" s="113"/>
      <c r="S36" s="113"/>
      <c r="T36" s="87"/>
      <c r="U36" s="87"/>
      <c r="V36" s="87"/>
      <c r="W36" s="87"/>
      <c r="X36" s="87"/>
      <c r="Y36" s="87"/>
      <c r="Z36" s="87"/>
      <c r="AA36" s="87"/>
      <c r="AB36" s="71"/>
      <c r="AC36" s="71"/>
      <c r="AD36" s="71"/>
      <c r="AE36" s="71"/>
      <c r="AF36" s="71"/>
    </row>
    <row r="37" spans="1:32" s="65" customFormat="1" ht="15.75">
      <c r="A37" s="213" t="s">
        <v>63</v>
      </c>
      <c r="B37" s="214"/>
      <c r="C37" s="85"/>
      <c r="D37" s="86"/>
      <c r="E37" s="125"/>
      <c r="F37" s="126"/>
      <c r="G37" s="128"/>
      <c r="H37" s="128"/>
      <c r="I37" s="128"/>
      <c r="J37" s="128"/>
      <c r="K37" s="168"/>
      <c r="L37" s="168"/>
      <c r="M37" s="128"/>
      <c r="N37" s="118"/>
      <c r="O37" s="170"/>
      <c r="P37" s="170"/>
      <c r="Q37" s="139"/>
      <c r="R37" s="113"/>
      <c r="S37" s="113"/>
      <c r="T37" s="87"/>
      <c r="U37" s="87"/>
      <c r="V37" s="87"/>
      <c r="W37" s="87"/>
      <c r="X37" s="87"/>
      <c r="Y37" s="87"/>
      <c r="Z37" s="87"/>
      <c r="AA37" s="87"/>
      <c r="AB37" s="71"/>
      <c r="AC37" s="71"/>
      <c r="AD37" s="71"/>
      <c r="AE37" s="71"/>
      <c r="AF37" s="71"/>
    </row>
    <row r="38" spans="1:32" s="65" customFormat="1" ht="31.5">
      <c r="A38" s="89">
        <v>4.4000000000000004</v>
      </c>
      <c r="B38" s="88" t="s">
        <v>89</v>
      </c>
      <c r="C38" s="76" t="s">
        <v>44</v>
      </c>
      <c r="D38" s="69" t="s">
        <v>45</v>
      </c>
      <c r="E38" s="118">
        <f t="shared" ref="E38" si="25">G38/F38</f>
        <v>700</v>
      </c>
      <c r="F38" s="129">
        <v>1</v>
      </c>
      <c r="G38" s="130">
        <v>700</v>
      </c>
      <c r="H38" s="123">
        <v>1</v>
      </c>
      <c r="I38" s="123">
        <v>1</v>
      </c>
      <c r="J38" s="128"/>
      <c r="K38" s="124">
        <v>700</v>
      </c>
      <c r="L38" s="124">
        <v>700</v>
      </c>
      <c r="M38" s="128"/>
      <c r="N38" s="118">
        <f>R38/O38</f>
        <v>699.2</v>
      </c>
      <c r="O38" s="170">
        <v>1</v>
      </c>
      <c r="P38" s="170">
        <v>1</v>
      </c>
      <c r="Q38" s="139"/>
      <c r="R38" s="113">
        <v>699.2</v>
      </c>
      <c r="S38" s="113">
        <v>699.2</v>
      </c>
      <c r="T38" s="87"/>
      <c r="U38" s="87"/>
      <c r="V38" s="87"/>
      <c r="W38" s="87"/>
      <c r="X38" s="87"/>
      <c r="Y38" s="87"/>
      <c r="Z38" s="87"/>
      <c r="AA38" s="87"/>
      <c r="AB38" s="119">
        <f t="shared" ref="AB38" si="26">H38-O38</f>
        <v>0</v>
      </c>
      <c r="AC38" s="113">
        <f t="shared" ref="AC38" si="27">K38-R38</f>
        <v>0.79999999999995453</v>
      </c>
      <c r="AD38" s="166">
        <f t="shared" ref="AD38" si="28">(N38-E38)/E38</f>
        <v>-1.1428571428570779E-3</v>
      </c>
      <c r="AE38" s="71"/>
      <c r="AF38" s="71"/>
    </row>
    <row r="39" spans="1:32" s="65" customFormat="1" ht="15.75">
      <c r="A39" s="213" t="s">
        <v>85</v>
      </c>
      <c r="B39" s="214"/>
      <c r="C39" s="85"/>
      <c r="D39" s="86"/>
      <c r="E39" s="125"/>
      <c r="F39" s="126"/>
      <c r="G39" s="127">
        <f>G38</f>
        <v>700</v>
      </c>
      <c r="H39" s="128"/>
      <c r="I39" s="128"/>
      <c r="J39" s="128"/>
      <c r="K39" s="127">
        <f>K38</f>
        <v>700</v>
      </c>
      <c r="L39" s="127">
        <f>L38</f>
        <v>700</v>
      </c>
      <c r="M39" s="128"/>
      <c r="N39" s="118"/>
      <c r="O39" s="170"/>
      <c r="P39" s="170"/>
      <c r="Q39" s="139"/>
      <c r="R39" s="113"/>
      <c r="S39" s="113"/>
      <c r="T39" s="87"/>
      <c r="U39" s="87"/>
      <c r="V39" s="87"/>
      <c r="W39" s="87"/>
      <c r="X39" s="87"/>
      <c r="Y39" s="87"/>
      <c r="Z39" s="87"/>
      <c r="AA39" s="87"/>
      <c r="AB39" s="71"/>
      <c r="AC39" s="71"/>
      <c r="AD39" s="71"/>
      <c r="AE39" s="71"/>
      <c r="AF39" s="71"/>
    </row>
    <row r="40" spans="1:32" s="65" customFormat="1" ht="15.75">
      <c r="A40" s="215" t="s">
        <v>49</v>
      </c>
      <c r="B40" s="216"/>
      <c r="C40" s="85"/>
      <c r="D40" s="86"/>
      <c r="E40" s="125"/>
      <c r="F40" s="126"/>
      <c r="G40" s="128"/>
      <c r="H40" s="128"/>
      <c r="I40" s="128"/>
      <c r="J40" s="128"/>
      <c r="K40" s="128"/>
      <c r="L40" s="128"/>
      <c r="M40" s="128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71"/>
      <c r="AC40" s="71"/>
      <c r="AD40" s="71"/>
      <c r="AE40" s="71"/>
      <c r="AF40" s="71"/>
    </row>
    <row r="41" spans="1:32" s="65" customFormat="1" ht="51.75" customHeight="1">
      <c r="A41" s="90">
        <v>4.5</v>
      </c>
      <c r="B41" s="91" t="s">
        <v>55</v>
      </c>
      <c r="C41" s="92" t="s">
        <v>44</v>
      </c>
      <c r="D41" s="69" t="s">
        <v>45</v>
      </c>
      <c r="E41" s="118">
        <f t="shared" ref="E41" si="29">G41/F41</f>
        <v>441</v>
      </c>
      <c r="F41" s="131">
        <v>1</v>
      </c>
      <c r="G41" s="132">
        <v>441</v>
      </c>
      <c r="H41" s="123">
        <v>1</v>
      </c>
      <c r="I41" s="123">
        <v>1</v>
      </c>
      <c r="J41" s="128"/>
      <c r="K41" s="171">
        <v>441</v>
      </c>
      <c r="L41" s="171">
        <v>441</v>
      </c>
      <c r="M41" s="128"/>
      <c r="N41" s="118">
        <f>R41/O41</f>
        <v>395.45890000000003</v>
      </c>
      <c r="O41" s="131">
        <v>1</v>
      </c>
      <c r="P41" s="131">
        <v>1</v>
      </c>
      <c r="Q41" s="87"/>
      <c r="R41" s="124">
        <v>395.45890000000003</v>
      </c>
      <c r="S41" s="124">
        <v>395.45890000000003</v>
      </c>
      <c r="T41" s="87"/>
      <c r="U41" s="131">
        <v>1</v>
      </c>
      <c r="V41" s="131">
        <v>1</v>
      </c>
      <c r="W41" s="87"/>
      <c r="X41" s="124">
        <v>395.45890000000003</v>
      </c>
      <c r="Y41" s="124">
        <v>395.45890000000003</v>
      </c>
      <c r="Z41" s="87"/>
      <c r="AA41" s="87"/>
      <c r="AB41" s="119">
        <f t="shared" ref="AB41" si="30">H41-O41</f>
        <v>0</v>
      </c>
      <c r="AC41" s="113">
        <f t="shared" ref="AC41" si="31">K41-R41</f>
        <v>45.541099999999972</v>
      </c>
      <c r="AD41" s="166">
        <f t="shared" ref="AD41" si="32">(N41-E41)/E41</f>
        <v>-0.10326780045351468</v>
      </c>
      <c r="AE41" s="71"/>
      <c r="AF41" s="71"/>
    </row>
    <row r="42" spans="1:32" s="65" customFormat="1" ht="15.75">
      <c r="A42" s="213" t="s">
        <v>85</v>
      </c>
      <c r="B42" s="214"/>
      <c r="C42" s="85"/>
      <c r="D42" s="86"/>
      <c r="E42" s="125"/>
      <c r="F42" s="126"/>
      <c r="G42" s="127">
        <f>G41</f>
        <v>441</v>
      </c>
      <c r="H42" s="128"/>
      <c r="I42" s="128"/>
      <c r="J42" s="128"/>
      <c r="K42" s="133">
        <f>K41</f>
        <v>441</v>
      </c>
      <c r="L42" s="133">
        <f>L41</f>
        <v>441</v>
      </c>
      <c r="M42" s="128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71"/>
      <c r="AC42" s="71"/>
      <c r="AD42" s="71"/>
      <c r="AE42" s="71"/>
      <c r="AF42" s="71"/>
    </row>
    <row r="43" spans="1:32" s="65" customFormat="1" ht="15.75">
      <c r="A43" s="217" t="s">
        <v>32</v>
      </c>
      <c r="B43" s="217"/>
      <c r="C43" s="217"/>
      <c r="D43" s="217"/>
      <c r="E43" s="217"/>
      <c r="F43" s="163"/>
      <c r="G43" s="156">
        <f>G42+G39+G36</f>
        <v>1655.164</v>
      </c>
      <c r="H43" s="155"/>
      <c r="I43" s="155"/>
      <c r="J43" s="155"/>
      <c r="K43" s="156">
        <f>K39+K36+K42</f>
        <v>1655.164</v>
      </c>
      <c r="L43" s="156">
        <f>L39+L36+L42</f>
        <v>1610.164</v>
      </c>
      <c r="M43" s="157">
        <f t="shared" ref="M43" si="33">M39+M36</f>
        <v>45</v>
      </c>
      <c r="N43" s="155"/>
      <c r="O43" s="155"/>
      <c r="P43" s="155"/>
      <c r="Q43" s="155"/>
      <c r="R43" s="156">
        <f>R41+R38+R35+R34+R33</f>
        <v>1608.0134500000004</v>
      </c>
      <c r="S43" s="156">
        <f>S41+S38+S35+S34+S33</f>
        <v>1563.0134500000004</v>
      </c>
      <c r="T43" s="156">
        <f>T41+T38+T35+T34+T33</f>
        <v>45</v>
      </c>
      <c r="U43" s="155"/>
      <c r="V43" s="155"/>
      <c r="W43" s="155"/>
      <c r="X43" s="156">
        <f>X41+X38+X35+X34+X33</f>
        <v>908.81344999999999</v>
      </c>
      <c r="Y43" s="156">
        <f>Y41+Y38+Y35+Y34+Y33</f>
        <v>863.81344999999999</v>
      </c>
      <c r="Z43" s="156">
        <f>SUM(Z33:Z42)</f>
        <v>45</v>
      </c>
      <c r="AA43" s="155"/>
      <c r="AB43" s="161"/>
      <c r="AC43" s="158">
        <f>K43-R43</f>
        <v>47.150549999999612</v>
      </c>
      <c r="AD43" s="161"/>
      <c r="AE43" s="162"/>
      <c r="AF43" s="162"/>
    </row>
    <row r="44" spans="1:32" s="65" customFormat="1" ht="15.75">
      <c r="A44" s="208" t="s">
        <v>33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10"/>
    </row>
    <row r="45" spans="1:32" s="65" customFormat="1" ht="15.75">
      <c r="A45" s="207" t="s">
        <v>34</v>
      </c>
      <c r="B45" s="207"/>
      <c r="C45" s="207"/>
      <c r="D45" s="207"/>
      <c r="E45" s="207"/>
      <c r="F45" s="163"/>
      <c r="G45" s="156">
        <v>0</v>
      </c>
      <c r="H45" s="155"/>
      <c r="I45" s="155"/>
      <c r="J45" s="155"/>
      <c r="K45" s="157">
        <v>0</v>
      </c>
      <c r="L45" s="157">
        <v>0</v>
      </c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61"/>
      <c r="AC45" s="161"/>
      <c r="AD45" s="161"/>
      <c r="AE45" s="162"/>
      <c r="AF45" s="162"/>
    </row>
    <row r="46" spans="1:32" s="65" customFormat="1" ht="15.75">
      <c r="A46" s="208" t="s">
        <v>35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10"/>
    </row>
    <row r="47" spans="1:32" s="65" customFormat="1" ht="15.75">
      <c r="A47" s="208" t="s">
        <v>90</v>
      </c>
      <c r="B47" s="210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</row>
    <row r="48" spans="1:32" s="65" customFormat="1" ht="45">
      <c r="A48" s="93">
        <v>6.1</v>
      </c>
      <c r="B48" s="94" t="s">
        <v>91</v>
      </c>
      <c r="C48" s="76" t="s">
        <v>44</v>
      </c>
      <c r="D48" s="69" t="s">
        <v>45</v>
      </c>
      <c r="E48" s="118">
        <f t="shared" ref="E48" si="34">G48/F48</f>
        <v>964.8</v>
      </c>
      <c r="F48" s="129">
        <v>2</v>
      </c>
      <c r="G48" s="130">
        <v>1929.6</v>
      </c>
      <c r="H48" s="123">
        <v>2</v>
      </c>
      <c r="I48" s="123">
        <v>2</v>
      </c>
      <c r="J48" s="77"/>
      <c r="K48" s="124">
        <v>1929.6</v>
      </c>
      <c r="L48" s="124">
        <v>1929.6</v>
      </c>
      <c r="M48" s="77"/>
      <c r="N48" s="118">
        <f>R48/O48</f>
        <v>947.95257000000004</v>
      </c>
      <c r="O48" s="123">
        <v>2</v>
      </c>
      <c r="P48" s="123">
        <v>2</v>
      </c>
      <c r="Q48" s="77"/>
      <c r="R48" s="171">
        <v>1895.9051400000001</v>
      </c>
      <c r="S48" s="171">
        <v>1895.9051400000001</v>
      </c>
      <c r="T48" s="77"/>
      <c r="U48" s="123">
        <v>2</v>
      </c>
      <c r="V48" s="123">
        <v>2</v>
      </c>
      <c r="W48" s="77"/>
      <c r="X48" s="171">
        <v>1895.9051400000001</v>
      </c>
      <c r="Y48" s="171">
        <v>1895.9051400000001</v>
      </c>
      <c r="Z48" s="77"/>
      <c r="AA48" s="77"/>
      <c r="AB48" s="119">
        <f t="shared" ref="AB48" si="35">H48-O48</f>
        <v>0</v>
      </c>
      <c r="AC48" s="113">
        <f t="shared" ref="AC48" si="36">K48-R48</f>
        <v>33.694859999999835</v>
      </c>
      <c r="AD48" s="166">
        <f t="shared" ref="AD48" si="37">(N48-E48)/E48</f>
        <v>-1.7462095771144194E-2</v>
      </c>
      <c r="AE48" s="71" t="s">
        <v>122</v>
      </c>
      <c r="AF48" s="71"/>
    </row>
    <row r="49" spans="1:32" s="65" customFormat="1" ht="15.75">
      <c r="A49" s="207" t="s">
        <v>36</v>
      </c>
      <c r="B49" s="207"/>
      <c r="C49" s="207"/>
      <c r="D49" s="207"/>
      <c r="E49" s="207"/>
      <c r="F49" s="163"/>
      <c r="G49" s="157">
        <f>G48</f>
        <v>1929.6</v>
      </c>
      <c r="H49" s="155"/>
      <c r="I49" s="155"/>
      <c r="J49" s="155"/>
      <c r="K49" s="156">
        <f>K48</f>
        <v>1929.6</v>
      </c>
      <c r="L49" s="156">
        <f>L48</f>
        <v>1929.6</v>
      </c>
      <c r="M49" s="155"/>
      <c r="N49" s="155"/>
      <c r="O49" s="155"/>
      <c r="P49" s="155"/>
      <c r="Q49" s="155"/>
      <c r="R49" s="156">
        <f>R48</f>
        <v>1895.9051400000001</v>
      </c>
      <c r="S49" s="156">
        <f>S48</f>
        <v>1895.9051400000001</v>
      </c>
      <c r="T49" s="156"/>
      <c r="U49" s="155"/>
      <c r="V49" s="155"/>
      <c r="W49" s="155"/>
      <c r="X49" s="156">
        <f>X48</f>
        <v>1895.9051400000001</v>
      </c>
      <c r="Y49" s="156">
        <f>Y48</f>
        <v>1895.9051400000001</v>
      </c>
      <c r="Z49" s="156"/>
      <c r="AA49" s="155"/>
      <c r="AB49" s="159"/>
      <c r="AC49" s="158">
        <f>AC48</f>
        <v>33.694859999999835</v>
      </c>
      <c r="AD49" s="161"/>
      <c r="AE49" s="162"/>
      <c r="AF49" s="162"/>
    </row>
    <row r="50" spans="1:32" s="65" customFormat="1" ht="15" customHeight="1">
      <c r="A50" s="208" t="s">
        <v>37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10"/>
    </row>
    <row r="51" spans="1:32" s="65" customFormat="1" ht="45">
      <c r="A51" s="95">
        <v>7.1</v>
      </c>
      <c r="B51" s="96" t="s">
        <v>92</v>
      </c>
      <c r="C51" s="76" t="s">
        <v>44</v>
      </c>
      <c r="D51" s="69" t="s">
        <v>45</v>
      </c>
      <c r="E51" s="118">
        <f t="shared" ref="E51:E58" si="38">G51/F51</f>
        <v>12.74916</v>
      </c>
      <c r="F51" s="119">
        <v>4</v>
      </c>
      <c r="G51" s="114">
        <v>50.996639999999999</v>
      </c>
      <c r="H51" s="119">
        <v>4</v>
      </c>
      <c r="I51" s="119">
        <v>4</v>
      </c>
      <c r="J51" s="70"/>
      <c r="K51" s="113">
        <v>50.996639999999999</v>
      </c>
      <c r="L51" s="113">
        <v>50.996639999999999</v>
      </c>
      <c r="M51" s="70"/>
      <c r="N51" s="118">
        <f>R51/O51</f>
        <v>12.74916</v>
      </c>
      <c r="O51" s="115">
        <v>4</v>
      </c>
      <c r="P51" s="115">
        <v>4</v>
      </c>
      <c r="Q51" s="70"/>
      <c r="R51" s="141">
        <v>50.996639999999999</v>
      </c>
      <c r="S51" s="141">
        <v>50.996639999999999</v>
      </c>
      <c r="T51" s="70"/>
      <c r="U51" s="70"/>
      <c r="V51" s="70"/>
      <c r="W51" s="70"/>
      <c r="X51" s="182"/>
      <c r="Y51" s="182"/>
      <c r="Z51" s="70"/>
      <c r="AA51" s="70"/>
      <c r="AB51" s="119">
        <f t="shared" ref="AB51:AB58" si="39">H51-O51</f>
        <v>0</v>
      </c>
      <c r="AC51" s="113">
        <f t="shared" ref="AC51:AC58" si="40">K51-R51</f>
        <v>0</v>
      </c>
      <c r="AD51" s="166">
        <f t="shared" ref="AD51:AD58" si="41">(N51-E51)/E51</f>
        <v>0</v>
      </c>
      <c r="AE51" s="71" t="s">
        <v>123</v>
      </c>
      <c r="AF51" s="71"/>
    </row>
    <row r="52" spans="1:32" s="65" customFormat="1" ht="45">
      <c r="A52" s="95">
        <v>7.2</v>
      </c>
      <c r="B52" s="97" t="s">
        <v>93</v>
      </c>
      <c r="C52" s="76" t="s">
        <v>44</v>
      </c>
      <c r="D52" s="69" t="s">
        <v>45</v>
      </c>
      <c r="E52" s="118">
        <f t="shared" si="38"/>
        <v>14.3325</v>
      </c>
      <c r="F52" s="119">
        <v>11</v>
      </c>
      <c r="G52" s="114">
        <v>157.6575</v>
      </c>
      <c r="H52" s="119">
        <v>11</v>
      </c>
      <c r="I52" s="119">
        <v>11</v>
      </c>
      <c r="J52" s="70"/>
      <c r="K52" s="113">
        <v>157.6575</v>
      </c>
      <c r="L52" s="113">
        <v>157.6575</v>
      </c>
      <c r="M52" s="70"/>
      <c r="N52" s="118">
        <f>R52/O52</f>
        <v>14.322500000000002</v>
      </c>
      <c r="O52" s="115">
        <v>11</v>
      </c>
      <c r="P52" s="115">
        <v>11</v>
      </c>
      <c r="Q52" s="70"/>
      <c r="R52" s="141">
        <v>157.54750000000001</v>
      </c>
      <c r="S52" s="141">
        <v>157.54750000000001</v>
      </c>
      <c r="T52" s="70"/>
      <c r="U52" s="70"/>
      <c r="V52" s="70"/>
      <c r="W52" s="70"/>
      <c r="X52" s="182"/>
      <c r="Y52" s="182"/>
      <c r="Z52" s="70"/>
      <c r="AA52" s="70"/>
      <c r="AB52" s="119">
        <f t="shared" si="39"/>
        <v>0</v>
      </c>
      <c r="AC52" s="113">
        <f t="shared" si="40"/>
        <v>0.10999999999998522</v>
      </c>
      <c r="AD52" s="166">
        <f t="shared" si="41"/>
        <v>-6.9771498342913033E-4</v>
      </c>
      <c r="AE52" s="71" t="s">
        <v>123</v>
      </c>
      <c r="AF52" s="71"/>
    </row>
    <row r="53" spans="1:32" s="65" customFormat="1" ht="35.25" customHeight="1">
      <c r="A53" s="95">
        <v>7.3</v>
      </c>
      <c r="B53" s="98" t="s">
        <v>64</v>
      </c>
      <c r="C53" s="76" t="s">
        <v>44</v>
      </c>
      <c r="D53" s="69" t="s">
        <v>45</v>
      </c>
      <c r="E53" s="118">
        <f t="shared" si="38"/>
        <v>14.98</v>
      </c>
      <c r="F53" s="119">
        <v>2</v>
      </c>
      <c r="G53" s="114">
        <v>29.96</v>
      </c>
      <c r="H53" s="119">
        <v>2</v>
      </c>
      <c r="I53" s="119">
        <v>2</v>
      </c>
      <c r="J53" s="70"/>
      <c r="K53" s="113">
        <v>29.96</v>
      </c>
      <c r="L53" s="113">
        <v>29.96</v>
      </c>
      <c r="M53" s="70"/>
      <c r="N53" s="70"/>
      <c r="O53" s="116"/>
      <c r="P53" s="116"/>
      <c r="Q53" s="70"/>
      <c r="R53" s="116"/>
      <c r="S53" s="116"/>
      <c r="T53" s="70"/>
      <c r="U53" s="70"/>
      <c r="V53" s="70"/>
      <c r="W53" s="70"/>
      <c r="X53" s="70"/>
      <c r="Y53" s="70"/>
      <c r="Z53" s="70"/>
      <c r="AA53" s="70"/>
      <c r="AB53" s="119">
        <f t="shared" si="39"/>
        <v>2</v>
      </c>
      <c r="AC53" s="113">
        <f t="shared" si="40"/>
        <v>29.96</v>
      </c>
      <c r="AD53" s="166">
        <f t="shared" si="41"/>
        <v>-1</v>
      </c>
      <c r="AE53" s="71"/>
      <c r="AF53" s="71"/>
    </row>
    <row r="54" spans="1:32" s="65" customFormat="1" ht="158.25" customHeight="1">
      <c r="A54" s="95">
        <v>7.4</v>
      </c>
      <c r="B54" s="96" t="s">
        <v>94</v>
      </c>
      <c r="C54" s="76" t="s">
        <v>44</v>
      </c>
      <c r="D54" s="69" t="s">
        <v>45</v>
      </c>
      <c r="E54" s="118">
        <f t="shared" si="38"/>
        <v>29.524999999999999</v>
      </c>
      <c r="F54" s="119">
        <v>1</v>
      </c>
      <c r="G54" s="114">
        <v>29.524999999999999</v>
      </c>
      <c r="H54" s="119">
        <v>1</v>
      </c>
      <c r="I54" s="119">
        <v>1</v>
      </c>
      <c r="J54" s="70"/>
      <c r="K54" s="113">
        <v>29.524999999999999</v>
      </c>
      <c r="L54" s="113">
        <v>29.524999999999999</v>
      </c>
      <c r="M54" s="70"/>
      <c r="N54" s="118">
        <f>R54/O54</f>
        <v>29.524999999999999</v>
      </c>
      <c r="O54" s="115">
        <v>1</v>
      </c>
      <c r="P54" s="115">
        <v>1</v>
      </c>
      <c r="Q54" s="70"/>
      <c r="R54" s="120">
        <v>29.524999999999999</v>
      </c>
      <c r="S54" s="120">
        <v>29.524999999999999</v>
      </c>
      <c r="T54" s="182"/>
      <c r="U54" s="182"/>
      <c r="V54" s="182"/>
      <c r="W54" s="182"/>
      <c r="X54" s="183"/>
      <c r="Y54" s="183"/>
      <c r="Z54" s="70"/>
      <c r="AA54" s="70"/>
      <c r="AB54" s="119">
        <f t="shared" si="39"/>
        <v>0</v>
      </c>
      <c r="AC54" s="113">
        <f t="shared" si="40"/>
        <v>0</v>
      </c>
      <c r="AD54" s="166">
        <f t="shared" si="41"/>
        <v>0</v>
      </c>
      <c r="AE54" s="71" t="s">
        <v>124</v>
      </c>
      <c r="AF54" s="71"/>
    </row>
    <row r="55" spans="1:32" s="65" customFormat="1" ht="31.5">
      <c r="A55" s="95">
        <v>7.5</v>
      </c>
      <c r="B55" s="98" t="s">
        <v>65</v>
      </c>
      <c r="C55" s="76" t="s">
        <v>44</v>
      </c>
      <c r="D55" s="69" t="s">
        <v>45</v>
      </c>
      <c r="E55" s="118">
        <f t="shared" si="38"/>
        <v>11.797499999999999</v>
      </c>
      <c r="F55" s="119">
        <v>2</v>
      </c>
      <c r="G55" s="114">
        <v>23.594999999999999</v>
      </c>
      <c r="H55" s="119">
        <v>2</v>
      </c>
      <c r="I55" s="119">
        <v>2</v>
      </c>
      <c r="J55" s="70"/>
      <c r="K55" s="113">
        <v>23.594999999999999</v>
      </c>
      <c r="L55" s="113">
        <v>23.594999999999999</v>
      </c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119">
        <f t="shared" si="39"/>
        <v>2</v>
      </c>
      <c r="AC55" s="113">
        <f t="shared" si="40"/>
        <v>23.594999999999999</v>
      </c>
      <c r="AD55" s="166">
        <f t="shared" si="41"/>
        <v>-1</v>
      </c>
      <c r="AE55" s="71"/>
      <c r="AF55" s="71"/>
    </row>
    <row r="56" spans="1:32" s="65" customFormat="1" ht="31.5">
      <c r="A56" s="95">
        <v>7.6</v>
      </c>
      <c r="B56" s="98" t="s">
        <v>66</v>
      </c>
      <c r="C56" s="76" t="s">
        <v>44</v>
      </c>
      <c r="D56" s="69" t="s">
        <v>45</v>
      </c>
      <c r="E56" s="118">
        <f t="shared" si="38"/>
        <v>17.284500000000001</v>
      </c>
      <c r="F56" s="119">
        <v>1</v>
      </c>
      <c r="G56" s="114">
        <v>17.284500000000001</v>
      </c>
      <c r="H56" s="119">
        <v>1</v>
      </c>
      <c r="I56" s="119">
        <v>1</v>
      </c>
      <c r="J56" s="70"/>
      <c r="K56" s="113">
        <v>17.284500000000001</v>
      </c>
      <c r="L56" s="113">
        <v>17.284500000000001</v>
      </c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119">
        <f t="shared" si="39"/>
        <v>1</v>
      </c>
      <c r="AC56" s="113">
        <f t="shared" si="40"/>
        <v>17.284500000000001</v>
      </c>
      <c r="AD56" s="166">
        <f t="shared" si="41"/>
        <v>-1</v>
      </c>
      <c r="AE56" s="71"/>
      <c r="AF56" s="71"/>
    </row>
    <row r="57" spans="1:32" s="65" customFormat="1" ht="15.75">
      <c r="A57" s="95">
        <v>7.7</v>
      </c>
      <c r="B57" s="98" t="s">
        <v>95</v>
      </c>
      <c r="C57" s="76" t="s">
        <v>44</v>
      </c>
      <c r="D57" s="69" t="s">
        <v>45</v>
      </c>
      <c r="E57" s="118">
        <f t="shared" si="38"/>
        <v>7.5579999999999998</v>
      </c>
      <c r="F57" s="119">
        <v>2</v>
      </c>
      <c r="G57" s="114">
        <v>15.116</v>
      </c>
      <c r="H57" s="119">
        <v>2</v>
      </c>
      <c r="I57" s="119">
        <v>2</v>
      </c>
      <c r="J57" s="70"/>
      <c r="K57" s="113">
        <v>15.116</v>
      </c>
      <c r="L57" s="113">
        <v>15.116</v>
      </c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119">
        <f t="shared" si="39"/>
        <v>2</v>
      </c>
      <c r="AC57" s="113">
        <f t="shared" si="40"/>
        <v>15.116</v>
      </c>
      <c r="AD57" s="166">
        <f t="shared" si="41"/>
        <v>-1</v>
      </c>
      <c r="AE57" s="71"/>
      <c r="AF57" s="71"/>
    </row>
    <row r="58" spans="1:32" s="65" customFormat="1" ht="47.25">
      <c r="A58" s="95">
        <v>7.8</v>
      </c>
      <c r="B58" s="98" t="s">
        <v>96</v>
      </c>
      <c r="C58" s="76" t="s">
        <v>44</v>
      </c>
      <c r="D58" s="69" t="s">
        <v>45</v>
      </c>
      <c r="E58" s="118">
        <f t="shared" si="38"/>
        <v>14.85</v>
      </c>
      <c r="F58" s="119">
        <v>2</v>
      </c>
      <c r="G58" s="114">
        <v>29.7</v>
      </c>
      <c r="H58" s="119">
        <v>2</v>
      </c>
      <c r="I58" s="119">
        <v>2</v>
      </c>
      <c r="J58" s="70"/>
      <c r="K58" s="113">
        <v>29.7</v>
      </c>
      <c r="L58" s="113">
        <v>29.7</v>
      </c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119">
        <f t="shared" si="39"/>
        <v>2</v>
      </c>
      <c r="AC58" s="113">
        <f t="shared" si="40"/>
        <v>29.7</v>
      </c>
      <c r="AD58" s="166">
        <f t="shared" si="41"/>
        <v>-1</v>
      </c>
      <c r="AE58" s="71"/>
      <c r="AF58" s="71"/>
    </row>
    <row r="59" spans="1:32" s="65" customFormat="1" ht="15.75">
      <c r="A59" s="207" t="s">
        <v>38</v>
      </c>
      <c r="B59" s="207"/>
      <c r="C59" s="207"/>
      <c r="D59" s="207"/>
      <c r="E59" s="207"/>
      <c r="F59" s="163"/>
      <c r="G59" s="156">
        <f>SUM(G51:G58)</f>
        <v>353.83463999999998</v>
      </c>
      <c r="H59" s="155"/>
      <c r="I59" s="155"/>
      <c r="J59" s="155"/>
      <c r="K59" s="156">
        <f>SUM(K51:K58)</f>
        <v>353.83463999999998</v>
      </c>
      <c r="L59" s="156">
        <f>SUM(L51:L58)</f>
        <v>353.83463999999998</v>
      </c>
      <c r="M59" s="155"/>
      <c r="N59" s="155"/>
      <c r="O59" s="155"/>
      <c r="P59" s="155"/>
      <c r="Q59" s="155"/>
      <c r="R59" s="156">
        <f>SUM(R51:R58)</f>
        <v>238.06914000000003</v>
      </c>
      <c r="S59" s="156">
        <f>SUM(S51:S58)</f>
        <v>238.06914000000003</v>
      </c>
      <c r="T59" s="156"/>
      <c r="U59" s="155"/>
      <c r="V59" s="155"/>
      <c r="W59" s="155"/>
      <c r="X59" s="156">
        <f>SUM(X51:X58)</f>
        <v>0</v>
      </c>
      <c r="Y59" s="156">
        <f>SUM(Y51:Y58)</f>
        <v>0</v>
      </c>
      <c r="Z59" s="156"/>
      <c r="AA59" s="155"/>
      <c r="AB59" s="161"/>
      <c r="AC59" s="158">
        <f>K59-R59</f>
        <v>115.76549999999995</v>
      </c>
      <c r="AD59" s="161"/>
      <c r="AE59" s="162"/>
      <c r="AF59" s="162"/>
    </row>
    <row r="60" spans="1:32" s="65" customFormat="1" ht="18.75">
      <c r="A60" s="211" t="s">
        <v>97</v>
      </c>
      <c r="B60" s="211"/>
      <c r="C60" s="211"/>
      <c r="D60" s="211"/>
      <c r="E60" s="211"/>
      <c r="F60" s="177"/>
      <c r="G60" s="164">
        <f>G59+G49+G45+G43+G30+G27+G17</f>
        <v>63310.002741749988</v>
      </c>
      <c r="H60" s="164"/>
      <c r="I60" s="164"/>
      <c r="J60" s="164"/>
      <c r="K60" s="172">
        <f>K59+K49+K45+K43+K30+K27+K17</f>
        <v>42413.993640000001</v>
      </c>
      <c r="L60" s="172">
        <f>L59+L49+L45+L43+L30+L27+L17</f>
        <v>42368.993640000001</v>
      </c>
      <c r="M60" s="164">
        <f t="shared" ref="M60" si="42">M59+M49+M45+M43+M30+M27+M17</f>
        <v>45</v>
      </c>
      <c r="N60" s="164"/>
      <c r="O60" s="164"/>
      <c r="P60" s="164"/>
      <c r="Q60" s="164"/>
      <c r="R60" s="164">
        <f>R59+R49+R45+R43+R30+R27+R17</f>
        <v>50670.754276666674</v>
      </c>
      <c r="S60" s="164">
        <f>S59+S49+S45+S43+S30+S27+S17</f>
        <v>50625.754276666674</v>
      </c>
      <c r="T60" s="164">
        <f>T59+T49+T43+T30+T27+T17</f>
        <v>45</v>
      </c>
      <c r="U60" s="164"/>
      <c r="V60" s="164"/>
      <c r="W60" s="164"/>
      <c r="X60" s="164">
        <f>X59+X49+X45+X43+X30+X27+X17</f>
        <v>45342.129970000002</v>
      </c>
      <c r="Y60" s="164">
        <f t="shared" ref="Y60" si="43">Y59+Y49+Y45+Y43+Y30+Y27+Y17</f>
        <v>45297.129970000002</v>
      </c>
      <c r="Z60" s="164">
        <f>Z59+Z49+Z43+Z30+Z27+Z17</f>
        <v>45</v>
      </c>
      <c r="AA60" s="172"/>
      <c r="AB60" s="178"/>
      <c r="AC60" s="165">
        <f t="shared" ref="AC60" si="44">K60-R60</f>
        <v>-8256.7606366666732</v>
      </c>
      <c r="AD60" s="161"/>
      <c r="AE60" s="162"/>
      <c r="AF60" s="162"/>
    </row>
    <row r="61" spans="1:32" s="65" customFormat="1">
      <c r="A61" s="99"/>
      <c r="B61" s="99"/>
      <c r="C61" s="99"/>
      <c r="D61" s="99"/>
      <c r="E61" s="99"/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2"/>
      <c r="AC61" s="102"/>
      <c r="AD61" s="102"/>
      <c r="AE61" s="103"/>
      <c r="AF61" s="103"/>
    </row>
    <row r="62" spans="1:32" s="65" customFormat="1">
      <c r="A62" s="212" t="s">
        <v>98</v>
      </c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101"/>
      <c r="V62" s="101"/>
      <c r="W62" s="101"/>
      <c r="X62" s="101"/>
      <c r="Y62" s="101"/>
      <c r="Z62" s="101"/>
      <c r="AA62" s="101"/>
      <c r="AB62" s="102"/>
      <c r="AC62" s="102"/>
      <c r="AD62" s="102"/>
      <c r="AE62" s="103"/>
      <c r="AF62" s="103"/>
    </row>
    <row r="63" spans="1:32" s="65" customFormat="1">
      <c r="A63" s="212" t="s">
        <v>99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101"/>
      <c r="U63" s="101"/>
      <c r="V63" s="101"/>
      <c r="W63" s="101"/>
      <c r="X63" s="101"/>
      <c r="Y63" s="101"/>
      <c r="Z63" s="101"/>
      <c r="AA63" s="101"/>
      <c r="AB63" s="102"/>
      <c r="AC63" s="102"/>
      <c r="AD63" s="102"/>
      <c r="AE63" s="103"/>
      <c r="AF63" s="103"/>
    </row>
    <row r="64" spans="1:32" ht="70.5" customHeight="1"/>
    <row r="65" spans="1:32" s="108" customFormat="1" ht="15.75">
      <c r="A65" s="45"/>
      <c r="B65" s="104" t="s">
        <v>57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6"/>
      <c r="N65" s="169" t="s">
        <v>60</v>
      </c>
      <c r="O65" s="106"/>
      <c r="P65" s="106"/>
      <c r="Q65" s="106"/>
      <c r="R65" s="106"/>
      <c r="S65" s="106"/>
      <c r="T65" s="105"/>
      <c r="U65" s="105"/>
      <c r="V65" s="105"/>
      <c r="W65" s="105"/>
      <c r="X65" s="105"/>
      <c r="Y65" s="105"/>
      <c r="Z65" s="107"/>
      <c r="AA65" s="107"/>
      <c r="AB65" s="107"/>
      <c r="AC65" s="107"/>
      <c r="AD65" s="107"/>
      <c r="AE65" s="107"/>
      <c r="AF65" s="107"/>
    </row>
    <row r="66" spans="1:32" s="108" customFormat="1" ht="15.75">
      <c r="A66" s="49"/>
      <c r="B66" s="109" t="s">
        <v>58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6"/>
      <c r="N66" s="106" t="s">
        <v>18</v>
      </c>
      <c r="O66" s="106"/>
      <c r="P66" s="106"/>
      <c r="Q66" s="106"/>
      <c r="R66" s="106"/>
      <c r="S66" s="106"/>
      <c r="T66" s="105"/>
      <c r="U66" s="105"/>
      <c r="V66" s="105"/>
      <c r="W66" s="105"/>
      <c r="X66" s="105"/>
      <c r="Y66" s="105"/>
      <c r="Z66" s="107"/>
      <c r="AA66" s="107"/>
      <c r="AB66" s="107"/>
      <c r="AC66" s="107"/>
      <c r="AD66" s="107"/>
      <c r="AE66" s="107"/>
      <c r="AF66" s="107"/>
    </row>
    <row r="67" spans="1:32" s="108" customFormat="1" ht="15.75">
      <c r="A67" s="105"/>
      <c r="B67" s="109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7"/>
      <c r="AB67" s="107"/>
      <c r="AC67" s="107"/>
      <c r="AD67" s="107"/>
      <c r="AE67" s="107"/>
      <c r="AF67" s="107"/>
    </row>
    <row r="68" spans="1:32" s="108" customFormat="1" ht="15.75">
      <c r="A68" s="105"/>
      <c r="B68" s="180" t="s">
        <v>113</v>
      </c>
      <c r="C68" s="105"/>
      <c r="D68" s="107"/>
      <c r="E68" s="110"/>
      <c r="F68" s="205" t="s">
        <v>59</v>
      </c>
      <c r="G68" s="2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7"/>
      <c r="AB68" s="107"/>
      <c r="AC68" s="107"/>
      <c r="AD68" s="107"/>
      <c r="AE68" s="107"/>
      <c r="AF68" s="107"/>
    </row>
    <row r="69" spans="1:32" s="112" customFormat="1" ht="12.75">
      <c r="A69" s="37"/>
      <c r="B69" s="37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</row>
    <row r="71" spans="1:32" ht="28.15" customHeight="1">
      <c r="A71" s="206" t="s">
        <v>100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</row>
  </sheetData>
  <mergeCells count="64">
    <mergeCell ref="A1:T1"/>
    <mergeCell ref="A2:AF2"/>
    <mergeCell ref="A3:A6"/>
    <mergeCell ref="B3:B6"/>
    <mergeCell ref="C3:C6"/>
    <mergeCell ref="D3:G4"/>
    <mergeCell ref="H3:M4"/>
    <mergeCell ref="N3:Z3"/>
    <mergeCell ref="AA3:AA6"/>
    <mergeCell ref="AB3:AC4"/>
    <mergeCell ref="N4:T4"/>
    <mergeCell ref="U4:Z4"/>
    <mergeCell ref="AF3:AF6"/>
    <mergeCell ref="D5:D6"/>
    <mergeCell ref="AE20:AE21"/>
    <mergeCell ref="A23:E23"/>
    <mergeCell ref="A26:B26"/>
    <mergeCell ref="E5:E6"/>
    <mergeCell ref="F5:F6"/>
    <mergeCell ref="A22:B22"/>
    <mergeCell ref="AB5:AB6"/>
    <mergeCell ref="AC5:AC6"/>
    <mergeCell ref="U5:W5"/>
    <mergeCell ref="AA10:AA11"/>
    <mergeCell ref="AA24:AA25"/>
    <mergeCell ref="AE24:AE25"/>
    <mergeCell ref="A27:E27"/>
    <mergeCell ref="H5:J5"/>
    <mergeCell ref="A19:B19"/>
    <mergeCell ref="G5:G6"/>
    <mergeCell ref="A8:AF8"/>
    <mergeCell ref="A17:E17"/>
    <mergeCell ref="A18:AF18"/>
    <mergeCell ref="K5:M5"/>
    <mergeCell ref="N5:N6"/>
    <mergeCell ref="O5:Q5"/>
    <mergeCell ref="R5:T5"/>
    <mergeCell ref="X5:Z5"/>
    <mergeCell ref="AD3:AD6"/>
    <mergeCell ref="AE3:AE6"/>
    <mergeCell ref="AE10:AE11"/>
    <mergeCell ref="AA20:AA21"/>
    <mergeCell ref="A28:AF28"/>
    <mergeCell ref="A47:B47"/>
    <mergeCell ref="A31:AF31"/>
    <mergeCell ref="A32:B32"/>
    <mergeCell ref="A36:B36"/>
    <mergeCell ref="A37:B37"/>
    <mergeCell ref="A39:B39"/>
    <mergeCell ref="A40:B40"/>
    <mergeCell ref="A42:B42"/>
    <mergeCell ref="A43:E43"/>
    <mergeCell ref="A44:AF44"/>
    <mergeCell ref="A45:E45"/>
    <mergeCell ref="A46:AF46"/>
    <mergeCell ref="A30:E30"/>
    <mergeCell ref="F68:G68"/>
    <mergeCell ref="A71:U71"/>
    <mergeCell ref="A49:E49"/>
    <mergeCell ref="A50:AF50"/>
    <mergeCell ref="A59:E59"/>
    <mergeCell ref="A60:E60"/>
    <mergeCell ref="A62:T62"/>
    <mergeCell ref="A63:S63"/>
  </mergeCells>
  <pageMargins left="0.43307086614173229" right="0.19685039370078741" top="0.70866141732283472" bottom="0.35433070866141736" header="0.23622047244094491" footer="0.27559055118110237"/>
  <pageSetup paperSize="9" scale="37" orientation="landscape" r:id="rId1"/>
  <headerFooter alignWithMargins="0"/>
  <rowBreaks count="2" manualBreakCount="2">
    <brk id="37" max="31" man="1"/>
    <brk id="7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Загальна інформація</vt:lpstr>
      <vt:lpstr>1. Зведений звіт</vt:lpstr>
      <vt:lpstr>2. Детальний звіт</vt:lpstr>
      <vt:lpstr>'1. Зведений звіт'!Область_печати</vt:lpstr>
      <vt:lpstr>'2. Детальний звіт'!Область_печати</vt:lpstr>
      <vt:lpstr>'Загальна інформація'!Область_печати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Mykola Pavliv</dc:creator>
  <cp:lastModifiedBy>volodymyr.yanchuk</cp:lastModifiedBy>
  <cp:lastPrinted>2016-10-06T14:34:00Z</cp:lastPrinted>
  <dcterms:created xsi:type="dcterms:W3CDTF">1996-10-08T23:32:33Z</dcterms:created>
  <dcterms:modified xsi:type="dcterms:W3CDTF">2016-10-06T14:44:09Z</dcterms:modified>
</cp:coreProperties>
</file>