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420" windowHeight="5190" tabRatio="86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звіт'!$A$1:$H$22</definedName>
    <definedName name="_xlnm.Print_Area" localSheetId="2">'2. Детальний звіт'!$A$1:$AF$70</definedName>
    <definedName name="_xlnm.Print_Area" localSheetId="0">'Загальна інформація'!$A$1:$E$29</definedName>
  </definedNames>
  <calcPr calcId="125725"/>
</workbook>
</file>

<file path=xl/calcChain.xml><?xml version="1.0" encoding="utf-8"?>
<calcChain xmlns="http://schemas.openxmlformats.org/spreadsheetml/2006/main">
  <c r="AC58" i="24"/>
  <c r="AC42"/>
  <c r="AC26"/>
  <c r="AC16"/>
  <c r="AC25"/>
  <c r="AC21"/>
  <c r="AC48"/>
  <c r="AC57"/>
  <c r="AB57"/>
  <c r="AC56"/>
  <c r="AB56"/>
  <c r="AC55"/>
  <c r="AB55"/>
  <c r="AC54"/>
  <c r="AB54"/>
  <c r="AC53"/>
  <c r="AB53"/>
  <c r="AC52"/>
  <c r="AB52"/>
  <c r="AC51"/>
  <c r="AB51"/>
  <c r="AC50"/>
  <c r="AB50"/>
  <c r="AC47"/>
  <c r="AB47"/>
  <c r="AC40"/>
  <c r="AB40"/>
  <c r="AC37"/>
  <c r="AB37"/>
  <c r="AC34"/>
  <c r="AB34"/>
  <c r="AC33"/>
  <c r="AB33"/>
  <c r="AC32"/>
  <c r="AB32"/>
  <c r="AC14"/>
  <c r="AC13"/>
  <c r="AC12"/>
  <c r="AB12"/>
  <c r="AC59"/>
  <c r="AD24"/>
  <c r="AC24"/>
  <c r="AB24"/>
  <c r="AD23"/>
  <c r="AC23"/>
  <c r="AB23"/>
  <c r="AC20"/>
  <c r="AB20"/>
  <c r="AC19"/>
  <c r="AB19"/>
  <c r="AD10"/>
  <c r="AD11"/>
  <c r="AD9"/>
  <c r="AB10"/>
  <c r="AC10"/>
  <c r="AB11"/>
  <c r="AC11"/>
  <c r="AC9"/>
  <c r="AB9"/>
  <c r="Y59" l="1"/>
  <c r="S59"/>
  <c r="Y58"/>
  <c r="S58"/>
  <c r="Y48"/>
  <c r="S48"/>
  <c r="Y42"/>
  <c r="S42"/>
  <c r="Y29"/>
  <c r="S29"/>
  <c r="Y26"/>
  <c r="Y25"/>
  <c r="Y21"/>
  <c r="S26"/>
  <c r="S25"/>
  <c r="S21"/>
  <c r="Y16"/>
  <c r="S16"/>
  <c r="N9"/>
  <c r="X58"/>
  <c r="R58"/>
  <c r="X48"/>
  <c r="R48"/>
  <c r="X42"/>
  <c r="X29"/>
  <c r="R29"/>
  <c r="R42"/>
  <c r="X16" l="1"/>
  <c r="X25"/>
  <c r="N24" l="1"/>
  <c r="N23"/>
  <c r="R25"/>
  <c r="N20"/>
  <c r="N19"/>
  <c r="R21"/>
  <c r="N11"/>
  <c r="N10"/>
  <c r="R26" l="1"/>
  <c r="R16"/>
  <c r="R59" l="1"/>
  <c r="F14" i="1"/>
  <c r="F13"/>
  <c r="F12"/>
  <c r="F11"/>
  <c r="F10"/>
  <c r="F8"/>
  <c r="E14"/>
  <c r="E13"/>
  <c r="E12"/>
  <c r="E11"/>
  <c r="E10"/>
  <c r="E9"/>
  <c r="E8"/>
  <c r="D14"/>
  <c r="D10"/>
  <c r="X21" i="24"/>
  <c r="X26" s="1"/>
  <c r="L58"/>
  <c r="K58"/>
  <c r="L48"/>
  <c r="K48"/>
  <c r="L38"/>
  <c r="K38"/>
  <c r="L35"/>
  <c r="L42" s="1"/>
  <c r="M35"/>
  <c r="M42" s="1"/>
  <c r="M59" s="1"/>
  <c r="K34"/>
  <c r="K35" s="1"/>
  <c r="K42" s="1"/>
  <c r="D11" i="1" s="1"/>
  <c r="K33" i="24"/>
  <c r="K32"/>
  <c r="L25"/>
  <c r="L26" s="1"/>
  <c r="K25"/>
  <c r="K26" s="1"/>
  <c r="D9" i="1" s="1"/>
  <c r="L21" i="24"/>
  <c r="K21"/>
  <c r="L16"/>
  <c r="K16"/>
  <c r="D8" i="1" s="1"/>
  <c r="G58" i="24"/>
  <c r="E57"/>
  <c r="E56"/>
  <c r="E55"/>
  <c r="E54"/>
  <c r="E53"/>
  <c r="E52"/>
  <c r="E51"/>
  <c r="E50"/>
  <c r="G48"/>
  <c r="E47"/>
  <c r="G42"/>
  <c r="G41"/>
  <c r="E40"/>
  <c r="G38"/>
  <c r="E37"/>
  <c r="G35"/>
  <c r="E34"/>
  <c r="E33"/>
  <c r="E32"/>
  <c r="G29"/>
  <c r="E28"/>
  <c r="G25"/>
  <c r="G26" s="1"/>
  <c r="E24"/>
  <c r="E23"/>
  <c r="G21"/>
  <c r="E20"/>
  <c r="E19"/>
  <c r="G16"/>
  <c r="E15"/>
  <c r="E14"/>
  <c r="E13"/>
  <c r="E12"/>
  <c r="E11"/>
  <c r="E10"/>
  <c r="E9"/>
  <c r="L59" l="1"/>
  <c r="G59"/>
  <c r="K59"/>
  <c r="D13" i="1"/>
  <c r="F9"/>
  <c r="X59" i="24"/>
  <c r="G14" i="1" l="1"/>
  <c r="H12" l="1"/>
  <c r="H10"/>
  <c r="H14"/>
  <c r="G13"/>
  <c r="G8" l="1"/>
  <c r="H8"/>
  <c r="D15"/>
  <c r="G9"/>
  <c r="F15" l="1"/>
  <c r="G11"/>
  <c r="H9"/>
  <c r="H13"/>
  <c r="H11" l="1"/>
  <c r="E15"/>
  <c r="G15" s="1"/>
  <c r="H15" l="1"/>
  <c r="C15" l="1"/>
</calcChain>
</file>

<file path=xl/sharedStrings.xml><?xml version="1.0" encoding="utf-8"?>
<sst xmlns="http://schemas.openxmlformats.org/spreadsheetml/2006/main" count="192" uniqueCount="110">
  <si>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</si>
  <si>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</si>
  <si>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</si>
  <si>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</si>
  <si>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</si>
  <si>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</si>
  <si>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</si>
  <si>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</si>
  <si>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</si>
  <si>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</si>
  <si>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</si>
  <si>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</si>
  <si>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</si>
  <si>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</si>
  <si>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</si>
  <si>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</si>
  <si>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</si>
  <si>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</si>
  <si>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</si>
  <si>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</si>
  <si>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</si>
  <si>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</si>
  <si>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</si>
  <si>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</si>
  <si>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</si>
  <si>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</si>
  <si>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</si>
  <si>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</si>
  <si>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</si>
  <si>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</si>
  <si>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</si>
  <si>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</si>
  <si>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</si>
  <si>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</si>
  <si>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</si>
  <si>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</si>
  <si>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</si>
  <si>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</si>
  <si>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</si>
  <si>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</si>
  <si>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</si>
  <si>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</si>
  <si>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амортизація</t>
  </si>
  <si>
    <t>Встановлення розвантажувальних ТП:</t>
  </si>
  <si>
    <t>шт</t>
  </si>
  <si>
    <t>інші доходи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</si>
  <si>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</si>
  <si>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</si>
  <si>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Портативний компютер</t>
  </si>
  <si>
    <t>Закупівля програмного забезпечення, у т.ч.:</t>
  </si>
  <si>
    <t>ПАТ "Рівнеобленерго"</t>
  </si>
  <si>
    <t>Заміна однофазних відгалужень до житлових будинків на ізольовані</t>
  </si>
  <si>
    <t>Реконструкція/технічне переоснащення ПЛ-0,4 кВ самоутримним ізольованим проводом</t>
  </si>
  <si>
    <t>Заміна трифазних відгалужень до житлових будинків на ізольовані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</si>
  <si>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</si>
  <si>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</si>
  <si>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</si>
  <si>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</si>
  <si>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</si>
  <si>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</si>
  <si>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Невмержицький С.М.</t>
  </si>
  <si>
    <t>Реконструкція КЛ-10 кВ:</t>
  </si>
  <si>
    <t>Заміна високовольтного обладнання ПС 110 Володимирець</t>
  </si>
  <si>
    <t>Закупівля нового мережевого обладнання</t>
  </si>
  <si>
    <t>Вимірювач опору ізоляції МІС-5000 або Е6-24</t>
  </si>
  <si>
    <t>КЮРБ  (провантажувальний пристрій)</t>
  </si>
  <si>
    <t>ВАФ (прилад для перевірки схем обліку)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</si>
  <si>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I квартал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</si>
  <si>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>Заміна 1-фазних лічильників  (дефектні лічильники)</t>
  </si>
  <si>
    <t>Заміна 3-фазних лічильників (дефектні лічильники)</t>
  </si>
  <si>
    <t>Заплановано на 2016 рік</t>
  </si>
  <si>
    <t>Виконано</t>
  </si>
  <si>
    <t>Причини невико-нання плану</t>
  </si>
  <si>
    <t>вартість одиниці продукції,
тис. грн
без ПДВ</t>
  </si>
  <si>
    <t>кількість</t>
  </si>
  <si>
    <t>вартість, тис. грн</t>
  </si>
  <si>
    <t>вартість одиниці продукції</t>
  </si>
  <si>
    <t xml:space="preserve"> кількість</t>
  </si>
  <si>
    <t>всього</t>
  </si>
  <si>
    <t>пер*</t>
  </si>
  <si>
    <t>пост**</t>
  </si>
  <si>
    <t>пер</t>
  </si>
  <si>
    <t>пост</t>
  </si>
  <si>
    <t>амортизація - 3837,06;інші доходи - 9144,31</t>
  </si>
  <si>
    <t>Виготовлення та погодження проектно-кошторисної документації ЕМ 10-0,4 кВ</t>
  </si>
  <si>
    <t>Заміна дефектних приладів обліку</t>
  </si>
  <si>
    <t>Всього:</t>
  </si>
  <si>
    <t>Заміна приладів обліку власними силами</t>
  </si>
  <si>
    <t>Радіомодеми для системи телемеханіки (остання миля)</t>
  </si>
  <si>
    <t xml:space="preserve">БФП </t>
  </si>
  <si>
    <t>Обладнання для інфраструктури ІТ</t>
  </si>
  <si>
    <t>Спецмеханізми</t>
  </si>
  <si>
    <t>Автогідропідйомник АР-18.04 на базі ГАЗ-3309</t>
  </si>
  <si>
    <t>Бензопила SHTIL MS-361</t>
  </si>
  <si>
    <t>Висоторіз SHTIL HT-101</t>
  </si>
  <si>
    <t xml:space="preserve">Прилад К-540-3-17-10 для вимірювання опору обмоток постійному струму,коефіцієнта трансформації, втрат холостого ходу,струму к.з. 
силових трансформаторів 10/0,4 кВ; 35/10 кВ; 110/35/10 кВ.               </t>
  </si>
  <si>
    <t>Лебідка тросова барабанна</t>
  </si>
  <si>
    <t xml:space="preserve">Генератор бензиновый HYUNDAI HOBBY HHY 3000F 
</t>
  </si>
  <si>
    <t>Усього по програмі</t>
  </si>
  <si>
    <t>* пер - діяльність з передачі електричної енергії місцевими (локальними) електричними мережами (відповідні колонки заповнюються виключно при наданні звіту за рік).</t>
  </si>
  <si>
    <t>** пост - діяльність з постачання електричної енергії за регульованим тарифом (відповідні колонки заповнюються виключно при наданні звіту за рік).</t>
  </si>
  <si>
    <t>{Додаток 2 із змінами, внесеними згідно з Постановою Національної комісії, що здійснює державне регулювання у сферах енергетики та комунальних послуг № 1991 від 02.07.2015}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</si>
  <si>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2016 рік</t>
    </r>
    <r>
      <rPr>
        <sz val="11"/>
        <rFont val="Times New Roman"/>
        <family val="1"/>
        <charset val="204"/>
      </rPr>
      <t>, тис. грн (без ПДВ)</t>
    </r>
  </si>
  <si>
    <t xml:space="preserve">Заплановано на I квартал
(з наростаючим підсумком) </t>
  </si>
  <si>
    <r>
      <t xml:space="preserve">1. Звіт щодо виконання інвестиційної програми ПАТ "Рівнеобленерго" </t>
    </r>
    <r>
      <rPr>
        <b/>
        <sz val="14"/>
        <color indexed="10"/>
        <rFont val="Times New Roman"/>
        <family val="1"/>
        <charset val="204"/>
      </rPr>
      <t xml:space="preserve">за I квартал 2016 року </t>
    </r>
  </si>
  <si>
    <t>Виконано за І квартал (з наростаючим підсумком), тис. грн (без ПДВ)</t>
  </si>
  <si>
    <t>2. Детальний звіт щодо виконання інвестиційної програми ПАТ "Рівнеобленерго" за І квартал 2016 року</t>
  </si>
  <si>
    <t xml:space="preserve">Розпорядження №120 </t>
  </si>
  <si>
    <t>" 15 " квітня  2016 року</t>
  </si>
  <si>
    <t>" 15 "   квітня 2016 року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</si>
</sst>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0_ ;[Red]\-#,##0.00\ "/>
    <numFmt numFmtId="166" formatCode="0.000"/>
    <numFmt numFmtId="167" formatCode="#,##0.0_ ;[Red]\-#,##0.0\ "/>
    <numFmt numFmtId="168" formatCode="#,##0.000_ ;[Red]\-#,##0.000\ "/>
    <numFmt numFmtId="169" formatCode="#,##0_ ;[Red]\-#,##0\ "/>
  </numFmts>
  <fonts count="52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8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</cellStyleXfs>
  <cellXfs count="237">
    <xf numFmtId="0" fontId="0" fillId="0" borderId="0" xfId="0"/>
    <xf numFmtId="0" fontId="3" fillId="0" borderId="0" xfId="34" applyFont="1" applyBorder="1" applyProtection="1"/>
    <xf numFmtId="0" fontId="3" fillId="0" borderId="0" xfId="34" applyFont="1" applyProtection="1"/>
    <xf numFmtId="0" fontId="6" fillId="0" borderId="0" xfId="34" applyFont="1"/>
    <xf numFmtId="0" fontId="7" fillId="0" borderId="0" xfId="34" applyFont="1"/>
    <xf numFmtId="0" fontId="9" fillId="0" borderId="0" xfId="34" applyFont="1" applyAlignment="1">
      <alignment horizontal="left" indent="1"/>
    </xf>
    <xf numFmtId="0" fontId="6" fillId="0" borderId="0" xfId="34" applyFont="1" applyProtection="1"/>
    <xf numFmtId="0" fontId="6" fillId="0" borderId="0" xfId="34" applyFont="1" applyAlignment="1" applyProtection="1">
      <alignment horizontal="left" indent="1"/>
    </xf>
    <xf numFmtId="0" fontId="7" fillId="0" borderId="10" xfId="34" applyNumberFormat="1" applyFont="1" applyFill="1" applyBorder="1" applyAlignment="1" applyProtection="1">
      <alignment horizontal="center" vertical="center" wrapText="1"/>
    </xf>
    <xf numFmtId="4" fontId="7" fillId="0" borderId="10" xfId="34" applyNumberFormat="1" applyFont="1" applyFill="1" applyBorder="1" applyAlignment="1" applyProtection="1">
      <alignment horizontal="center" vertical="center"/>
    </xf>
    <xf numFmtId="10" fontId="7" fillId="0" borderId="10" xfId="34" applyNumberFormat="1" applyFont="1" applyFill="1" applyBorder="1" applyAlignment="1" applyProtection="1">
      <alignment horizontal="center" vertical="center"/>
    </xf>
    <xf numFmtId="0" fontId="7" fillId="0" borderId="0" xfId="34" applyFont="1" applyProtection="1"/>
    <xf numFmtId="0" fontId="7" fillId="0" borderId="10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0" xfId="34" applyFont="1" applyFill="1" applyBorder="1" applyAlignment="1" applyProtection="1">
      <alignment horizontal="center" vertical="center"/>
    </xf>
    <xf numFmtId="4" fontId="7" fillId="0" borderId="10" xfId="34" applyNumberFormat="1" applyFont="1" applyFill="1" applyBorder="1" applyAlignment="1" applyProtection="1">
      <alignment horizontal="center" vertical="center"/>
      <protection locked="0"/>
    </xf>
    <xf numFmtId="0" fontId="7" fillId="0" borderId="0" xfId="34" applyFont="1" applyFill="1" applyProtection="1"/>
    <xf numFmtId="0" fontId="7" fillId="0" borderId="0" xfId="34" applyFont="1" applyFill="1"/>
    <xf numFmtId="0" fontId="9" fillId="0" borderId="13" xfId="34" applyFont="1" applyFill="1" applyBorder="1" applyAlignment="1" applyProtection="1">
      <alignment horizontal="center" vertical="center"/>
    </xf>
    <xf numFmtId="0" fontId="12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>
      <alignment horizontal="left" vertical="center" indent="1"/>
    </xf>
    <xf numFmtId="0" fontId="9" fillId="0" borderId="11" xfId="34" applyFont="1" applyFill="1" applyBorder="1" applyAlignment="1" applyProtection="1">
      <alignment horizontal="center" vertical="center"/>
    </xf>
    <xf numFmtId="0" fontId="8" fillId="0" borderId="0" xfId="34" applyFont="1" applyFill="1"/>
    <xf numFmtId="0" fontId="8" fillId="0" borderId="0" xfId="34" applyFont="1" applyAlignment="1" applyProtection="1">
      <alignment horizontal="left" indent="4"/>
    </xf>
    <xf numFmtId="0" fontId="8" fillId="0" borderId="0" xfId="34" applyFont="1" applyProtection="1"/>
    <xf numFmtId="0" fontId="9" fillId="0" borderId="0" xfId="34" applyFont="1" applyAlignment="1"/>
    <xf numFmtId="0" fontId="9" fillId="0" borderId="0" xfId="34" applyFont="1" applyAlignment="1">
      <alignment horizontal="left" indent="4"/>
    </xf>
    <xf numFmtId="0" fontId="13" fillId="0" borderId="0" xfId="34" applyFont="1" applyFill="1" applyAlignment="1">
      <alignment horizontal="left"/>
    </xf>
    <xf numFmtId="0" fontId="14" fillId="0" borderId="0" xfId="34" applyFont="1" applyFill="1" applyProtection="1"/>
    <xf numFmtId="0" fontId="6" fillId="0" borderId="0" xfId="34" applyFont="1" applyFill="1"/>
    <xf numFmtId="0" fontId="15" fillId="0" borderId="0" xfId="34" applyFont="1" applyFill="1"/>
    <xf numFmtId="0" fontId="6" fillId="0" borderId="0" xfId="34" applyFont="1" applyFill="1" applyAlignment="1">
      <alignment horizontal="center"/>
    </xf>
    <xf numFmtId="0" fontId="16" fillId="0" borderId="0" xfId="34" applyFont="1" applyFill="1"/>
    <xf numFmtId="0" fontId="6" fillId="0" borderId="0" xfId="53" applyFont="1" applyFill="1" applyProtection="1">
      <protection hidden="1"/>
    </xf>
    <xf numFmtId="0" fontId="6" fillId="0" borderId="0" xfId="53" applyFont="1" applyFill="1" applyAlignment="1" applyProtection="1">
      <alignment horizontal="center"/>
      <protection hidden="1"/>
    </xf>
    <xf numFmtId="0" fontId="6" fillId="0" borderId="0" xfId="53" applyFont="1" applyFill="1" applyAlignment="1" applyProtection="1">
      <alignment horizontal="left"/>
      <protection hidden="1"/>
    </xf>
    <xf numFmtId="0" fontId="6" fillId="0" borderId="0" xfId="53" applyFont="1" applyFill="1" applyAlignment="1" applyProtection="1">
      <alignment horizontal="left" indent="3"/>
      <protection hidden="1"/>
    </xf>
    <xf numFmtId="0" fontId="6" fillId="0" borderId="0" xfId="53" applyFont="1" applyFill="1" applyAlignment="1" applyProtection="1">
      <protection hidden="1"/>
    </xf>
    <xf numFmtId="0" fontId="7" fillId="24" borderId="10" xfId="34" applyFont="1" applyFill="1" applyBorder="1" applyAlignment="1" applyProtection="1">
      <alignment horizontal="center" vertical="top" wrapText="1"/>
    </xf>
    <xf numFmtId="0" fontId="7" fillId="24" borderId="10" xfId="34" applyFont="1" applyFill="1" applyBorder="1" applyAlignment="1" applyProtection="1">
      <alignment horizontal="center" vertical="center"/>
    </xf>
    <xf numFmtId="0" fontId="4" fillId="0" borderId="0" xfId="53" applyFont="1" applyBorder="1" applyAlignment="1" applyProtection="1">
      <alignment horizontal="left"/>
      <protection hidden="1"/>
    </xf>
    <xf numFmtId="0" fontId="7" fillId="0" borderId="0" xfId="35" applyFont="1" applyAlignment="1">
      <alignment horizontal="center" vertical="center" wrapText="1"/>
    </xf>
    <xf numFmtId="0" fontId="7" fillId="0" borderId="0" xfId="53" applyFont="1" applyProtection="1">
      <protection hidden="1"/>
    </xf>
    <xf numFmtId="0" fontId="6" fillId="0" borderId="0" xfId="37" applyFont="1" applyFill="1"/>
    <xf numFmtId="0" fontId="4" fillId="0" borderId="0" xfId="53" applyFont="1" applyFill="1" applyBorder="1" applyAlignment="1" applyProtection="1">
      <alignment horizontal="left"/>
      <protection hidden="1"/>
    </xf>
    <xf numFmtId="0" fontId="6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center" vertical="center"/>
    </xf>
    <xf numFmtId="0" fontId="8" fillId="0" borderId="0" xfId="38" applyFont="1" applyAlignment="1" applyProtection="1">
      <alignment horizontal="center" vertical="center"/>
    </xf>
    <xf numFmtId="0" fontId="7" fillId="0" borderId="0" xfId="53" applyFont="1" applyFill="1" applyProtection="1">
      <protection hidden="1"/>
    </xf>
    <xf numFmtId="4" fontId="7" fillId="0" borderId="10" xfId="38" applyNumberFormat="1" applyFont="1" applyFill="1" applyBorder="1" applyAlignment="1" applyProtection="1">
      <alignment horizontal="center" vertical="center"/>
    </xf>
    <xf numFmtId="4" fontId="7" fillId="0" borderId="10" xfId="38" applyNumberFormat="1" applyFont="1" applyFill="1" applyBorder="1" applyAlignment="1" applyProtection="1">
      <alignment horizontal="center" vertical="center"/>
      <protection locked="0"/>
    </xf>
    <xf numFmtId="4" fontId="4" fillId="26" borderId="10" xfId="34" applyNumberFormat="1" applyFont="1" applyFill="1" applyBorder="1" applyAlignment="1" applyProtection="1">
      <alignment horizontal="center" vertical="center"/>
    </xf>
    <xf numFmtId="10" fontId="4" fillId="26" borderId="10" xfId="34" applyNumberFormat="1" applyFont="1" applyFill="1" applyBorder="1" applyAlignment="1" applyProtection="1">
      <alignment horizontal="center" vertical="center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/>
    </xf>
    <xf numFmtId="0" fontId="21" fillId="0" borderId="0" xfId="53" applyFont="1" applyAlignment="1" applyProtection="1">
      <alignment horizontal="left"/>
      <protection hidden="1"/>
    </xf>
    <xf numFmtId="0" fontId="7" fillId="0" borderId="0" xfId="38" applyFont="1" applyAlignment="1" applyProtection="1">
      <alignment horizontal="center" vertical="center"/>
    </xf>
    <xf numFmtId="0" fontId="7" fillId="0" borderId="0" xfId="53" applyFont="1" applyAlignment="1" applyProtection="1">
      <protection hidden="1"/>
    </xf>
    <xf numFmtId="14" fontId="1" fillId="26" borderId="14" xfId="34" applyNumberFormat="1" applyFont="1" applyFill="1" applyBorder="1" applyAlignment="1" applyProtection="1">
      <alignment horizontal="center" vertical="center"/>
      <protection locked="0"/>
    </xf>
    <xf numFmtId="0" fontId="7" fillId="0" borderId="0" xfId="58" applyFont="1" applyFill="1"/>
    <xf numFmtId="0" fontId="9" fillId="0" borderId="0" xfId="59" applyFont="1"/>
    <xf numFmtId="0" fontId="7" fillId="0" borderId="0" xfId="58" applyFont="1" applyFill="1" applyBorder="1"/>
    <xf numFmtId="0" fontId="9" fillId="0" borderId="10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7" fillId="0" borderId="0" xfId="58" applyFont="1" applyFill="1" applyAlignment="1">
      <alignment horizontal="center" vertical="center" wrapText="1"/>
    </xf>
    <xf numFmtId="164" fontId="40" fillId="0" borderId="10" xfId="36" applyNumberFormat="1" applyFont="1" applyFill="1" applyBorder="1" applyAlignment="1">
      <alignment horizontal="center" vertical="center"/>
    </xf>
    <xf numFmtId="0" fontId="9" fillId="0" borderId="11" xfId="52" applyFont="1" applyFill="1" applyBorder="1" applyAlignment="1" applyProtection="1">
      <alignment horizontal="left" vertical="center" wrapText="1"/>
    </xf>
    <xf numFmtId="0" fontId="40" fillId="0" borderId="10" xfId="51" applyFont="1" applyFill="1" applyBorder="1" applyAlignment="1">
      <alignment horizontal="center" vertical="center"/>
    </xf>
    <xf numFmtId="0" fontId="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/>
    </xf>
    <xf numFmtId="0" fontId="7" fillId="0" borderId="10" xfId="58" applyFont="1" applyFill="1" applyBorder="1" applyAlignment="1">
      <alignment horizontal="center" vertical="center" wrapText="1"/>
    </xf>
    <xf numFmtId="0" fontId="9" fillId="0" borderId="10" xfId="40" applyFont="1" applyFill="1" applyBorder="1" applyAlignment="1">
      <alignment horizontal="left" vertical="top" wrapText="1"/>
    </xf>
    <xf numFmtId="0" fontId="40" fillId="0" borderId="10" xfId="60" applyFont="1" applyFill="1" applyBorder="1" applyAlignment="1">
      <alignment horizontal="center" vertical="center" wrapText="1"/>
    </xf>
    <xf numFmtId="0" fontId="9" fillId="0" borderId="11" xfId="54" applyFont="1" applyFill="1" applyBorder="1" applyAlignment="1">
      <alignment horizontal="left" vertical="center" wrapText="1"/>
    </xf>
    <xf numFmtId="0" fontId="9" fillId="0" borderId="10" xfId="54" applyFont="1" applyFill="1" applyBorder="1" applyAlignment="1">
      <alignment horizontal="left" vertical="center" wrapText="1"/>
    </xf>
    <xf numFmtId="164" fontId="40" fillId="0" borderId="10" xfId="51" applyNumberFormat="1" applyFont="1" applyFill="1" applyBorder="1" applyAlignment="1">
      <alignment horizontal="center" vertical="center" wrapText="1"/>
    </xf>
    <xf numFmtId="167" fontId="4" fillId="0" borderId="10" xfId="58" applyNumberFormat="1" applyFont="1" applyFill="1" applyBorder="1" applyAlignment="1">
      <alignment horizontal="center" vertical="center" wrapText="1"/>
    </xf>
    <xf numFmtId="0" fontId="40" fillId="0" borderId="10" xfId="40" applyFont="1" applyFill="1" applyBorder="1" applyAlignment="1">
      <alignment horizontal="center" vertical="center"/>
    </xf>
    <xf numFmtId="2" fontId="9" fillId="0" borderId="10" xfId="40" applyNumberFormat="1" applyFont="1" applyFill="1" applyBorder="1" applyAlignment="1">
      <alignment vertical="center" wrapText="1"/>
    </xf>
    <xf numFmtId="0" fontId="40" fillId="0" borderId="10" xfId="36" applyFont="1" applyFill="1" applyBorder="1" applyAlignment="1">
      <alignment horizontal="center" vertical="center"/>
    </xf>
    <xf numFmtId="0" fontId="9" fillId="0" borderId="10" xfId="36" applyFont="1" applyFill="1" applyBorder="1" applyAlignment="1">
      <alignment horizontal="left" vertical="center" wrapText="1"/>
    </xf>
    <xf numFmtId="0" fontId="40" fillId="0" borderId="10" xfId="57" applyFont="1" applyFill="1" applyBorder="1" applyAlignment="1">
      <alignment horizontal="center" vertical="center"/>
    </xf>
    <xf numFmtId="0" fontId="43" fillId="25" borderId="10" xfId="61" applyFont="1" applyFill="1" applyBorder="1" applyAlignment="1">
      <alignment horizontal="left" vertical="center" wrapText="1"/>
    </xf>
    <xf numFmtId="0" fontId="4" fillId="0" borderId="10" xfId="58" applyFont="1" applyFill="1" applyBorder="1" applyAlignment="1">
      <alignment horizontal="left"/>
    </xf>
    <xf numFmtId="0" fontId="7" fillId="0" borderId="10" xfId="58" applyFont="1" applyFill="1" applyBorder="1" applyAlignment="1">
      <alignment horizontal="center" vertical="center"/>
    </xf>
    <xf numFmtId="168" fontId="7" fillId="0" borderId="10" xfId="58" applyNumberFormat="1" applyFont="1" applyFill="1" applyBorder="1" applyAlignment="1">
      <alignment horizontal="center" vertical="center"/>
    </xf>
    <xf numFmtId="167" fontId="7" fillId="0" borderId="10" xfId="58" applyNumberFormat="1" applyFont="1" applyFill="1" applyBorder="1" applyAlignment="1">
      <alignment horizontal="center" vertical="center" wrapText="1"/>
    </xf>
    <xf numFmtId="0" fontId="9" fillId="25" borderId="10" xfId="36" applyFont="1" applyFill="1" applyBorder="1" applyAlignment="1">
      <alignment vertical="center" wrapText="1"/>
    </xf>
    <xf numFmtId="0" fontId="40" fillId="0" borderId="11" xfId="57" applyFont="1" applyFill="1" applyBorder="1" applyAlignment="1">
      <alignment horizontal="center" vertical="center"/>
    </xf>
    <xf numFmtId="0" fontId="40" fillId="0" borderId="11" xfId="57" applyNumberFormat="1" applyFont="1" applyFill="1" applyBorder="1" applyAlignment="1">
      <alignment horizontal="center" vertical="center"/>
    </xf>
    <xf numFmtId="0" fontId="43" fillId="25" borderId="10" xfId="36" applyFont="1" applyFill="1" applyBorder="1" applyAlignment="1">
      <alignment vertical="center" wrapText="1"/>
    </xf>
    <xf numFmtId="0" fontId="40" fillId="0" borderId="10" xfId="54" applyFont="1" applyFill="1" applyBorder="1" applyAlignment="1">
      <alignment horizontal="center" vertical="center"/>
    </xf>
    <xf numFmtId="0" fontId="40" fillId="0" borderId="12" xfId="54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left" vertical="center" wrapText="1"/>
    </xf>
    <xf numFmtId="0" fontId="40" fillId="25" borderId="10" xfId="40" applyFont="1" applyFill="1" applyBorder="1" applyAlignment="1">
      <alignment horizontal="center" vertical="center"/>
    </xf>
    <xf numFmtId="0" fontId="43" fillId="25" borderId="10" xfId="40" applyFont="1" applyFill="1" applyBorder="1" applyAlignment="1">
      <alignment horizontal="left" vertical="center" wrapText="1"/>
    </xf>
    <xf numFmtId="0" fontId="43" fillId="25" borderId="10" xfId="57" applyFont="1" applyFill="1" applyBorder="1" applyAlignment="1">
      <alignment horizontal="left" vertical="center"/>
    </xf>
    <xf numFmtId="0" fontId="43" fillId="25" borderId="10" xfId="57" applyFont="1" applyFill="1" applyBorder="1" applyAlignment="1">
      <alignment horizontal="left" vertical="center" wrapText="1"/>
    </xf>
    <xf numFmtId="0" fontId="4" fillId="0" borderId="0" xfId="58" applyFont="1" applyFill="1" applyBorder="1" applyAlignment="1">
      <alignment vertical="center"/>
    </xf>
    <xf numFmtId="167" fontId="4" fillId="0" borderId="0" xfId="58" applyNumberFormat="1" applyFont="1" applyFill="1" applyBorder="1" applyAlignment="1">
      <alignment horizontal="center" vertical="center"/>
    </xf>
    <xf numFmtId="167" fontId="4" fillId="0" borderId="0" xfId="58" applyNumberFormat="1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12" fillId="0" borderId="0" xfId="53" applyFont="1" applyBorder="1" applyAlignment="1" applyProtection="1">
      <alignment horizontal="left"/>
      <protection hidden="1"/>
    </xf>
    <xf numFmtId="0" fontId="6" fillId="0" borderId="0" xfId="58" applyFont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6" fillId="0" borderId="0" xfId="58" applyFont="1" applyAlignment="1" applyProtection="1">
      <alignment horizontal="center" vertical="center"/>
    </xf>
    <xf numFmtId="0" fontId="8" fillId="0" borderId="0" xfId="58" applyFont="1" applyAlignment="1" applyProtection="1">
      <alignment horizontal="center" vertical="center"/>
    </xf>
    <xf numFmtId="0" fontId="9" fillId="0" borderId="0" xfId="53" applyFont="1" applyProtection="1">
      <protection hidden="1"/>
    </xf>
    <xf numFmtId="0" fontId="9" fillId="0" borderId="0" xfId="53" applyFont="1" applyAlignment="1" applyProtection="1">
      <protection hidden="1"/>
    </xf>
    <xf numFmtId="0" fontId="6" fillId="0" borderId="0" xfId="58" applyFont="1" applyFill="1"/>
    <xf numFmtId="0" fontId="15" fillId="0" borderId="0" xfId="58" applyFont="1" applyFill="1"/>
    <xf numFmtId="4" fontId="40" fillId="0" borderId="10" xfId="58" applyNumberFormat="1" applyFont="1" applyFill="1" applyBorder="1" applyAlignment="1">
      <alignment horizontal="center" vertical="center"/>
    </xf>
    <xf numFmtId="4" fontId="41" fillId="0" borderId="10" xfId="58" applyNumberFormat="1" applyFont="1" applyFill="1" applyBorder="1" applyAlignment="1">
      <alignment horizontal="center" vertical="center"/>
    </xf>
    <xf numFmtId="0" fontId="41" fillId="0" borderId="10" xfId="58" applyFont="1" applyFill="1" applyBorder="1" applyAlignment="1">
      <alignment horizontal="center" vertical="center"/>
    </xf>
    <xf numFmtId="0" fontId="41" fillId="0" borderId="10" xfId="58" applyFont="1" applyFill="1" applyBorder="1" applyAlignment="1">
      <alignment horizontal="center"/>
    </xf>
    <xf numFmtId="3" fontId="40" fillId="0" borderId="10" xfId="58" applyNumberFormat="1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2" fontId="41" fillId="0" borderId="10" xfId="58" applyNumberFormat="1" applyFont="1" applyFill="1" applyBorder="1" applyAlignment="1">
      <alignment horizontal="center" vertical="center"/>
    </xf>
    <xf numFmtId="0" fontId="40" fillId="0" borderId="10" xfId="62" applyFont="1" applyFill="1" applyBorder="1" applyAlignment="1">
      <alignment horizontal="center" vertical="center"/>
    </xf>
    <xf numFmtId="2" fontId="41" fillId="0" borderId="10" xfId="62" applyNumberFormat="1" applyFont="1" applyFill="1" applyBorder="1" applyAlignment="1">
      <alignment horizontal="center" vertical="center"/>
    </xf>
    <xf numFmtId="169" fontId="40" fillId="0" borderId="10" xfId="58" applyNumberFormat="1" applyFont="1" applyFill="1" applyBorder="1" applyAlignment="1">
      <alignment horizontal="center" vertical="center" wrapText="1"/>
    </xf>
    <xf numFmtId="165" fontId="40" fillId="0" borderId="10" xfId="58" applyNumberFormat="1" applyFont="1" applyFill="1" applyBorder="1" applyAlignment="1">
      <alignment horizontal="center" vertical="center" wrapText="1"/>
    </xf>
    <xf numFmtId="169" fontId="9" fillId="0" borderId="10" xfId="58" applyNumberFormat="1" applyFont="1" applyFill="1" applyBorder="1" applyAlignment="1">
      <alignment horizontal="center" vertical="center"/>
    </xf>
    <xf numFmtId="167" fontId="9" fillId="0" borderId="10" xfId="58" applyNumberFormat="1" applyFont="1" applyFill="1" applyBorder="1" applyAlignment="1">
      <alignment horizontal="center" vertical="center"/>
    </xf>
    <xf numFmtId="165" fontId="12" fillId="0" borderId="10" xfId="58" applyNumberFormat="1" applyFont="1" applyFill="1" applyBorder="1" applyAlignment="1">
      <alignment horizontal="center" vertical="center" wrapText="1"/>
    </xf>
    <xf numFmtId="167" fontId="9" fillId="0" borderId="10" xfId="58" applyNumberFormat="1" applyFont="1" applyFill="1" applyBorder="1" applyAlignment="1">
      <alignment horizontal="center" vertical="center" wrapText="1"/>
    </xf>
    <xf numFmtId="169" fontId="40" fillId="0" borderId="10" xfId="58" applyNumberFormat="1" applyFont="1" applyFill="1" applyBorder="1" applyAlignment="1">
      <alignment horizontal="center" vertical="center"/>
    </xf>
    <xf numFmtId="165" fontId="41" fillId="0" borderId="10" xfId="58" applyNumberFormat="1" applyFont="1" applyFill="1" applyBorder="1" applyAlignment="1">
      <alignment horizontal="center" vertical="center" wrapText="1"/>
    </xf>
    <xf numFmtId="0" fontId="44" fillId="0" borderId="10" xfId="61" applyFont="1" applyFill="1" applyBorder="1" applyAlignment="1">
      <alignment horizontal="center" vertical="center"/>
    </xf>
    <xf numFmtId="2" fontId="45" fillId="0" borderId="10" xfId="57" applyNumberFormat="1" applyFont="1" applyFill="1" applyBorder="1" applyAlignment="1">
      <alignment horizontal="center" vertical="center"/>
    </xf>
    <xf numFmtId="167" fontId="12" fillId="0" borderId="10" xfId="58" applyNumberFormat="1" applyFont="1" applyFill="1" applyBorder="1" applyAlignment="1">
      <alignment horizontal="center" vertical="center" wrapText="1"/>
    </xf>
    <xf numFmtId="2" fontId="9" fillId="0" borderId="10" xfId="40" applyNumberFormat="1" applyFont="1" applyFill="1" applyBorder="1" applyAlignment="1">
      <alignment horizontal="left" vertical="center" wrapText="1"/>
    </xf>
    <xf numFmtId="166" fontId="40" fillId="0" borderId="10" xfId="58" applyNumberFormat="1" applyFont="1" applyFill="1" applyBorder="1" applyAlignment="1">
      <alignment horizontal="center" vertical="center"/>
    </xf>
    <xf numFmtId="3" fontId="40" fillId="0" borderId="10" xfId="36" applyNumberFormat="1" applyFont="1" applyFill="1" applyBorder="1" applyAlignment="1">
      <alignment horizontal="center" vertical="center"/>
    </xf>
    <xf numFmtId="4" fontId="41" fillId="0" borderId="10" xfId="36" applyNumberFormat="1" applyFont="1" applyFill="1" applyBorder="1" applyAlignment="1">
      <alignment horizontal="center" vertical="center"/>
    </xf>
    <xf numFmtId="3" fontId="40" fillId="0" borderId="10" xfId="40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4" fontId="12" fillId="0" borderId="10" xfId="58" applyNumberFormat="1" applyFont="1" applyFill="1" applyBorder="1" applyAlignment="1">
      <alignment horizontal="center"/>
    </xf>
    <xf numFmtId="2" fontId="41" fillId="0" borderId="10" xfId="58" applyNumberFormat="1" applyFont="1" applyFill="1" applyBorder="1" applyAlignment="1">
      <alignment horizontal="center"/>
    </xf>
    <xf numFmtId="1" fontId="41" fillId="0" borderId="10" xfId="58" applyNumberFormat="1" applyFont="1" applyFill="1" applyBorder="1" applyAlignment="1">
      <alignment horizontal="center"/>
    </xf>
    <xf numFmtId="0" fontId="40" fillId="0" borderId="10" xfId="39" applyNumberFormat="1" applyFont="1" applyFill="1" applyBorder="1" applyAlignment="1">
      <alignment horizontal="center" vertical="center" wrapText="1"/>
    </xf>
    <xf numFmtId="4" fontId="41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 vertical="center" wrapText="1"/>
    </xf>
    <xf numFmtId="0" fontId="48" fillId="0" borderId="10" xfId="58" applyFont="1" applyFill="1" applyBorder="1" applyAlignment="1">
      <alignment horizontal="center"/>
    </xf>
    <xf numFmtId="2" fontId="40" fillId="0" borderId="10" xfId="58" applyNumberFormat="1" applyFont="1" applyFill="1" applyBorder="1" applyAlignment="1">
      <alignment horizontal="center"/>
    </xf>
    <xf numFmtId="1" fontId="40" fillId="0" borderId="10" xfId="58" applyNumberFormat="1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0" fontId="9" fillId="0" borderId="10" xfId="58" applyFont="1" applyFill="1" applyBorder="1" applyAlignment="1">
      <alignment horizontal="center" vertical="center"/>
    </xf>
    <xf numFmtId="168" fontId="9" fillId="0" borderId="10" xfId="58" applyNumberFormat="1" applyFont="1" applyFill="1" applyBorder="1" applyAlignment="1">
      <alignment horizontal="center" vertical="center"/>
    </xf>
    <xf numFmtId="0" fontId="9" fillId="0" borderId="0" xfId="58" applyFont="1" applyFill="1" applyAlignment="1">
      <alignment horizontal="right"/>
    </xf>
    <xf numFmtId="3" fontId="41" fillId="0" borderId="10" xfId="58" applyNumberFormat="1" applyFont="1" applyFill="1" applyBorder="1" applyAlignment="1">
      <alignment horizontal="center"/>
    </xf>
    <xf numFmtId="10" fontId="41" fillId="0" borderId="10" xfId="58" applyNumberFormat="1" applyFont="1" applyFill="1" applyBorder="1" applyAlignment="1">
      <alignment horizontal="center" vertical="center"/>
    </xf>
    <xf numFmtId="0" fontId="9" fillId="0" borderId="0" xfId="53" applyFont="1" applyAlignment="1" applyProtection="1">
      <alignment horizontal="left"/>
      <protection hidden="1"/>
    </xf>
    <xf numFmtId="0" fontId="9" fillId="24" borderId="10" xfId="34" applyFont="1" applyFill="1" applyBorder="1" applyAlignment="1" applyProtection="1">
      <alignment horizontal="center" vertical="top" wrapText="1"/>
    </xf>
    <xf numFmtId="167" fontId="46" fillId="26" borderId="10" xfId="58" applyNumberFormat="1" applyFont="1" applyFill="1" applyBorder="1" applyAlignment="1">
      <alignment horizontal="center" vertical="center" wrapText="1"/>
    </xf>
    <xf numFmtId="165" fontId="47" fillId="26" borderId="10" xfId="58" applyNumberFormat="1" applyFont="1" applyFill="1" applyBorder="1" applyAlignment="1">
      <alignment horizontal="center" vertical="center" wrapText="1"/>
    </xf>
    <xf numFmtId="167" fontId="47" fillId="26" borderId="10" xfId="58" applyNumberFormat="1" applyFont="1" applyFill="1" applyBorder="1" applyAlignment="1">
      <alignment horizontal="center" vertical="center" wrapText="1"/>
    </xf>
    <xf numFmtId="165" fontId="46" fillId="26" borderId="10" xfId="58" applyNumberFormat="1" applyFont="1" applyFill="1" applyBorder="1" applyAlignment="1">
      <alignment horizontal="center" vertical="center" wrapText="1"/>
    </xf>
    <xf numFmtId="4" fontId="47" fillId="26" borderId="10" xfId="58" applyNumberFormat="1" applyFont="1" applyFill="1" applyBorder="1" applyAlignment="1">
      <alignment horizontal="center" vertical="center" wrapText="1"/>
    </xf>
    <xf numFmtId="0" fontId="46" fillId="26" borderId="10" xfId="58" applyFont="1" applyFill="1" applyBorder="1" applyAlignment="1">
      <alignment horizontal="center" vertical="center" wrapText="1"/>
    </xf>
    <xf numFmtId="0" fontId="39" fillId="26" borderId="10" xfId="58" applyFont="1" applyFill="1" applyBorder="1" applyAlignment="1">
      <alignment horizontal="center" vertical="center" wrapText="1"/>
    </xf>
    <xf numFmtId="167" fontId="47" fillId="26" borderId="10" xfId="58" applyNumberFormat="1" applyFont="1" applyFill="1" applyBorder="1" applyAlignment="1">
      <alignment horizontal="center" vertical="center"/>
    </xf>
    <xf numFmtId="0" fontId="4" fillId="26" borderId="10" xfId="58" applyFont="1" applyFill="1" applyBorder="1" applyAlignment="1">
      <alignment horizontal="center" vertical="center" wrapText="1"/>
    </xf>
    <xf numFmtId="0" fontId="7" fillId="26" borderId="10" xfId="58" applyFont="1" applyFill="1" applyBorder="1" applyAlignment="1">
      <alignment horizontal="center" vertical="center" wrapText="1"/>
    </xf>
    <xf numFmtId="167" fontId="46" fillId="26" borderId="10" xfId="58" applyNumberFormat="1" applyFont="1" applyFill="1" applyBorder="1" applyAlignment="1">
      <alignment horizontal="center" vertical="center"/>
    </xf>
    <xf numFmtId="165" fontId="49" fillId="26" borderId="10" xfId="58" applyNumberFormat="1" applyFont="1" applyFill="1" applyBorder="1" applyAlignment="1">
      <alignment horizontal="center" vertical="center" wrapText="1"/>
    </xf>
    <xf numFmtId="4" fontId="49" fillId="26" borderId="10" xfId="58" applyNumberFormat="1" applyFont="1" applyFill="1" applyBorder="1" applyAlignment="1">
      <alignment horizontal="center" vertical="center"/>
    </xf>
    <xf numFmtId="0" fontId="48" fillId="0" borderId="10" xfId="58" applyFont="1" applyFill="1" applyBorder="1" applyAlignment="1">
      <alignment horizontal="center" vertical="center" wrapText="1"/>
    </xf>
    <xf numFmtId="10" fontId="40" fillId="0" borderId="10" xfId="58" applyNumberFormat="1" applyFont="1" applyFill="1" applyBorder="1" applyAlignment="1">
      <alignment horizontal="center" vertical="center"/>
    </xf>
    <xf numFmtId="4" fontId="4" fillId="0" borderId="10" xfId="58" applyNumberFormat="1" applyFont="1" applyFill="1" applyBorder="1" applyAlignment="1">
      <alignment horizontal="left"/>
    </xf>
    <xf numFmtId="165" fontId="9" fillId="0" borderId="10" xfId="58" applyNumberFormat="1" applyFont="1" applyFill="1" applyBorder="1" applyAlignment="1">
      <alignment horizontal="center" vertical="center" wrapText="1"/>
    </xf>
    <xf numFmtId="0" fontId="51" fillId="0" borderId="0" xfId="58" applyFont="1" applyAlignment="1">
      <alignment horizontal="center"/>
    </xf>
    <xf numFmtId="0" fontId="10" fillId="24" borderId="10" xfId="34" applyFont="1" applyFill="1" applyBorder="1" applyAlignment="1" applyProtection="1">
      <alignment horizontal="center" vertical="center"/>
    </xf>
    <xf numFmtId="0" fontId="6" fillId="24" borderId="10" xfId="34" applyFont="1" applyFill="1" applyBorder="1"/>
    <xf numFmtId="0" fontId="4" fillId="26" borderId="12" xfId="34" applyFont="1" applyFill="1" applyBorder="1" applyAlignment="1" applyProtection="1">
      <alignment horizontal="center" vertical="center"/>
    </xf>
    <xf numFmtId="0" fontId="9" fillId="0" borderId="0" xfId="34" applyFont="1" applyFill="1" applyAlignment="1">
      <alignment horizontal="left" indent="1"/>
    </xf>
    <xf numFmtId="0" fontId="9" fillId="0" borderId="0" xfId="34" applyFont="1" applyAlignment="1">
      <alignment horizontal="left" indent="1"/>
    </xf>
    <xf numFmtId="0" fontId="21" fillId="0" borderId="0" xfId="35" applyFont="1" applyAlignment="1">
      <alignment horizontal="left"/>
    </xf>
    <xf numFmtId="0" fontId="7" fillId="0" borderId="0" xfId="35" applyFont="1" applyAlignment="1">
      <alignment horizontal="left"/>
    </xf>
    <xf numFmtId="0" fontId="9" fillId="0" borderId="0" xfId="34" applyFont="1" applyFill="1" applyAlignment="1">
      <alignment horizontal="right"/>
    </xf>
    <xf numFmtId="0" fontId="4" fillId="26" borderId="11" xfId="34" applyNumberFormat="1" applyFont="1" applyFill="1" applyBorder="1" applyAlignment="1" applyProtection="1">
      <alignment horizontal="center" vertical="center" wrapText="1"/>
    </xf>
    <xf numFmtId="0" fontId="4" fillId="26" borderId="16" xfId="34" applyNumberFormat="1" applyFont="1" applyFill="1" applyBorder="1" applyAlignment="1" applyProtection="1">
      <alignment horizontal="center" vertical="center" wrapText="1"/>
    </xf>
    <xf numFmtId="0" fontId="10" fillId="24" borderId="11" xfId="34" applyFont="1" applyFill="1" applyBorder="1" applyAlignment="1" applyProtection="1">
      <alignment horizontal="center" vertical="center" wrapText="1"/>
    </xf>
    <xf numFmtId="0" fontId="10" fillId="24" borderId="13" xfId="34" applyFont="1" applyFill="1" applyBorder="1" applyAlignment="1" applyProtection="1">
      <alignment horizontal="center" vertical="center" wrapText="1"/>
    </xf>
    <xf numFmtId="0" fontId="10" fillId="24" borderId="16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5" xfId="34" applyFont="1" applyFill="1" applyBorder="1" applyAlignment="1" applyProtection="1">
      <alignment horizontal="center" vertical="center" wrapText="1"/>
    </xf>
    <xf numFmtId="0" fontId="7" fillId="0" borderId="17" xfId="34" applyFont="1" applyFill="1" applyBorder="1" applyAlignment="1" applyProtection="1">
      <alignment horizontal="center" vertical="center" wrapText="1"/>
    </xf>
    <xf numFmtId="0" fontId="7" fillId="0" borderId="20" xfId="34" applyFont="1" applyFill="1" applyBorder="1" applyAlignment="1" applyProtection="1">
      <alignment horizontal="center" vertical="center" wrapText="1"/>
    </xf>
    <xf numFmtId="0" fontId="21" fillId="0" borderId="0" xfId="38" applyFont="1" applyAlignment="1">
      <alignment horizontal="center"/>
    </xf>
    <xf numFmtId="0" fontId="7" fillId="0" borderId="0" xfId="53" applyFont="1" applyAlignment="1" applyProtection="1">
      <alignment horizontal="left"/>
      <protection hidden="1"/>
    </xf>
    <xf numFmtId="0" fontId="21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 vertical="center" wrapText="1"/>
    </xf>
    <xf numFmtId="0" fontId="42" fillId="0" borderId="0" xfId="58" applyFont="1" applyFill="1" applyAlignment="1">
      <alignment horizontal="left" vertical="center" wrapText="1"/>
    </xf>
    <xf numFmtId="0" fontId="50" fillId="24" borderId="11" xfId="34" applyFont="1" applyFill="1" applyBorder="1" applyAlignment="1" applyProtection="1">
      <alignment horizontal="center" vertical="top" wrapText="1"/>
    </xf>
    <xf numFmtId="0" fontId="50" fillId="24" borderId="13" xfId="34" applyFont="1" applyFill="1" applyBorder="1" applyAlignment="1" applyProtection="1">
      <alignment horizontal="center" vertical="top" wrapText="1"/>
    </xf>
    <xf numFmtId="0" fontId="50" fillId="24" borderId="16" xfId="34" applyFont="1" applyFill="1" applyBorder="1" applyAlignment="1" applyProtection="1">
      <alignment horizontal="center" vertical="top" wrapText="1"/>
    </xf>
    <xf numFmtId="0" fontId="9" fillId="0" borderId="12" xfId="58" applyFont="1" applyFill="1" applyBorder="1" applyAlignment="1">
      <alignment horizontal="center" vertical="center" wrapText="1"/>
    </xf>
    <xf numFmtId="0" fontId="9" fillId="0" borderId="19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13" fillId="0" borderId="12" xfId="58" applyFont="1" applyFill="1" applyBorder="1" applyAlignment="1">
      <alignment horizontal="center" vertical="center" wrapText="1"/>
    </xf>
    <xf numFmtId="0" fontId="13" fillId="0" borderId="19" xfId="58" applyFont="1" applyFill="1" applyBorder="1" applyAlignment="1">
      <alignment horizontal="center" vertical="center" wrapText="1"/>
    </xf>
    <xf numFmtId="0" fontId="13" fillId="0" borderId="15" xfId="58" applyFont="1" applyFill="1" applyBorder="1" applyAlignment="1">
      <alignment horizontal="center" vertical="center" wrapText="1"/>
    </xf>
    <xf numFmtId="0" fontId="9" fillId="0" borderId="17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9" fillId="0" borderId="18" xfId="58" applyFont="1" applyFill="1" applyBorder="1" applyAlignment="1">
      <alignment horizontal="center" vertical="center" wrapText="1"/>
    </xf>
    <xf numFmtId="0" fontId="9" fillId="0" borderId="21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9" fillId="0" borderId="13" xfId="58" applyFont="1" applyFill="1" applyBorder="1" applyAlignment="1">
      <alignment horizontal="center" vertical="center" wrapText="1"/>
    </xf>
    <xf numFmtId="0" fontId="9" fillId="0" borderId="16" xfId="58" applyFont="1" applyFill="1" applyBorder="1" applyAlignment="1">
      <alignment horizontal="center" vertical="center" wrapText="1"/>
    </xf>
    <xf numFmtId="0" fontId="41" fillId="0" borderId="11" xfId="58" applyFont="1" applyFill="1" applyBorder="1" applyAlignment="1">
      <alignment horizontal="left" vertical="center"/>
    </xf>
    <xf numFmtId="0" fontId="41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 vertical="center"/>
    </xf>
    <xf numFmtId="0" fontId="12" fillId="0" borderId="13" xfId="58" applyFont="1" applyFill="1" applyBorder="1" applyAlignment="1">
      <alignment horizontal="left" vertical="center"/>
    </xf>
    <xf numFmtId="0" fontId="12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 vertical="center" wrapText="1"/>
    </xf>
    <xf numFmtId="0" fontId="12" fillId="0" borderId="16" xfId="58" applyFont="1" applyFill="1" applyBorder="1" applyAlignment="1">
      <alignment horizontal="left" vertical="center" wrapText="1"/>
    </xf>
    <xf numFmtId="0" fontId="47" fillId="26" borderId="10" xfId="58" applyFont="1" applyFill="1" applyBorder="1" applyAlignment="1">
      <alignment vertical="center"/>
    </xf>
    <xf numFmtId="0" fontId="4" fillId="0" borderId="11" xfId="58" applyFont="1" applyFill="1" applyBorder="1" applyAlignment="1">
      <alignment horizontal="left" vertical="center"/>
    </xf>
    <xf numFmtId="0" fontId="4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/>
    </xf>
    <xf numFmtId="0" fontId="12" fillId="0" borderId="13" xfId="58" applyFont="1" applyFill="1" applyBorder="1" applyAlignment="1">
      <alignment horizontal="left"/>
    </xf>
    <xf numFmtId="0" fontId="12" fillId="0" borderId="16" xfId="58" applyFont="1" applyFill="1" applyBorder="1" applyAlignment="1">
      <alignment horizontal="left"/>
    </xf>
    <xf numFmtId="0" fontId="9" fillId="0" borderId="11" xfId="58" applyFont="1" applyFill="1" applyBorder="1" applyAlignment="1">
      <alignment horizontal="left" vertical="center" wrapText="1"/>
    </xf>
    <xf numFmtId="0" fontId="9" fillId="0" borderId="16" xfId="58" applyFont="1" applyFill="1" applyBorder="1" applyAlignment="1">
      <alignment horizontal="left" vertical="center" wrapText="1"/>
    </xf>
    <xf numFmtId="0" fontId="47" fillId="26" borderId="10" xfId="58" applyFont="1" applyFill="1" applyBorder="1" applyAlignment="1">
      <alignment horizontal="left" vertical="center"/>
    </xf>
    <xf numFmtId="0" fontId="9" fillId="0" borderId="0" xfId="53" applyFont="1" applyAlignment="1" applyProtection="1">
      <alignment horizontal="left"/>
      <protection hidden="1"/>
    </xf>
    <xf numFmtId="0" fontId="40" fillId="0" borderId="0" xfId="58" applyFont="1" applyFill="1" applyAlignment="1">
      <alignment horizontal="left" wrapText="1"/>
    </xf>
    <xf numFmtId="0" fontId="49" fillId="26" borderId="10" xfId="58" applyFont="1" applyFill="1" applyBorder="1" applyAlignment="1">
      <alignment vertical="center"/>
    </xf>
    <xf numFmtId="0" fontId="7" fillId="0" borderId="0" xfId="58" applyFont="1" applyFill="1" applyBorder="1" applyAlignment="1">
      <alignment horizontal="left" vertical="center"/>
    </xf>
  </cellXfs>
  <cellStyles count="6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3" xfId="50"/>
    <cellStyle name="Обычный_IP_2008_Оригинал" xfId="51"/>
    <cellStyle name="Обычный_IP_2008_Оригинал_31199" xfId="52"/>
    <cellStyle name="Обычный_nkre1" xfId="53"/>
    <cellStyle name="Обычный_Проект_IP_2009_260608" xfId="54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I9"/>
  <sheetViews>
    <sheetView tabSelected="1" view="pageBreakPreview" zoomScaleNormal="100" zoomScaleSheetLayoutView="100" workbookViewId="0">
      <selection activeCell="C11" sqref="C11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178"/>
      <c r="D1" s="178"/>
      <c r="E1" s="178"/>
      <c r="F1" s="7"/>
      <c r="G1" s="7"/>
      <c r="H1" s="7"/>
      <c r="I1" s="7"/>
    </row>
    <row r="2" spans="1:9" s="6" customFormat="1" ht="15.75" customHeight="1">
      <c r="C2" s="178"/>
      <c r="D2" s="178"/>
      <c r="E2" s="178"/>
      <c r="F2" s="178"/>
      <c r="G2" s="7"/>
      <c r="H2" s="7"/>
      <c r="I2" s="7"/>
    </row>
    <row r="3" spans="1:9" s="6" customFormat="1" ht="15.75" customHeight="1">
      <c r="C3" s="179"/>
      <c r="D3" s="179"/>
      <c r="E3" s="179"/>
      <c r="F3" s="179"/>
      <c r="G3" s="179"/>
      <c r="H3" s="179"/>
      <c r="I3" s="179"/>
    </row>
    <row r="4" spans="1:9" s="6" customFormat="1" ht="15.75" customHeight="1">
      <c r="C4" s="179"/>
      <c r="D4" s="179"/>
      <c r="E4" s="179"/>
      <c r="F4" s="179"/>
      <c r="G4" s="5"/>
      <c r="H4" s="5"/>
      <c r="I4" s="5"/>
    </row>
    <row r="6" spans="1:9" ht="26.25" customHeight="1">
      <c r="A6" s="175" t="s">
        <v>14</v>
      </c>
      <c r="B6" s="176"/>
      <c r="C6" s="176"/>
      <c r="D6" s="176"/>
      <c r="E6" s="176"/>
    </row>
    <row r="7" spans="1:9" ht="29.25" customHeight="1" thickBot="1">
      <c r="A7" s="19" t="s">
        <v>17</v>
      </c>
      <c r="B7" s="177" t="s">
        <v>50</v>
      </c>
      <c r="C7" s="177"/>
      <c r="D7" s="177"/>
      <c r="E7" s="177"/>
    </row>
    <row r="8" spans="1:9" ht="26.25" customHeight="1" thickBot="1">
      <c r="A8" s="20" t="s">
        <v>15</v>
      </c>
      <c r="B8" s="22" t="s">
        <v>8</v>
      </c>
      <c r="C8" s="59">
        <v>42370</v>
      </c>
      <c r="D8" s="18" t="s">
        <v>11</v>
      </c>
      <c r="E8" s="59">
        <v>42461</v>
      </c>
    </row>
    <row r="9" spans="1:9" ht="22.5" customHeight="1" thickBot="1">
      <c r="A9" s="21" t="s">
        <v>16</v>
      </c>
      <c r="B9" s="22" t="s">
        <v>8</v>
      </c>
      <c r="C9" s="59">
        <v>42370</v>
      </c>
      <c r="D9" s="18" t="s">
        <v>11</v>
      </c>
      <c r="E9" s="59">
        <v>42735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T28"/>
  <sheetViews>
    <sheetView view="pageBreakPreview" topLeftCell="A10" zoomScale="85" zoomScaleNormal="85" zoomScaleSheetLayoutView="85" workbookViewId="0">
      <selection activeCell="E9" sqref="E9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0" s="23" customFormat="1" ht="18.75">
      <c r="A1" s="30"/>
      <c r="B1" s="30"/>
      <c r="C1" s="30"/>
      <c r="D1" s="30"/>
      <c r="E1" s="28"/>
      <c r="F1" s="30"/>
      <c r="G1" s="30"/>
      <c r="H1" s="30"/>
    </row>
    <row r="2" spans="1:10" s="23" customFormat="1" ht="15.75">
      <c r="A2" s="30"/>
      <c r="B2" s="30"/>
      <c r="C2" s="30"/>
      <c r="D2" s="30"/>
      <c r="E2" s="30"/>
      <c r="F2" s="30"/>
      <c r="G2" s="182"/>
      <c r="H2" s="182"/>
      <c r="I2" s="24"/>
      <c r="J2" s="25"/>
    </row>
    <row r="3" spans="1:10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0" ht="21" customHeight="1">
      <c r="A4" s="185" t="s">
        <v>104</v>
      </c>
      <c r="B4" s="186"/>
      <c r="C4" s="186"/>
      <c r="D4" s="186"/>
      <c r="E4" s="186"/>
      <c r="F4" s="186"/>
      <c r="G4" s="186"/>
      <c r="H4" s="187"/>
    </row>
    <row r="5" spans="1:10" s="1" customFormat="1" ht="34.5" customHeight="1">
      <c r="A5" s="188" t="s">
        <v>0</v>
      </c>
      <c r="B5" s="188" t="s">
        <v>19</v>
      </c>
      <c r="C5" s="188" t="s">
        <v>102</v>
      </c>
      <c r="D5" s="188" t="s">
        <v>67</v>
      </c>
      <c r="E5" s="190" t="s">
        <v>105</v>
      </c>
      <c r="F5" s="191"/>
      <c r="G5" s="188" t="s">
        <v>10</v>
      </c>
      <c r="H5" s="188" t="s">
        <v>56</v>
      </c>
    </row>
    <row r="6" spans="1:10" s="1" customFormat="1" ht="45" customHeight="1">
      <c r="A6" s="189"/>
      <c r="B6" s="189"/>
      <c r="C6" s="189"/>
      <c r="D6" s="189"/>
      <c r="E6" s="13" t="s">
        <v>21</v>
      </c>
      <c r="F6" s="12" t="s">
        <v>22</v>
      </c>
      <c r="G6" s="189"/>
      <c r="H6" s="189"/>
    </row>
    <row r="7" spans="1:10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0" ht="45" customHeight="1">
      <c r="A8" s="14">
        <v>1</v>
      </c>
      <c r="B8" s="8" t="s">
        <v>5</v>
      </c>
      <c r="C8" s="50">
        <v>42414.277199999997</v>
      </c>
      <c r="D8" s="9">
        <f>'2. Детальний звіт'!K16</f>
        <v>9195.9471999999987</v>
      </c>
      <c r="E8" s="9">
        <f>'2. Детальний звіт'!R16</f>
        <v>10201.328590333334</v>
      </c>
      <c r="F8" s="9">
        <f>'2. Детальний звіт'!X16</f>
        <v>4106.0063500000006</v>
      </c>
      <c r="G8" s="10">
        <f>E8/D8</f>
        <v>1.1093287475958253</v>
      </c>
      <c r="H8" s="9">
        <f>D8-E8</f>
        <v>-1005.3813903333357</v>
      </c>
    </row>
    <row r="9" spans="1:10" ht="45" customHeight="1">
      <c r="A9" s="14">
        <v>2</v>
      </c>
      <c r="B9" s="8" t="s">
        <v>12</v>
      </c>
      <c r="C9" s="50">
        <v>9879.1269017499999</v>
      </c>
      <c r="D9" s="9">
        <f>'2. Детальний звіт'!K26</f>
        <v>1444.4571635</v>
      </c>
      <c r="E9" s="9">
        <f>'2. Детальний звіт'!R26</f>
        <v>5039.0502200000001</v>
      </c>
      <c r="F9" s="9">
        <f>'2. Детальний звіт'!X26</f>
        <v>3184.5883699999999</v>
      </c>
      <c r="G9" s="10">
        <f t="shared" ref="G9:G15" si="0">E9/D9</f>
        <v>3.4885425108696899</v>
      </c>
      <c r="H9" s="9">
        <f t="shared" ref="H9:H14" si="1">D9-E9</f>
        <v>-3594.5930564999999</v>
      </c>
    </row>
    <row r="10" spans="1:10" ht="61.5" customHeight="1">
      <c r="A10" s="14">
        <v>3</v>
      </c>
      <c r="B10" s="8" t="s">
        <v>40</v>
      </c>
      <c r="C10" s="50">
        <v>320</v>
      </c>
      <c r="D10" s="9">
        <f>'2. Детальний звіт'!K29</f>
        <v>0</v>
      </c>
      <c r="E10" s="9">
        <f>'2. Детальний звіт'!R29</f>
        <v>0</v>
      </c>
      <c r="F10" s="9">
        <f>'2. Детальний звіт'!X29</f>
        <v>0</v>
      </c>
      <c r="G10" s="10"/>
      <c r="H10" s="9">
        <f t="shared" si="1"/>
        <v>0</v>
      </c>
    </row>
    <row r="11" spans="1:10" ht="28.5" customHeight="1">
      <c r="A11" s="14">
        <v>4</v>
      </c>
      <c r="B11" s="8" t="s">
        <v>1</v>
      </c>
      <c r="C11" s="50">
        <v>1655.164</v>
      </c>
      <c r="D11" s="9">
        <f>'2. Детальний звіт'!K42</f>
        <v>1214.164</v>
      </c>
      <c r="E11" s="9">
        <f>'2. Детальний звіт'!R42</f>
        <v>395.45890000000003</v>
      </c>
      <c r="F11" s="9">
        <f>'2. Детальний звіт'!X42</f>
        <v>0</v>
      </c>
      <c r="G11" s="10">
        <f t="shared" si="0"/>
        <v>0.32570468239875339</v>
      </c>
      <c r="H11" s="9">
        <f t="shared" si="1"/>
        <v>818.7050999999999</v>
      </c>
    </row>
    <row r="12" spans="1:10" ht="33.75" customHeight="1">
      <c r="A12" s="14">
        <v>5</v>
      </c>
      <c r="B12" s="8" t="s">
        <v>13</v>
      </c>
      <c r="C12" s="50">
        <v>0</v>
      </c>
      <c r="D12" s="9">
        <v>0</v>
      </c>
      <c r="E12" s="9">
        <f>0</f>
        <v>0</v>
      </c>
      <c r="F12" s="9">
        <f>'2. Детальний звіт'!X44</f>
        <v>0</v>
      </c>
      <c r="G12" s="10"/>
      <c r="H12" s="9">
        <f t="shared" si="1"/>
        <v>0</v>
      </c>
    </row>
    <row r="13" spans="1:10" ht="29.25" customHeight="1">
      <c r="A13" s="14">
        <v>6</v>
      </c>
      <c r="B13" s="8" t="s">
        <v>20</v>
      </c>
      <c r="C13" s="51">
        <v>1929.6</v>
      </c>
      <c r="D13" s="15">
        <f>'2. Детальний звіт'!K48</f>
        <v>1929.6</v>
      </c>
      <c r="E13" s="15">
        <f>'2. Детальний звіт'!R48</f>
        <v>0</v>
      </c>
      <c r="F13" s="15">
        <f>'2. Детальний звіт'!X48</f>
        <v>0</v>
      </c>
      <c r="G13" s="10">
        <f t="shared" si="0"/>
        <v>0</v>
      </c>
      <c r="H13" s="9">
        <f t="shared" si="1"/>
        <v>1929.6</v>
      </c>
    </row>
    <row r="14" spans="1:10" ht="16.5" customHeight="1">
      <c r="A14" s="14">
        <v>7</v>
      </c>
      <c r="B14" s="8" t="s">
        <v>2</v>
      </c>
      <c r="C14" s="51">
        <v>353.83463999999998</v>
      </c>
      <c r="D14" s="15">
        <f>'2. Детальний звіт'!K58</f>
        <v>353.83463999999998</v>
      </c>
      <c r="E14" s="15">
        <f>'2. Детальний звіт'!R58</f>
        <v>0</v>
      </c>
      <c r="F14" s="15">
        <f>'2. Детальний звіт'!X58</f>
        <v>0</v>
      </c>
      <c r="G14" s="10">
        <f t="shared" si="0"/>
        <v>0</v>
      </c>
      <c r="H14" s="9">
        <f t="shared" si="1"/>
        <v>353.83463999999998</v>
      </c>
    </row>
    <row r="15" spans="1:10" ht="15" customHeight="1">
      <c r="A15" s="183" t="s">
        <v>6</v>
      </c>
      <c r="B15" s="184"/>
      <c r="C15" s="52">
        <f>C8+C9+C10+C11+C12+C13+C14</f>
        <v>56552.002741749995</v>
      </c>
      <c r="D15" s="52">
        <f>SUM(D8:D14)</f>
        <v>14138.003003499998</v>
      </c>
      <c r="E15" s="52">
        <f>E8+E9+E10+E11+E12+E13+E14</f>
        <v>15635.837710333335</v>
      </c>
      <c r="F15" s="52">
        <f>F8+F9+F10+F11+F12+F13+F14</f>
        <v>7290.594720000001</v>
      </c>
      <c r="G15" s="53">
        <f t="shared" si="0"/>
        <v>1.1059438667867403</v>
      </c>
      <c r="H15" s="52">
        <f>D15-E15</f>
        <v>-1497.8347068333369</v>
      </c>
    </row>
    <row r="16" spans="1:10" ht="15">
      <c r="A16" s="16"/>
      <c r="B16" s="16"/>
      <c r="C16" s="16"/>
      <c r="D16" s="16"/>
      <c r="E16" s="16"/>
      <c r="F16" s="16"/>
      <c r="G16" s="16"/>
      <c r="H16" s="16"/>
    </row>
    <row r="17" spans="1:20" s="48" customFormat="1" ht="15">
      <c r="A17" s="45"/>
      <c r="B17" s="41" t="s">
        <v>57</v>
      </c>
      <c r="C17" s="54"/>
      <c r="D17" s="54"/>
      <c r="E17" s="194" t="s">
        <v>60</v>
      </c>
      <c r="F17" s="195"/>
      <c r="G17" s="54"/>
      <c r="H17" s="192"/>
      <c r="I17" s="192"/>
      <c r="J17" s="192"/>
      <c r="K17" s="192"/>
      <c r="L17" s="192"/>
      <c r="M17" s="46"/>
      <c r="N17" s="47"/>
      <c r="O17" s="47"/>
      <c r="P17" s="47"/>
      <c r="Q17" s="47"/>
      <c r="R17" s="47"/>
      <c r="S17" s="47"/>
      <c r="T17" s="47"/>
    </row>
    <row r="18" spans="1:20" s="48" customFormat="1" ht="15">
      <c r="A18" s="49"/>
      <c r="B18" s="43" t="s">
        <v>58</v>
      </c>
      <c r="C18" s="54"/>
      <c r="D18" s="54"/>
      <c r="E18" s="195" t="s">
        <v>18</v>
      </c>
      <c r="F18" s="195"/>
      <c r="G18" s="54"/>
      <c r="H18" s="54"/>
      <c r="I18" s="55"/>
      <c r="J18" s="55"/>
      <c r="K18" s="55"/>
      <c r="L18" s="54"/>
      <c r="M18" s="46"/>
      <c r="N18" s="47"/>
      <c r="O18" s="47"/>
      <c r="P18" s="47"/>
      <c r="Q18" s="47"/>
      <c r="R18" s="47"/>
      <c r="S18" s="47"/>
      <c r="T18" s="47"/>
    </row>
    <row r="19" spans="1:20" s="48" customFormat="1" ht="15">
      <c r="A19" s="54"/>
      <c r="B19" s="4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46"/>
      <c r="N19" s="46"/>
      <c r="O19" s="47"/>
      <c r="P19" s="47"/>
      <c r="Q19" s="47"/>
      <c r="R19" s="47"/>
      <c r="S19" s="47"/>
      <c r="T19" s="47"/>
    </row>
    <row r="20" spans="1:20" s="48" customFormat="1" ht="15">
      <c r="A20" s="54"/>
      <c r="B20" s="56" t="s">
        <v>108</v>
      </c>
      <c r="C20" s="54"/>
      <c r="D20" s="57" t="s">
        <v>59</v>
      </c>
      <c r="E20" s="58"/>
      <c r="F20" s="193"/>
      <c r="G20" s="193"/>
      <c r="H20" s="54"/>
      <c r="I20" s="54"/>
      <c r="J20" s="54"/>
      <c r="K20" s="54"/>
      <c r="L20" s="54"/>
      <c r="M20" s="46"/>
      <c r="N20" s="46"/>
      <c r="O20" s="47"/>
      <c r="P20" s="47"/>
      <c r="Q20" s="47"/>
      <c r="R20" s="47"/>
      <c r="S20" s="47"/>
      <c r="T20" s="47"/>
    </row>
    <row r="21" spans="1:20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0" s="31" customFormat="1" ht="15">
      <c r="A22" s="41"/>
      <c r="B22" s="42"/>
      <c r="C22" s="42"/>
      <c r="D22" s="42"/>
      <c r="E22" s="180"/>
      <c r="F22" s="180"/>
      <c r="G22" s="180"/>
      <c r="H22" s="180"/>
      <c r="I22" s="32"/>
      <c r="J22" s="30"/>
      <c r="K22" s="30"/>
      <c r="L22" s="30"/>
    </row>
    <row r="23" spans="1:20" s="33" customFormat="1" ht="15" customHeight="1">
      <c r="A23" s="43"/>
      <c r="B23" s="42"/>
      <c r="C23" s="42"/>
      <c r="D23" s="42"/>
      <c r="E23" s="181"/>
      <c r="F23" s="181"/>
      <c r="G23" s="181"/>
      <c r="H23" s="181"/>
      <c r="I23" s="32"/>
      <c r="J23" s="17"/>
      <c r="K23" s="17"/>
      <c r="L23" s="17"/>
    </row>
    <row r="24" spans="1:20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0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</row>
    <row r="26" spans="1:20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0" s="3" customFormat="1" ht="15">
      <c r="A27" s="4"/>
      <c r="B27" s="4"/>
      <c r="C27" s="4"/>
      <c r="D27" s="4"/>
      <c r="E27" s="4"/>
      <c r="F27" s="4"/>
      <c r="G27" s="4"/>
      <c r="H27" s="4"/>
    </row>
    <row r="28" spans="1:20" ht="15">
      <c r="A28" s="11"/>
      <c r="B28" s="11"/>
      <c r="C28" s="11"/>
      <c r="D28" s="11"/>
      <c r="E28" s="11"/>
      <c r="F28" s="11"/>
      <c r="G28" s="11"/>
      <c r="H28" s="11"/>
    </row>
  </sheetData>
  <mergeCells count="16">
    <mergeCell ref="E22:H22"/>
    <mergeCell ref="E23:H23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  <mergeCell ref="H17:L17"/>
    <mergeCell ref="F20:G20"/>
    <mergeCell ref="E17:F17"/>
    <mergeCell ref="E18:F18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0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70"/>
  <sheetViews>
    <sheetView view="pageBreakPreview" zoomScale="55" zoomScaleNormal="55" zoomScaleSheetLayoutView="55" workbookViewId="0">
      <selection activeCell="AO5" sqref="AO5"/>
    </sheetView>
  </sheetViews>
  <sheetFormatPr defaultRowHeight="15"/>
  <cols>
    <col min="1" max="1" width="6.85546875" style="60" customWidth="1"/>
    <col min="2" max="2" width="42.5703125" style="60" customWidth="1"/>
    <col min="3" max="3" width="7.7109375" style="60" customWidth="1"/>
    <col min="4" max="4" width="15.5703125" style="60" customWidth="1"/>
    <col min="5" max="5" width="12.28515625" style="60" customWidth="1"/>
    <col min="6" max="6" width="11.5703125" style="60" customWidth="1"/>
    <col min="7" max="7" width="13.140625" style="60" customWidth="1"/>
    <col min="8" max="8" width="7.140625" style="60" customWidth="1"/>
    <col min="9" max="9" width="7.28515625" style="60" customWidth="1"/>
    <col min="10" max="10" width="6.85546875" style="60" customWidth="1"/>
    <col min="11" max="11" width="13.5703125" style="60" customWidth="1"/>
    <col min="12" max="12" width="13" style="60" customWidth="1"/>
    <col min="13" max="13" width="8.28515625" style="60" customWidth="1"/>
    <col min="14" max="14" width="12.42578125" style="60" customWidth="1"/>
    <col min="15" max="15" width="9.42578125" style="60" customWidth="1"/>
    <col min="16" max="16" width="8.140625" style="60" customWidth="1"/>
    <col min="17" max="17" width="6.28515625" style="60" customWidth="1"/>
    <col min="18" max="18" width="12.85546875" style="60" customWidth="1"/>
    <col min="19" max="19" width="13.28515625" style="60" customWidth="1"/>
    <col min="20" max="20" width="7.140625" style="60" customWidth="1"/>
    <col min="21" max="21" width="9.85546875" style="60" customWidth="1"/>
    <col min="22" max="22" width="7.42578125" style="60" customWidth="1"/>
    <col min="23" max="23" width="6.28515625" style="60" customWidth="1"/>
    <col min="24" max="24" width="12.42578125" style="60" customWidth="1"/>
    <col min="25" max="25" width="12.7109375" style="60" customWidth="1"/>
    <col min="26" max="26" width="7.5703125" style="60" customWidth="1"/>
    <col min="27" max="27" width="15.42578125" style="60" customWidth="1"/>
    <col min="28" max="28" width="8.5703125" style="60" customWidth="1"/>
    <col min="29" max="29" width="12.28515625" style="60" customWidth="1"/>
    <col min="30" max="30" width="12.42578125" style="60" customWidth="1"/>
    <col min="31" max="31" width="13.42578125" style="60" customWidth="1"/>
    <col min="32" max="32" width="10.7109375" style="60" customWidth="1"/>
    <col min="33" max="16384" width="9.140625" style="60"/>
  </cols>
  <sheetData>
    <row r="1" spans="1:32" ht="24.75" customHeight="1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AD1" s="61"/>
      <c r="AE1" s="152"/>
    </row>
    <row r="2" spans="1:32" ht="24" customHeight="1">
      <c r="A2" s="197" t="s">
        <v>106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9"/>
    </row>
    <row r="3" spans="1:32" s="62" customFormat="1" ht="17.25" customHeight="1">
      <c r="A3" s="200" t="s">
        <v>0</v>
      </c>
      <c r="B3" s="203" t="s">
        <v>24</v>
      </c>
      <c r="C3" s="200" t="s">
        <v>4</v>
      </c>
      <c r="D3" s="206" t="s">
        <v>70</v>
      </c>
      <c r="E3" s="207"/>
      <c r="F3" s="207"/>
      <c r="G3" s="208"/>
      <c r="H3" s="206" t="s">
        <v>103</v>
      </c>
      <c r="I3" s="207"/>
      <c r="J3" s="207"/>
      <c r="K3" s="207"/>
      <c r="L3" s="207"/>
      <c r="M3" s="208"/>
      <c r="N3" s="212" t="s">
        <v>71</v>
      </c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00" t="s">
        <v>39</v>
      </c>
      <c r="AB3" s="213" t="s">
        <v>9</v>
      </c>
      <c r="AC3" s="213"/>
      <c r="AD3" s="200" t="s">
        <v>7</v>
      </c>
      <c r="AE3" s="200" t="s">
        <v>3</v>
      </c>
      <c r="AF3" s="200" t="s">
        <v>72</v>
      </c>
    </row>
    <row r="4" spans="1:32" s="62" customFormat="1" ht="87" customHeight="1">
      <c r="A4" s="201"/>
      <c r="B4" s="204"/>
      <c r="C4" s="201"/>
      <c r="D4" s="209"/>
      <c r="E4" s="210"/>
      <c r="F4" s="210"/>
      <c r="G4" s="211"/>
      <c r="H4" s="209"/>
      <c r="I4" s="210"/>
      <c r="J4" s="210"/>
      <c r="K4" s="210"/>
      <c r="L4" s="210"/>
      <c r="M4" s="211"/>
      <c r="N4" s="214" t="s">
        <v>21</v>
      </c>
      <c r="O4" s="215"/>
      <c r="P4" s="215"/>
      <c r="Q4" s="215"/>
      <c r="R4" s="215"/>
      <c r="S4" s="215"/>
      <c r="T4" s="216"/>
      <c r="U4" s="214" t="s">
        <v>22</v>
      </c>
      <c r="V4" s="215"/>
      <c r="W4" s="215"/>
      <c r="X4" s="215"/>
      <c r="Y4" s="215"/>
      <c r="Z4" s="216"/>
      <c r="AA4" s="201"/>
      <c r="AB4" s="213"/>
      <c r="AC4" s="213"/>
      <c r="AD4" s="201"/>
      <c r="AE4" s="201"/>
      <c r="AF4" s="201"/>
    </row>
    <row r="5" spans="1:32" s="62" customFormat="1" ht="62.25" customHeight="1">
      <c r="A5" s="201"/>
      <c r="B5" s="204"/>
      <c r="C5" s="201"/>
      <c r="D5" s="200" t="s">
        <v>23</v>
      </c>
      <c r="E5" s="200" t="s">
        <v>73</v>
      </c>
      <c r="F5" s="200" t="s">
        <v>74</v>
      </c>
      <c r="G5" s="200" t="s">
        <v>75</v>
      </c>
      <c r="H5" s="214" t="s">
        <v>74</v>
      </c>
      <c r="I5" s="215"/>
      <c r="J5" s="216"/>
      <c r="K5" s="206" t="s">
        <v>75</v>
      </c>
      <c r="L5" s="207"/>
      <c r="M5" s="208"/>
      <c r="N5" s="200" t="s">
        <v>76</v>
      </c>
      <c r="O5" s="214" t="s">
        <v>77</v>
      </c>
      <c r="P5" s="215"/>
      <c r="Q5" s="216"/>
      <c r="R5" s="214" t="s">
        <v>75</v>
      </c>
      <c r="S5" s="215"/>
      <c r="T5" s="216"/>
      <c r="U5" s="214" t="s">
        <v>77</v>
      </c>
      <c r="V5" s="215"/>
      <c r="W5" s="216"/>
      <c r="X5" s="214" t="s">
        <v>75</v>
      </c>
      <c r="Y5" s="215"/>
      <c r="Z5" s="216"/>
      <c r="AA5" s="201"/>
      <c r="AB5" s="200" t="s">
        <v>74</v>
      </c>
      <c r="AC5" s="200" t="s">
        <v>75</v>
      </c>
      <c r="AD5" s="201"/>
      <c r="AE5" s="201"/>
      <c r="AF5" s="201"/>
    </row>
    <row r="6" spans="1:32" s="62" customFormat="1" ht="63" customHeight="1">
      <c r="A6" s="202"/>
      <c r="B6" s="205"/>
      <c r="C6" s="202"/>
      <c r="D6" s="202"/>
      <c r="E6" s="202"/>
      <c r="F6" s="202"/>
      <c r="G6" s="202"/>
      <c r="H6" s="63" t="s">
        <v>78</v>
      </c>
      <c r="I6" s="64" t="s">
        <v>79</v>
      </c>
      <c r="J6" s="64" t="s">
        <v>80</v>
      </c>
      <c r="K6" s="63" t="s">
        <v>78</v>
      </c>
      <c r="L6" s="63" t="s">
        <v>81</v>
      </c>
      <c r="M6" s="63" t="s">
        <v>82</v>
      </c>
      <c r="N6" s="202"/>
      <c r="O6" s="63" t="s">
        <v>78</v>
      </c>
      <c r="P6" s="64" t="s">
        <v>81</v>
      </c>
      <c r="Q6" s="64" t="s">
        <v>82</v>
      </c>
      <c r="R6" s="63" t="s">
        <v>78</v>
      </c>
      <c r="S6" s="64" t="s">
        <v>81</v>
      </c>
      <c r="T6" s="64" t="s">
        <v>82</v>
      </c>
      <c r="U6" s="63" t="s">
        <v>78</v>
      </c>
      <c r="V6" s="64" t="s">
        <v>81</v>
      </c>
      <c r="W6" s="64" t="s">
        <v>82</v>
      </c>
      <c r="X6" s="63" t="s">
        <v>78</v>
      </c>
      <c r="Y6" s="64" t="s">
        <v>81</v>
      </c>
      <c r="Z6" s="64" t="s">
        <v>82</v>
      </c>
      <c r="AA6" s="202"/>
      <c r="AB6" s="202"/>
      <c r="AC6" s="202"/>
      <c r="AD6" s="202"/>
      <c r="AE6" s="202"/>
      <c r="AF6" s="202"/>
    </row>
    <row r="7" spans="1:32" s="62" customFormat="1" ht="18" customHeight="1">
      <c r="A7" s="156">
        <v>1</v>
      </c>
      <c r="B7" s="156">
        <v>2</v>
      </c>
      <c r="C7" s="156">
        <v>3</v>
      </c>
      <c r="D7" s="156">
        <v>4</v>
      </c>
      <c r="E7" s="156">
        <v>5</v>
      </c>
      <c r="F7" s="156">
        <v>6</v>
      </c>
      <c r="G7" s="156">
        <v>7</v>
      </c>
      <c r="H7" s="156">
        <v>8</v>
      </c>
      <c r="I7" s="156">
        <v>9</v>
      </c>
      <c r="J7" s="156">
        <v>10</v>
      </c>
      <c r="K7" s="156">
        <v>11</v>
      </c>
      <c r="L7" s="156">
        <v>12</v>
      </c>
      <c r="M7" s="156">
        <v>13</v>
      </c>
      <c r="N7" s="156">
        <v>14</v>
      </c>
      <c r="O7" s="156">
        <v>15</v>
      </c>
      <c r="P7" s="156">
        <v>16</v>
      </c>
      <c r="Q7" s="156">
        <v>17</v>
      </c>
      <c r="R7" s="156">
        <v>18</v>
      </c>
      <c r="S7" s="156">
        <v>19</v>
      </c>
      <c r="T7" s="156">
        <v>20</v>
      </c>
      <c r="U7" s="156">
        <v>21</v>
      </c>
      <c r="V7" s="156">
        <v>22</v>
      </c>
      <c r="W7" s="156">
        <v>23</v>
      </c>
      <c r="X7" s="156">
        <v>24</v>
      </c>
      <c r="Y7" s="156">
        <v>25</v>
      </c>
      <c r="Z7" s="156">
        <v>26</v>
      </c>
      <c r="AA7" s="156">
        <v>27</v>
      </c>
      <c r="AB7" s="156">
        <v>28</v>
      </c>
      <c r="AC7" s="156">
        <v>29</v>
      </c>
      <c r="AD7" s="156">
        <v>30</v>
      </c>
      <c r="AE7" s="156">
        <v>31</v>
      </c>
      <c r="AF7" s="156">
        <v>32</v>
      </c>
    </row>
    <row r="8" spans="1:32" s="65" customFormat="1" ht="15.75">
      <c r="A8" s="227" t="s">
        <v>25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9"/>
    </row>
    <row r="9" spans="1:32" s="65" customFormat="1" ht="66.75" customHeight="1">
      <c r="A9" s="66">
        <v>1.1000000000000001</v>
      </c>
      <c r="B9" s="67" t="s">
        <v>52</v>
      </c>
      <c r="C9" s="68" t="s">
        <v>41</v>
      </c>
      <c r="D9" s="69" t="s">
        <v>42</v>
      </c>
      <c r="E9" s="113">
        <f>G9/F9</f>
        <v>370.43027880935779</v>
      </c>
      <c r="F9" s="113">
        <v>53.046999999999997</v>
      </c>
      <c r="G9" s="114">
        <v>19650.215</v>
      </c>
      <c r="H9" s="115">
        <v>15.100999999999999</v>
      </c>
      <c r="I9" s="115">
        <v>15.100999999999999</v>
      </c>
      <c r="J9" s="116"/>
      <c r="K9" s="114">
        <v>5548.95</v>
      </c>
      <c r="L9" s="114">
        <v>5548.95</v>
      </c>
      <c r="M9" s="70"/>
      <c r="N9" s="113">
        <f>R9/O9</f>
        <v>361.94551747372367</v>
      </c>
      <c r="O9" s="119">
        <v>17.760000000000002</v>
      </c>
      <c r="P9" s="119">
        <v>17.760000000000002</v>
      </c>
      <c r="Q9" s="139"/>
      <c r="R9" s="113">
        <v>6428.1523903333327</v>
      </c>
      <c r="S9" s="113">
        <v>6428.1523903333327</v>
      </c>
      <c r="T9" s="146"/>
      <c r="U9" s="119">
        <v>9.6000000000000014</v>
      </c>
      <c r="V9" s="119">
        <v>9.6000000000000014</v>
      </c>
      <c r="W9" s="146"/>
      <c r="X9" s="113">
        <v>3428.6430900000005</v>
      </c>
      <c r="Y9" s="113">
        <v>3428.6430900000005</v>
      </c>
      <c r="Z9" s="70"/>
      <c r="AA9" s="170" t="s">
        <v>107</v>
      </c>
      <c r="AB9" s="118">
        <f>H9-O9</f>
        <v>-2.6590000000000025</v>
      </c>
      <c r="AC9" s="113">
        <f>K9-R9</f>
        <v>-879.20239033333291</v>
      </c>
      <c r="AD9" s="171">
        <f>(N9-E9)/E9</f>
        <v>-2.2905150634300084E-2</v>
      </c>
      <c r="AE9" s="71"/>
      <c r="AF9" s="71"/>
    </row>
    <row r="10" spans="1:32" s="65" customFormat="1" ht="31.5">
      <c r="A10" s="66">
        <v>1.2</v>
      </c>
      <c r="B10" s="72" t="s">
        <v>51</v>
      </c>
      <c r="C10" s="73" t="s">
        <v>44</v>
      </c>
      <c r="D10" s="69" t="s">
        <v>45</v>
      </c>
      <c r="E10" s="113">
        <f t="shared" ref="E10:E15" si="0">G10/F10</f>
        <v>0.90176000000000001</v>
      </c>
      <c r="F10" s="117">
        <v>1025</v>
      </c>
      <c r="G10" s="114">
        <v>924.30399999999997</v>
      </c>
      <c r="H10" s="115">
        <v>250</v>
      </c>
      <c r="I10" s="115">
        <v>250</v>
      </c>
      <c r="J10" s="116"/>
      <c r="K10" s="115">
        <v>225.44</v>
      </c>
      <c r="L10" s="115">
        <v>225.44</v>
      </c>
      <c r="M10" s="70"/>
      <c r="N10" s="113">
        <f>R10/O10</f>
        <v>0.46854747500000005</v>
      </c>
      <c r="O10" s="119">
        <v>800</v>
      </c>
      <c r="P10" s="119">
        <v>800</v>
      </c>
      <c r="Q10" s="139"/>
      <c r="R10" s="113">
        <v>374.83798000000002</v>
      </c>
      <c r="S10" s="113">
        <v>374.83798000000002</v>
      </c>
      <c r="T10" s="146"/>
      <c r="U10" s="119">
        <v>330</v>
      </c>
      <c r="V10" s="119">
        <v>330</v>
      </c>
      <c r="W10" s="146"/>
      <c r="X10" s="113">
        <v>125.15348</v>
      </c>
      <c r="Y10" s="113">
        <v>125.15348</v>
      </c>
      <c r="Z10" s="70"/>
      <c r="AA10" s="146"/>
      <c r="AB10" s="119">
        <f t="shared" ref="AB10:AB11" si="1">H10-O10</f>
        <v>-550</v>
      </c>
      <c r="AC10" s="113">
        <f t="shared" ref="AC10:AC11" si="2">K10-R10</f>
        <v>-149.39798000000002</v>
      </c>
      <c r="AD10" s="171">
        <f t="shared" ref="AD10:AD11" si="3">(N10-E10)/E10</f>
        <v>-0.48040778588537963</v>
      </c>
      <c r="AE10" s="71"/>
      <c r="AF10" s="71"/>
    </row>
    <row r="11" spans="1:32" s="65" customFormat="1" ht="31.5">
      <c r="A11" s="66">
        <v>1.3</v>
      </c>
      <c r="B11" s="72" t="s">
        <v>53</v>
      </c>
      <c r="C11" s="73" t="s">
        <v>44</v>
      </c>
      <c r="D11" s="69" t="s">
        <v>45</v>
      </c>
      <c r="E11" s="113">
        <f t="shared" si="0"/>
        <v>1.6895199999999999</v>
      </c>
      <c r="F11" s="117">
        <v>700</v>
      </c>
      <c r="G11" s="114">
        <v>1182.664</v>
      </c>
      <c r="H11" s="115">
        <v>100</v>
      </c>
      <c r="I11" s="115">
        <v>100</v>
      </c>
      <c r="J11" s="116"/>
      <c r="K11" s="115">
        <v>168.952</v>
      </c>
      <c r="L11" s="120">
        <v>168.952</v>
      </c>
      <c r="M11" s="70"/>
      <c r="N11" s="113">
        <f>R11/O11</f>
        <v>0.86052142857142855</v>
      </c>
      <c r="O11" s="119">
        <v>448</v>
      </c>
      <c r="P11" s="119">
        <v>448</v>
      </c>
      <c r="Q11" s="139"/>
      <c r="R11" s="113">
        <v>385.5136</v>
      </c>
      <c r="S11" s="113">
        <v>385.5136</v>
      </c>
      <c r="T11" s="146"/>
      <c r="U11" s="119">
        <v>193</v>
      </c>
      <c r="V11" s="119">
        <v>193</v>
      </c>
      <c r="W11" s="146"/>
      <c r="X11" s="113">
        <v>131.76686000000001</v>
      </c>
      <c r="Y11" s="113">
        <v>131.76686000000001</v>
      </c>
      <c r="Z11" s="70"/>
      <c r="AA11" s="146"/>
      <c r="AB11" s="119">
        <f t="shared" si="1"/>
        <v>-348</v>
      </c>
      <c r="AC11" s="113">
        <f t="shared" si="2"/>
        <v>-216.5616</v>
      </c>
      <c r="AD11" s="171">
        <f t="shared" si="3"/>
        <v>-0.49067106126507615</v>
      </c>
      <c r="AE11" s="71"/>
      <c r="AF11" s="71"/>
    </row>
    <row r="12" spans="1:32" s="65" customFormat="1" ht="15.75">
      <c r="A12" s="66">
        <v>1.4</v>
      </c>
      <c r="B12" s="74" t="s">
        <v>43</v>
      </c>
      <c r="C12" s="73" t="s">
        <v>44</v>
      </c>
      <c r="D12" s="69" t="s">
        <v>42</v>
      </c>
      <c r="E12" s="113">
        <f t="shared" si="0"/>
        <v>486.27</v>
      </c>
      <c r="F12" s="117">
        <v>6</v>
      </c>
      <c r="G12" s="114">
        <v>2917.62</v>
      </c>
      <c r="H12" s="116"/>
      <c r="I12" s="116"/>
      <c r="J12" s="116"/>
      <c r="K12" s="115"/>
      <c r="L12" s="115"/>
      <c r="M12" s="70"/>
      <c r="N12" s="116"/>
      <c r="O12" s="119">
        <v>1</v>
      </c>
      <c r="P12" s="119">
        <v>1</v>
      </c>
      <c r="Q12" s="139"/>
      <c r="R12" s="113">
        <v>420.44292000000002</v>
      </c>
      <c r="S12" s="113">
        <v>420.44292000000002</v>
      </c>
      <c r="T12" s="146"/>
      <c r="U12" s="119">
        <v>1</v>
      </c>
      <c r="V12" s="119">
        <v>1</v>
      </c>
      <c r="W12" s="146"/>
      <c r="X12" s="113">
        <v>420.44292000000002</v>
      </c>
      <c r="Y12" s="113">
        <v>420.44292000000002</v>
      </c>
      <c r="Z12" s="70"/>
      <c r="AA12" s="146"/>
      <c r="AB12" s="119">
        <f t="shared" ref="AB12" si="4">H12-O12</f>
        <v>-1</v>
      </c>
      <c r="AC12" s="113">
        <f t="shared" ref="AC12:AC14" si="5">K12-R12</f>
        <v>-420.44292000000002</v>
      </c>
      <c r="AD12" s="171"/>
      <c r="AE12" s="71"/>
      <c r="AF12" s="71"/>
    </row>
    <row r="13" spans="1:32" s="65" customFormat="1" ht="15.75">
      <c r="A13" s="66">
        <v>1.5</v>
      </c>
      <c r="B13" s="75" t="s">
        <v>61</v>
      </c>
      <c r="C13" s="68" t="s">
        <v>41</v>
      </c>
      <c r="D13" s="69" t="s">
        <v>42</v>
      </c>
      <c r="E13" s="113">
        <f t="shared" si="0"/>
        <v>886.93162217659119</v>
      </c>
      <c r="F13" s="113">
        <v>4.870000000000001</v>
      </c>
      <c r="G13" s="114">
        <v>4319.357</v>
      </c>
      <c r="H13" s="116"/>
      <c r="I13" s="116"/>
      <c r="J13" s="116"/>
      <c r="K13" s="115"/>
      <c r="L13" s="115"/>
      <c r="M13" s="70"/>
      <c r="N13" s="116"/>
      <c r="O13" s="139"/>
      <c r="P13" s="139"/>
      <c r="Q13" s="139"/>
      <c r="R13" s="113">
        <v>2592.3816999999999</v>
      </c>
      <c r="S13" s="113">
        <v>2592.3816999999999</v>
      </c>
      <c r="T13" s="146"/>
      <c r="U13" s="146"/>
      <c r="V13" s="146"/>
      <c r="W13" s="146"/>
      <c r="X13" s="146"/>
      <c r="Y13" s="70"/>
      <c r="Z13" s="70"/>
      <c r="AA13" s="146"/>
      <c r="AB13" s="119"/>
      <c r="AC13" s="113">
        <f t="shared" si="5"/>
        <v>-2592.3816999999999</v>
      </c>
      <c r="AD13" s="171"/>
      <c r="AE13" s="71"/>
      <c r="AF13" s="71"/>
    </row>
    <row r="14" spans="1:32" s="65" customFormat="1" ht="63">
      <c r="A14" s="66">
        <v>1.6</v>
      </c>
      <c r="B14" s="75" t="s">
        <v>62</v>
      </c>
      <c r="C14" s="76" t="s">
        <v>44</v>
      </c>
      <c r="D14" s="69" t="s">
        <v>83</v>
      </c>
      <c r="E14" s="113">
        <f t="shared" si="0"/>
        <v>12981.367200000001</v>
      </c>
      <c r="F14" s="117">
        <v>1</v>
      </c>
      <c r="G14" s="114">
        <v>12981.367200000001</v>
      </c>
      <c r="H14" s="116"/>
      <c r="I14" s="116"/>
      <c r="J14" s="116"/>
      <c r="K14" s="114">
        <v>3252.6051999999995</v>
      </c>
      <c r="L14" s="114">
        <v>3252.6051999999995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146"/>
      <c r="AB14" s="119"/>
      <c r="AC14" s="113">
        <f t="shared" si="5"/>
        <v>3252.6051999999995</v>
      </c>
      <c r="AD14" s="171"/>
      <c r="AE14" s="71"/>
      <c r="AF14" s="71"/>
    </row>
    <row r="15" spans="1:32" s="65" customFormat="1" ht="31.5">
      <c r="A15" s="66">
        <v>1.7</v>
      </c>
      <c r="B15" s="74" t="s">
        <v>84</v>
      </c>
      <c r="C15" s="76" t="s">
        <v>44</v>
      </c>
      <c r="D15" s="69" t="s">
        <v>42</v>
      </c>
      <c r="E15" s="113">
        <f t="shared" si="0"/>
        <v>21.9375</v>
      </c>
      <c r="F15" s="117">
        <v>20</v>
      </c>
      <c r="G15" s="114">
        <v>438.75</v>
      </c>
      <c r="H15" s="116"/>
      <c r="I15" s="116"/>
      <c r="J15" s="116"/>
      <c r="K15" s="115"/>
      <c r="L15" s="115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115"/>
      <c r="AC15" s="114"/>
      <c r="AD15" s="154"/>
      <c r="AE15" s="71"/>
      <c r="AF15" s="71"/>
    </row>
    <row r="16" spans="1:32" s="65" customFormat="1" ht="15.75">
      <c r="A16" s="224" t="s">
        <v>26</v>
      </c>
      <c r="B16" s="224"/>
      <c r="C16" s="224"/>
      <c r="D16" s="224"/>
      <c r="E16" s="224"/>
      <c r="F16" s="157"/>
      <c r="G16" s="158">
        <f>SUM(G9:G15)</f>
        <v>42414.277199999997</v>
      </c>
      <c r="H16" s="159"/>
      <c r="I16" s="159"/>
      <c r="J16" s="159"/>
      <c r="K16" s="158">
        <f>SUM(K9:K15)</f>
        <v>9195.9471999999987</v>
      </c>
      <c r="L16" s="158">
        <f>SUM(L9:L15)</f>
        <v>9195.9471999999987</v>
      </c>
      <c r="M16" s="160"/>
      <c r="N16" s="160"/>
      <c r="O16" s="160"/>
      <c r="P16" s="160"/>
      <c r="Q16" s="160"/>
      <c r="R16" s="161">
        <f>SUM(R9:R15)</f>
        <v>10201.328590333334</v>
      </c>
      <c r="S16" s="161">
        <f>SUM(S9:S15)</f>
        <v>10201.328590333334</v>
      </c>
      <c r="T16" s="158"/>
      <c r="U16" s="157"/>
      <c r="V16" s="157"/>
      <c r="W16" s="157"/>
      <c r="X16" s="161">
        <f>SUM(X9:X15)</f>
        <v>4106.0063500000006</v>
      </c>
      <c r="Y16" s="161">
        <f>SUM(Y9:Y15)</f>
        <v>4106.0063500000006</v>
      </c>
      <c r="Z16" s="158"/>
      <c r="AA16" s="157"/>
      <c r="AB16" s="162"/>
      <c r="AC16" s="161">
        <f>K16-R16</f>
        <v>-1005.3813903333357</v>
      </c>
      <c r="AD16" s="162"/>
      <c r="AE16" s="163"/>
      <c r="AF16" s="163"/>
    </row>
    <row r="17" spans="1:32" s="65" customFormat="1" ht="15.75">
      <c r="A17" s="227" t="s">
        <v>28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9"/>
    </row>
    <row r="18" spans="1:32" s="65" customFormat="1">
      <c r="A18" s="225" t="s">
        <v>85</v>
      </c>
      <c r="B18" s="226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1"/>
      <c r="AF18" s="71"/>
    </row>
    <row r="19" spans="1:32" s="65" customFormat="1" ht="31.5">
      <c r="A19" s="78">
        <v>2.1</v>
      </c>
      <c r="B19" s="79" t="s">
        <v>68</v>
      </c>
      <c r="C19" s="76" t="s">
        <v>44</v>
      </c>
      <c r="D19" s="69" t="s">
        <v>45</v>
      </c>
      <c r="E19" s="135">
        <f>G19/F19</f>
        <v>0.3</v>
      </c>
      <c r="F19" s="136">
        <v>16692</v>
      </c>
      <c r="G19" s="137">
        <v>5007.5999999999995</v>
      </c>
      <c r="H19" s="115">
        <v>2180</v>
      </c>
      <c r="I19" s="115">
        <v>2180</v>
      </c>
      <c r="J19" s="116"/>
      <c r="K19" s="120">
        <v>654</v>
      </c>
      <c r="L19" s="120">
        <v>654</v>
      </c>
      <c r="M19" s="116"/>
      <c r="N19" s="118">
        <f>R19/O19</f>
        <v>0.3</v>
      </c>
      <c r="O19" s="143">
        <v>10975</v>
      </c>
      <c r="P19" s="143">
        <v>10975</v>
      </c>
      <c r="Q19" s="139"/>
      <c r="R19" s="113">
        <v>3292.5</v>
      </c>
      <c r="S19" s="113">
        <v>3292.5</v>
      </c>
      <c r="T19" s="139"/>
      <c r="U19" s="119">
        <v>6000</v>
      </c>
      <c r="V19" s="119">
        <v>6000</v>
      </c>
      <c r="W19" s="139"/>
      <c r="X19" s="119">
        <v>1800</v>
      </c>
      <c r="Y19" s="119">
        <v>1800</v>
      </c>
      <c r="Z19" s="116"/>
      <c r="AA19" s="116"/>
      <c r="AB19" s="119">
        <f t="shared" ref="AB19:AB20" si="6">H19-O19</f>
        <v>-8795</v>
      </c>
      <c r="AC19" s="113">
        <f t="shared" ref="AC19:AC21" si="7">K19-R19</f>
        <v>-2638.5</v>
      </c>
      <c r="AD19" s="171"/>
      <c r="AE19" s="71"/>
      <c r="AF19" s="71"/>
    </row>
    <row r="20" spans="1:32" s="65" customFormat="1" ht="31.5">
      <c r="A20" s="78">
        <v>2.2000000000000002</v>
      </c>
      <c r="B20" s="134" t="s">
        <v>69</v>
      </c>
      <c r="C20" s="76" t="s">
        <v>44</v>
      </c>
      <c r="D20" s="69" t="s">
        <v>45</v>
      </c>
      <c r="E20" s="135">
        <f>G20/F20</f>
        <v>1.05</v>
      </c>
      <c r="F20" s="138">
        <v>2803</v>
      </c>
      <c r="G20" s="137">
        <v>2943.15</v>
      </c>
      <c r="H20" s="115">
        <v>406</v>
      </c>
      <c r="I20" s="115">
        <v>406</v>
      </c>
      <c r="J20" s="116"/>
      <c r="K20" s="120">
        <v>426.3</v>
      </c>
      <c r="L20" s="120">
        <v>426.3</v>
      </c>
      <c r="M20" s="116"/>
      <c r="N20" s="119">
        <f>R20/O20</f>
        <v>1.05</v>
      </c>
      <c r="O20" s="143">
        <v>700</v>
      </c>
      <c r="P20" s="143">
        <v>700</v>
      </c>
      <c r="Q20" s="139"/>
      <c r="R20" s="113">
        <v>735</v>
      </c>
      <c r="S20" s="113">
        <v>735</v>
      </c>
      <c r="T20" s="139"/>
      <c r="U20" s="119">
        <v>864</v>
      </c>
      <c r="V20" s="119">
        <v>864</v>
      </c>
      <c r="W20" s="139"/>
      <c r="X20" s="119">
        <v>907.2</v>
      </c>
      <c r="Y20" s="119">
        <v>907.2</v>
      </c>
      <c r="Z20" s="116"/>
      <c r="AA20" s="116"/>
      <c r="AB20" s="119">
        <f t="shared" si="6"/>
        <v>-294</v>
      </c>
      <c r="AC20" s="113">
        <f t="shared" si="7"/>
        <v>-308.7</v>
      </c>
      <c r="AD20" s="171"/>
      <c r="AE20" s="71"/>
      <c r="AF20" s="71"/>
    </row>
    <row r="21" spans="1:32" s="65" customFormat="1" ht="15.75">
      <c r="A21" s="217" t="s">
        <v>86</v>
      </c>
      <c r="B21" s="218"/>
      <c r="C21" s="116"/>
      <c r="D21" s="116"/>
      <c r="E21" s="139"/>
      <c r="F21" s="139"/>
      <c r="G21" s="140">
        <f>SUM(G19:G20)</f>
        <v>7950.75</v>
      </c>
      <c r="H21" s="116"/>
      <c r="I21" s="116"/>
      <c r="J21" s="116"/>
      <c r="K21" s="141">
        <f>K20+K19</f>
        <v>1080.3</v>
      </c>
      <c r="L21" s="141">
        <f>L20+L19</f>
        <v>1080.3</v>
      </c>
      <c r="M21" s="141"/>
      <c r="N21" s="147"/>
      <c r="O21" s="148"/>
      <c r="P21" s="147"/>
      <c r="Q21" s="147"/>
      <c r="R21" s="144">
        <f t="shared" ref="R21:S21" si="8">R20+R19</f>
        <v>4027.5</v>
      </c>
      <c r="S21" s="144">
        <f t="shared" si="8"/>
        <v>4027.5</v>
      </c>
      <c r="T21" s="142"/>
      <c r="U21" s="142"/>
      <c r="V21" s="142"/>
      <c r="W21" s="141"/>
      <c r="X21" s="144">
        <f t="shared" ref="X21:Y21" si="9">X20+X19</f>
        <v>2707.2</v>
      </c>
      <c r="Y21" s="144">
        <f t="shared" si="9"/>
        <v>2707.2</v>
      </c>
      <c r="Z21" s="116"/>
      <c r="AA21" s="116"/>
      <c r="AB21" s="146"/>
      <c r="AC21" s="114">
        <f t="shared" si="7"/>
        <v>-2947.2</v>
      </c>
      <c r="AD21" s="146"/>
      <c r="AE21" s="71"/>
      <c r="AF21" s="71"/>
    </row>
    <row r="22" spans="1:32" s="65" customFormat="1" ht="15.75">
      <c r="A22" s="219" t="s">
        <v>87</v>
      </c>
      <c r="B22" s="220"/>
      <c r="C22" s="220"/>
      <c r="D22" s="220"/>
      <c r="E22" s="221"/>
      <c r="F22" s="139"/>
      <c r="G22" s="116"/>
      <c r="H22" s="116"/>
      <c r="I22" s="116"/>
      <c r="J22" s="116"/>
      <c r="K22" s="116"/>
      <c r="L22" s="116"/>
      <c r="M22" s="116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16"/>
      <c r="AA22" s="116"/>
      <c r="AB22" s="146"/>
      <c r="AC22" s="146"/>
      <c r="AD22" s="146"/>
      <c r="AE22" s="71"/>
      <c r="AF22" s="71"/>
    </row>
    <row r="23" spans="1:32" s="65" customFormat="1" ht="31.5">
      <c r="A23" s="80">
        <v>2.2999999999999998</v>
      </c>
      <c r="B23" s="81" t="s">
        <v>46</v>
      </c>
      <c r="C23" s="76" t="s">
        <v>44</v>
      </c>
      <c r="D23" s="69" t="s">
        <v>45</v>
      </c>
      <c r="E23" s="135">
        <f>G23/F23</f>
        <v>0.85616999000000005</v>
      </c>
      <c r="F23" s="119">
        <v>1025</v>
      </c>
      <c r="G23" s="114">
        <v>877.57423975000006</v>
      </c>
      <c r="H23" s="115">
        <v>250</v>
      </c>
      <c r="I23" s="115">
        <v>250</v>
      </c>
      <c r="J23" s="116"/>
      <c r="K23" s="120">
        <v>214.04249750000002</v>
      </c>
      <c r="L23" s="120">
        <v>214.04249750000002</v>
      </c>
      <c r="M23" s="116"/>
      <c r="N23" s="118">
        <f>R23/O23</f>
        <v>0.74015275471698105</v>
      </c>
      <c r="O23" s="143">
        <v>795</v>
      </c>
      <c r="P23" s="143">
        <v>795</v>
      </c>
      <c r="Q23" s="139"/>
      <c r="R23" s="113">
        <v>588.42143999999996</v>
      </c>
      <c r="S23" s="113">
        <v>588.42143999999996</v>
      </c>
      <c r="T23" s="139"/>
      <c r="U23" s="119">
        <v>330</v>
      </c>
      <c r="V23" s="119">
        <v>330</v>
      </c>
      <c r="W23" s="139"/>
      <c r="X23" s="113">
        <v>216.93548000000001</v>
      </c>
      <c r="Y23" s="113">
        <v>216.93548000000001</v>
      </c>
      <c r="Z23" s="116"/>
      <c r="AA23" s="116"/>
      <c r="AB23" s="119">
        <f t="shared" ref="AB23:AB24" si="10">H23-O23</f>
        <v>-545</v>
      </c>
      <c r="AC23" s="113">
        <f t="shared" ref="AC23:AC25" si="11">K23-R23</f>
        <v>-374.37894249999994</v>
      </c>
      <c r="AD23" s="171">
        <f t="shared" ref="AD23:AD24" si="12">(N23-E23)/E23</f>
        <v>-0.13550724346577364</v>
      </c>
      <c r="AE23" s="71"/>
      <c r="AF23" s="71"/>
    </row>
    <row r="24" spans="1:32" s="65" customFormat="1" ht="31.5">
      <c r="A24" s="80">
        <v>2.4</v>
      </c>
      <c r="B24" s="81" t="s">
        <v>54</v>
      </c>
      <c r="C24" s="76" t="s">
        <v>44</v>
      </c>
      <c r="D24" s="69" t="s">
        <v>45</v>
      </c>
      <c r="E24" s="135">
        <f>G24/F24</f>
        <v>1.5011466600000001</v>
      </c>
      <c r="F24" s="119">
        <v>700</v>
      </c>
      <c r="G24" s="114">
        <v>1050.8026620000001</v>
      </c>
      <c r="H24" s="115">
        <v>100</v>
      </c>
      <c r="I24" s="115">
        <v>100</v>
      </c>
      <c r="J24" s="116"/>
      <c r="K24" s="120">
        <v>150.114666</v>
      </c>
      <c r="L24" s="120">
        <v>150.114666</v>
      </c>
      <c r="M24" s="116"/>
      <c r="N24" s="118">
        <f>R24/O24</f>
        <v>1.387307475409836</v>
      </c>
      <c r="O24" s="143">
        <v>305</v>
      </c>
      <c r="P24" s="143">
        <v>305</v>
      </c>
      <c r="Q24" s="139"/>
      <c r="R24" s="113">
        <v>423.12878000000001</v>
      </c>
      <c r="S24" s="113">
        <v>423.12878000000001</v>
      </c>
      <c r="T24" s="139"/>
      <c r="U24" s="119">
        <v>193</v>
      </c>
      <c r="V24" s="119">
        <v>193</v>
      </c>
      <c r="W24" s="139"/>
      <c r="X24" s="113">
        <v>260.45289000000002</v>
      </c>
      <c r="Y24" s="113">
        <v>260.45289000000002</v>
      </c>
      <c r="Z24" s="116"/>
      <c r="AA24" s="116"/>
      <c r="AB24" s="119">
        <f t="shared" si="10"/>
        <v>-205</v>
      </c>
      <c r="AC24" s="113">
        <f t="shared" si="11"/>
        <v>-273.01411400000001</v>
      </c>
      <c r="AD24" s="171">
        <f t="shared" si="12"/>
        <v>-7.5834818558077499E-2</v>
      </c>
      <c r="AE24" s="71"/>
      <c r="AF24" s="71"/>
    </row>
    <row r="25" spans="1:32" s="65" customFormat="1" ht="15.75">
      <c r="A25" s="222" t="s">
        <v>86</v>
      </c>
      <c r="B25" s="223"/>
      <c r="C25" s="116"/>
      <c r="D25" s="116"/>
      <c r="E25" s="116"/>
      <c r="F25" s="116"/>
      <c r="G25" s="140">
        <f>SUM(G23:G24)</f>
        <v>1928.3769017500001</v>
      </c>
      <c r="H25" s="116"/>
      <c r="I25" s="116"/>
      <c r="J25" s="116"/>
      <c r="K25" s="141">
        <f>K24+K23</f>
        <v>364.15716350000002</v>
      </c>
      <c r="L25" s="141">
        <f>L24+L23</f>
        <v>364.15716350000002</v>
      </c>
      <c r="M25" s="116"/>
      <c r="N25" s="139"/>
      <c r="O25" s="139"/>
      <c r="P25" s="139"/>
      <c r="Q25" s="139"/>
      <c r="R25" s="144">
        <f>SUM(R23:R24)</f>
        <v>1011.55022</v>
      </c>
      <c r="S25" s="144">
        <f>SUM(S23:S24)</f>
        <v>1011.55022</v>
      </c>
      <c r="T25" s="144"/>
      <c r="U25" s="153"/>
      <c r="V25" s="144"/>
      <c r="W25" s="144"/>
      <c r="X25" s="144">
        <f>SUM(X23:X24)</f>
        <v>477.38837000000001</v>
      </c>
      <c r="Y25" s="144">
        <f>SUM(Y23:Y24)</f>
        <v>477.38837000000001</v>
      </c>
      <c r="Z25" s="116"/>
      <c r="AA25" s="116"/>
      <c r="AB25" s="70"/>
      <c r="AC25" s="114">
        <f t="shared" si="11"/>
        <v>-647.39305649999994</v>
      </c>
      <c r="AD25" s="70"/>
      <c r="AE25" s="71"/>
      <c r="AF25" s="71"/>
    </row>
    <row r="26" spans="1:32" s="65" customFormat="1" ht="15.75">
      <c r="A26" s="224" t="s">
        <v>27</v>
      </c>
      <c r="B26" s="224"/>
      <c r="C26" s="224"/>
      <c r="D26" s="224"/>
      <c r="E26" s="224"/>
      <c r="F26" s="164"/>
      <c r="G26" s="158">
        <f>G25+G21</f>
        <v>9879.1269017499999</v>
      </c>
      <c r="H26" s="159"/>
      <c r="I26" s="159"/>
      <c r="J26" s="159"/>
      <c r="K26" s="159">
        <f>K25+K21</f>
        <v>1444.4571635</v>
      </c>
      <c r="L26" s="159">
        <f>L25+L21</f>
        <v>1444.4571635</v>
      </c>
      <c r="M26" s="159"/>
      <c r="N26" s="159"/>
      <c r="O26" s="159"/>
      <c r="P26" s="159"/>
      <c r="Q26" s="159"/>
      <c r="R26" s="161">
        <f>R25+R21</f>
        <v>5039.0502200000001</v>
      </c>
      <c r="S26" s="161">
        <f>S25+S21</f>
        <v>5039.0502200000001</v>
      </c>
      <c r="T26" s="158"/>
      <c r="U26" s="159"/>
      <c r="V26" s="159"/>
      <c r="W26" s="159"/>
      <c r="X26" s="161">
        <f>X25+X21</f>
        <v>3184.5883699999999</v>
      </c>
      <c r="Y26" s="161">
        <f>Y25+Y21</f>
        <v>3184.5883699999999</v>
      </c>
      <c r="Z26" s="158"/>
      <c r="AA26" s="157"/>
      <c r="AB26" s="165"/>
      <c r="AC26" s="161">
        <f>K26-R26</f>
        <v>-3594.5930564999999</v>
      </c>
      <c r="AD26" s="165"/>
      <c r="AE26" s="166"/>
      <c r="AF26" s="166"/>
    </row>
    <row r="27" spans="1:32" s="65" customFormat="1" ht="15.75">
      <c r="A27" s="227" t="s">
        <v>29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9"/>
    </row>
    <row r="28" spans="1:32" s="65" customFormat="1" ht="31.5">
      <c r="A28" s="82">
        <v>3.1</v>
      </c>
      <c r="B28" s="83" t="s">
        <v>88</v>
      </c>
      <c r="C28" s="76" t="s">
        <v>44</v>
      </c>
      <c r="D28" s="69" t="s">
        <v>45</v>
      </c>
      <c r="E28" s="118">
        <f>G28/F28</f>
        <v>80</v>
      </c>
      <c r="F28" s="119">
        <v>4</v>
      </c>
      <c r="G28" s="120">
        <v>320</v>
      </c>
      <c r="H28" s="84"/>
      <c r="I28" s="84"/>
      <c r="J28" s="84"/>
      <c r="K28" s="84"/>
      <c r="L28" s="84"/>
      <c r="M28" s="84"/>
      <c r="N28" s="172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115"/>
      <c r="AC28" s="114"/>
      <c r="AD28" s="154"/>
      <c r="AE28" s="84"/>
      <c r="AF28" s="84"/>
    </row>
    <row r="29" spans="1:32" s="65" customFormat="1" ht="15.75">
      <c r="A29" s="232" t="s">
        <v>30</v>
      </c>
      <c r="B29" s="232"/>
      <c r="C29" s="232"/>
      <c r="D29" s="232"/>
      <c r="E29" s="232"/>
      <c r="F29" s="164"/>
      <c r="G29" s="158">
        <f>G28</f>
        <v>320</v>
      </c>
      <c r="H29" s="159"/>
      <c r="I29" s="159"/>
      <c r="J29" s="159"/>
      <c r="K29" s="159">
        <v>0</v>
      </c>
      <c r="L29" s="159">
        <v>0</v>
      </c>
      <c r="M29" s="159"/>
      <c r="N29" s="157"/>
      <c r="O29" s="157"/>
      <c r="P29" s="157"/>
      <c r="Q29" s="157"/>
      <c r="R29" s="158">
        <f>R28</f>
        <v>0</v>
      </c>
      <c r="S29" s="158">
        <f>S28</f>
        <v>0</v>
      </c>
      <c r="T29" s="158"/>
      <c r="U29" s="157"/>
      <c r="V29" s="157"/>
      <c r="W29" s="157"/>
      <c r="X29" s="158">
        <f>X28</f>
        <v>0</v>
      </c>
      <c r="Y29" s="158">
        <f>Y28</f>
        <v>0</v>
      </c>
      <c r="Z29" s="158"/>
      <c r="AA29" s="157"/>
      <c r="AB29" s="165"/>
      <c r="AC29" s="161"/>
      <c r="AD29" s="165"/>
      <c r="AE29" s="166"/>
      <c r="AF29" s="166"/>
    </row>
    <row r="30" spans="1:32" s="65" customFormat="1" ht="15.75">
      <c r="A30" s="227" t="s">
        <v>31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9"/>
    </row>
    <row r="31" spans="1:32" s="65" customFormat="1" ht="15.75">
      <c r="A31" s="222" t="s">
        <v>47</v>
      </c>
      <c r="B31" s="223"/>
      <c r="C31" s="150"/>
      <c r="D31" s="151"/>
      <c r="E31" s="125"/>
      <c r="F31" s="126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45"/>
      <c r="AC31" s="145"/>
      <c r="AD31" s="145"/>
      <c r="AE31" s="145"/>
      <c r="AF31" s="145"/>
    </row>
    <row r="32" spans="1:32" s="65" customFormat="1" ht="15.75">
      <c r="A32" s="82">
        <v>4.0999999999999996</v>
      </c>
      <c r="B32" s="88" t="s">
        <v>47</v>
      </c>
      <c r="C32" s="76" t="s">
        <v>44</v>
      </c>
      <c r="D32" s="69" t="s">
        <v>45</v>
      </c>
      <c r="E32" s="118">
        <f>G32/F32</f>
        <v>17.5</v>
      </c>
      <c r="F32" s="121">
        <v>17</v>
      </c>
      <c r="G32" s="122">
        <v>297.5</v>
      </c>
      <c r="H32" s="123">
        <v>17</v>
      </c>
      <c r="I32" s="123">
        <v>15</v>
      </c>
      <c r="J32" s="123">
        <v>2</v>
      </c>
      <c r="K32" s="124">
        <f>L32+M32</f>
        <v>297.5</v>
      </c>
      <c r="L32" s="124">
        <v>262.5</v>
      </c>
      <c r="M32" s="124">
        <v>35</v>
      </c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119">
        <f t="shared" ref="AB32:AB34" si="13">H32-O32</f>
        <v>17</v>
      </c>
      <c r="AC32" s="113">
        <f t="shared" ref="AC32:AC34" si="14">K32-R32</f>
        <v>297.5</v>
      </c>
      <c r="AD32" s="154"/>
      <c r="AE32" s="71"/>
      <c r="AF32" s="71"/>
    </row>
    <row r="33" spans="1:32" s="65" customFormat="1" ht="15.75">
      <c r="A33" s="89">
        <v>4.2</v>
      </c>
      <c r="B33" s="88" t="s">
        <v>48</v>
      </c>
      <c r="C33" s="76" t="s">
        <v>44</v>
      </c>
      <c r="D33" s="69" t="s">
        <v>45</v>
      </c>
      <c r="E33" s="118">
        <f t="shared" ref="E33:E34" si="15">G33/F33</f>
        <v>16.666</v>
      </c>
      <c r="F33" s="121">
        <v>4</v>
      </c>
      <c r="G33" s="122">
        <v>66.664000000000001</v>
      </c>
      <c r="H33" s="123">
        <v>4</v>
      </c>
      <c r="I33" s="123">
        <v>4</v>
      </c>
      <c r="J33" s="123"/>
      <c r="K33" s="124">
        <f>L33</f>
        <v>66.664000000000001</v>
      </c>
      <c r="L33" s="124">
        <v>66.664000000000001</v>
      </c>
      <c r="M33" s="124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119">
        <f t="shared" si="13"/>
        <v>4</v>
      </c>
      <c r="AC33" s="113">
        <f t="shared" si="14"/>
        <v>66.664000000000001</v>
      </c>
      <c r="AD33" s="154"/>
      <c r="AE33" s="71"/>
      <c r="AF33" s="71"/>
    </row>
    <row r="34" spans="1:32" s="65" customFormat="1" ht="15.75">
      <c r="A34" s="82">
        <v>4.3</v>
      </c>
      <c r="B34" s="88" t="s">
        <v>89</v>
      </c>
      <c r="C34" s="76" t="s">
        <v>44</v>
      </c>
      <c r="D34" s="69" t="s">
        <v>45</v>
      </c>
      <c r="E34" s="118">
        <f t="shared" si="15"/>
        <v>10</v>
      </c>
      <c r="F34" s="121">
        <v>15</v>
      </c>
      <c r="G34" s="122">
        <v>150</v>
      </c>
      <c r="H34" s="123">
        <v>15</v>
      </c>
      <c r="I34" s="123">
        <v>14</v>
      </c>
      <c r="J34" s="123">
        <v>1</v>
      </c>
      <c r="K34" s="124">
        <f>L34+M34</f>
        <v>150</v>
      </c>
      <c r="L34" s="124">
        <v>140</v>
      </c>
      <c r="M34" s="124">
        <v>10</v>
      </c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119">
        <f t="shared" si="13"/>
        <v>15</v>
      </c>
      <c r="AC34" s="113">
        <f t="shared" si="14"/>
        <v>150</v>
      </c>
      <c r="AD34" s="154"/>
      <c r="AE34" s="71"/>
      <c r="AF34" s="71"/>
    </row>
    <row r="35" spans="1:32" s="65" customFormat="1" ht="15.75">
      <c r="A35" s="222" t="s">
        <v>86</v>
      </c>
      <c r="B35" s="223"/>
      <c r="C35" s="85"/>
      <c r="D35" s="86"/>
      <c r="E35" s="125"/>
      <c r="F35" s="126"/>
      <c r="G35" s="127">
        <f>SUM(G32:G34)</f>
        <v>514.16399999999999</v>
      </c>
      <c r="H35" s="128"/>
      <c r="I35" s="128"/>
      <c r="J35" s="128"/>
      <c r="K35" s="127">
        <f>K34+K33+K32</f>
        <v>514.16399999999999</v>
      </c>
      <c r="L35" s="127">
        <f t="shared" ref="L35:M35" si="16">L34+L33+L32</f>
        <v>469.16399999999999</v>
      </c>
      <c r="M35" s="133">
        <f t="shared" si="16"/>
        <v>45</v>
      </c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71"/>
      <c r="AC35" s="71"/>
      <c r="AD35" s="71"/>
      <c r="AE35" s="71"/>
      <c r="AF35" s="71"/>
    </row>
    <row r="36" spans="1:32" s="65" customFormat="1" ht="15.75">
      <c r="A36" s="222" t="s">
        <v>63</v>
      </c>
      <c r="B36" s="223"/>
      <c r="C36" s="85"/>
      <c r="D36" s="86"/>
      <c r="E36" s="125"/>
      <c r="F36" s="126"/>
      <c r="G36" s="128"/>
      <c r="H36" s="128"/>
      <c r="I36" s="128"/>
      <c r="J36" s="128"/>
      <c r="K36" s="173"/>
      <c r="L36" s="173"/>
      <c r="M36" s="128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71"/>
      <c r="AC36" s="71"/>
      <c r="AD36" s="71"/>
      <c r="AE36" s="71"/>
      <c r="AF36" s="71"/>
    </row>
    <row r="37" spans="1:32" s="65" customFormat="1" ht="15.75">
      <c r="A37" s="89">
        <v>4.4000000000000004</v>
      </c>
      <c r="B37" s="88" t="s">
        <v>90</v>
      </c>
      <c r="C37" s="76" t="s">
        <v>44</v>
      </c>
      <c r="D37" s="69" t="s">
        <v>45</v>
      </c>
      <c r="E37" s="118">
        <f t="shared" ref="E37" si="17">G37/F37</f>
        <v>700</v>
      </c>
      <c r="F37" s="129">
        <v>1</v>
      </c>
      <c r="G37" s="130">
        <v>700</v>
      </c>
      <c r="H37" s="123">
        <v>1</v>
      </c>
      <c r="I37" s="123">
        <v>1</v>
      </c>
      <c r="J37" s="128"/>
      <c r="K37" s="124">
        <v>700</v>
      </c>
      <c r="L37" s="124">
        <v>700</v>
      </c>
      <c r="M37" s="128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119">
        <f t="shared" ref="AB37" si="18">H37-O37</f>
        <v>1</v>
      </c>
      <c r="AC37" s="113">
        <f t="shared" ref="AC37" si="19">K37-R37</f>
        <v>700</v>
      </c>
      <c r="AD37" s="154"/>
      <c r="AE37" s="71"/>
      <c r="AF37" s="71"/>
    </row>
    <row r="38" spans="1:32" s="65" customFormat="1" ht="15.75">
      <c r="A38" s="222" t="s">
        <v>86</v>
      </c>
      <c r="B38" s="223"/>
      <c r="C38" s="85"/>
      <c r="D38" s="86"/>
      <c r="E38" s="125"/>
      <c r="F38" s="126"/>
      <c r="G38" s="127">
        <f>G37</f>
        <v>700</v>
      </c>
      <c r="H38" s="128"/>
      <c r="I38" s="128"/>
      <c r="J38" s="128"/>
      <c r="K38" s="127">
        <f>K37</f>
        <v>700</v>
      </c>
      <c r="L38" s="127">
        <f>L37</f>
        <v>700</v>
      </c>
      <c r="M38" s="128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71"/>
      <c r="AC38" s="71"/>
      <c r="AD38" s="71"/>
      <c r="AE38" s="71"/>
      <c r="AF38" s="71"/>
    </row>
    <row r="39" spans="1:32" s="65" customFormat="1" ht="15.75">
      <c r="A39" s="230" t="s">
        <v>49</v>
      </c>
      <c r="B39" s="231"/>
      <c r="C39" s="85"/>
      <c r="D39" s="86"/>
      <c r="E39" s="125"/>
      <c r="F39" s="126"/>
      <c r="G39" s="128"/>
      <c r="H39" s="128"/>
      <c r="I39" s="128"/>
      <c r="J39" s="128"/>
      <c r="K39" s="128"/>
      <c r="L39" s="128"/>
      <c r="M39" s="128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71"/>
      <c r="AC39" s="71"/>
      <c r="AD39" s="71"/>
      <c r="AE39" s="71"/>
      <c r="AF39" s="71"/>
    </row>
    <row r="40" spans="1:32" s="65" customFormat="1" ht="51.75" customHeight="1">
      <c r="A40" s="90">
        <v>4.5</v>
      </c>
      <c r="B40" s="91" t="s">
        <v>55</v>
      </c>
      <c r="C40" s="92" t="s">
        <v>44</v>
      </c>
      <c r="D40" s="69" t="s">
        <v>45</v>
      </c>
      <c r="E40" s="118">
        <f t="shared" ref="E40" si="20">G40/F40</f>
        <v>441</v>
      </c>
      <c r="F40" s="131">
        <v>1</v>
      </c>
      <c r="G40" s="132">
        <v>441</v>
      </c>
      <c r="H40" s="128"/>
      <c r="I40" s="128"/>
      <c r="J40" s="128"/>
      <c r="K40" s="128"/>
      <c r="L40" s="128"/>
      <c r="M40" s="128"/>
      <c r="N40" s="87"/>
      <c r="O40" s="131">
        <v>1</v>
      </c>
      <c r="P40" s="131">
        <v>1</v>
      </c>
      <c r="Q40" s="87"/>
      <c r="R40" s="124">
        <v>395.45890000000003</v>
      </c>
      <c r="S40" s="124">
        <v>395.45890000000003</v>
      </c>
      <c r="T40" s="87"/>
      <c r="U40" s="87"/>
      <c r="V40" s="87"/>
      <c r="W40" s="87"/>
      <c r="X40" s="87"/>
      <c r="Y40" s="87"/>
      <c r="Z40" s="87"/>
      <c r="AA40" s="87"/>
      <c r="AB40" s="119">
        <f t="shared" ref="AB40" si="21">H40-O40</f>
        <v>-1</v>
      </c>
      <c r="AC40" s="113">
        <f t="shared" ref="AC40" si="22">K40-R40</f>
        <v>-395.45890000000003</v>
      </c>
      <c r="AD40" s="154"/>
      <c r="AE40" s="71"/>
      <c r="AF40" s="71"/>
    </row>
    <row r="41" spans="1:32" s="65" customFormat="1" ht="15.75">
      <c r="A41" s="222" t="s">
        <v>86</v>
      </c>
      <c r="B41" s="223"/>
      <c r="C41" s="85"/>
      <c r="D41" s="86"/>
      <c r="E41" s="125"/>
      <c r="F41" s="126"/>
      <c r="G41" s="127">
        <f>G40</f>
        <v>441</v>
      </c>
      <c r="H41" s="128"/>
      <c r="I41" s="128"/>
      <c r="J41" s="128"/>
      <c r="K41" s="128"/>
      <c r="L41" s="128"/>
      <c r="M41" s="128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71"/>
      <c r="AC41" s="71"/>
      <c r="AD41" s="71"/>
      <c r="AE41" s="71"/>
      <c r="AF41" s="71"/>
    </row>
    <row r="42" spans="1:32" s="65" customFormat="1" ht="15.75">
      <c r="A42" s="232" t="s">
        <v>32</v>
      </c>
      <c r="B42" s="232"/>
      <c r="C42" s="232"/>
      <c r="D42" s="232"/>
      <c r="E42" s="232"/>
      <c r="F42" s="167"/>
      <c r="G42" s="158">
        <f>G41+G38+G35</f>
        <v>1655.164</v>
      </c>
      <c r="H42" s="157"/>
      <c r="I42" s="157"/>
      <c r="J42" s="157"/>
      <c r="K42" s="159">
        <f>K38+K35</f>
        <v>1214.164</v>
      </c>
      <c r="L42" s="159">
        <f t="shared" ref="L42:M42" si="23">L38+L35</f>
        <v>1169.164</v>
      </c>
      <c r="M42" s="159">
        <f t="shared" si="23"/>
        <v>45</v>
      </c>
      <c r="N42" s="157"/>
      <c r="O42" s="157"/>
      <c r="P42" s="157"/>
      <c r="Q42" s="157"/>
      <c r="R42" s="158">
        <f>R40+R37+R34+R33+R32</f>
        <v>395.45890000000003</v>
      </c>
      <c r="S42" s="158">
        <f>S40+S37+S34+S33+S32</f>
        <v>395.45890000000003</v>
      </c>
      <c r="T42" s="158"/>
      <c r="U42" s="157"/>
      <c r="V42" s="157"/>
      <c r="W42" s="157"/>
      <c r="X42" s="158">
        <f>X40+X37+X34+X33+X32</f>
        <v>0</v>
      </c>
      <c r="Y42" s="158">
        <f>Y40+Y37+Y34+Y33+Y32</f>
        <v>0</v>
      </c>
      <c r="Z42" s="158"/>
      <c r="AA42" s="157"/>
      <c r="AB42" s="165"/>
      <c r="AC42" s="161">
        <f>K42-R42</f>
        <v>818.7050999999999</v>
      </c>
      <c r="AD42" s="165"/>
      <c r="AE42" s="166"/>
      <c r="AF42" s="166"/>
    </row>
    <row r="43" spans="1:32" s="65" customFormat="1" ht="15.75">
      <c r="A43" s="227" t="s">
        <v>33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9"/>
    </row>
    <row r="44" spans="1:32" s="65" customFormat="1" ht="15.75">
      <c r="A44" s="224" t="s">
        <v>34</v>
      </c>
      <c r="B44" s="224"/>
      <c r="C44" s="224"/>
      <c r="D44" s="224"/>
      <c r="E44" s="224"/>
      <c r="F44" s="167"/>
      <c r="G44" s="158">
        <v>0</v>
      </c>
      <c r="H44" s="157"/>
      <c r="I44" s="157"/>
      <c r="J44" s="157"/>
      <c r="K44" s="159">
        <v>0</v>
      </c>
      <c r="L44" s="159">
        <v>0</v>
      </c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65"/>
      <c r="AC44" s="165"/>
      <c r="AD44" s="165"/>
      <c r="AE44" s="166"/>
      <c r="AF44" s="166"/>
    </row>
    <row r="45" spans="1:32" s="65" customFormat="1" ht="15.75">
      <c r="A45" s="227" t="s">
        <v>35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9"/>
    </row>
    <row r="46" spans="1:32" s="65" customFormat="1" ht="15.75">
      <c r="A46" s="227" t="s">
        <v>91</v>
      </c>
      <c r="B46" s="22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</row>
    <row r="47" spans="1:32" s="65" customFormat="1" ht="31.5">
      <c r="A47" s="93">
        <v>6.1</v>
      </c>
      <c r="B47" s="94" t="s">
        <v>92</v>
      </c>
      <c r="C47" s="76" t="s">
        <v>44</v>
      </c>
      <c r="D47" s="69" t="s">
        <v>45</v>
      </c>
      <c r="E47" s="118">
        <f t="shared" ref="E47" si="24">G47/F47</f>
        <v>964.8</v>
      </c>
      <c r="F47" s="129">
        <v>2</v>
      </c>
      <c r="G47" s="130">
        <v>1929.6</v>
      </c>
      <c r="H47" s="123">
        <v>2</v>
      </c>
      <c r="I47" s="123">
        <v>2</v>
      </c>
      <c r="J47" s="77"/>
      <c r="K47" s="124">
        <v>1929.6</v>
      </c>
      <c r="L47" s="124">
        <v>1929.6</v>
      </c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119">
        <f t="shared" ref="AB47" si="25">H47-O47</f>
        <v>2</v>
      </c>
      <c r="AC47" s="113">
        <f t="shared" ref="AC47" si="26">K47-R47</f>
        <v>1929.6</v>
      </c>
      <c r="AD47" s="154"/>
      <c r="AE47" s="71"/>
      <c r="AF47" s="71"/>
    </row>
    <row r="48" spans="1:32" s="65" customFormat="1" ht="15.75">
      <c r="A48" s="224" t="s">
        <v>36</v>
      </c>
      <c r="B48" s="224"/>
      <c r="C48" s="224"/>
      <c r="D48" s="224"/>
      <c r="E48" s="224"/>
      <c r="F48" s="167"/>
      <c r="G48" s="159">
        <f>G47</f>
        <v>1929.6</v>
      </c>
      <c r="H48" s="157"/>
      <c r="I48" s="157"/>
      <c r="J48" s="157"/>
      <c r="K48" s="159">
        <f>K47</f>
        <v>1929.6</v>
      </c>
      <c r="L48" s="159">
        <f>L47</f>
        <v>1929.6</v>
      </c>
      <c r="M48" s="157"/>
      <c r="N48" s="157"/>
      <c r="O48" s="157"/>
      <c r="P48" s="157"/>
      <c r="Q48" s="157"/>
      <c r="R48" s="158">
        <f>R47</f>
        <v>0</v>
      </c>
      <c r="S48" s="158">
        <f>S47</f>
        <v>0</v>
      </c>
      <c r="T48" s="158"/>
      <c r="U48" s="157"/>
      <c r="V48" s="157"/>
      <c r="W48" s="157"/>
      <c r="X48" s="158">
        <f>X47</f>
        <v>0</v>
      </c>
      <c r="Y48" s="158">
        <f>Y47</f>
        <v>0</v>
      </c>
      <c r="Z48" s="158"/>
      <c r="AA48" s="157"/>
      <c r="AB48" s="162"/>
      <c r="AC48" s="161">
        <f>AC47</f>
        <v>1929.6</v>
      </c>
      <c r="AD48" s="165"/>
      <c r="AE48" s="166"/>
      <c r="AF48" s="166"/>
    </row>
    <row r="49" spans="1:32" s="65" customFormat="1" ht="15" customHeight="1">
      <c r="A49" s="227" t="s">
        <v>37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9"/>
    </row>
    <row r="50" spans="1:32" s="65" customFormat="1" ht="15.75">
      <c r="A50" s="95">
        <v>7.1</v>
      </c>
      <c r="B50" s="96" t="s">
        <v>93</v>
      </c>
      <c r="C50" s="76" t="s">
        <v>44</v>
      </c>
      <c r="D50" s="69" t="s">
        <v>45</v>
      </c>
      <c r="E50" s="118">
        <f t="shared" ref="E50:E57" si="27">G50/F50</f>
        <v>12.74916</v>
      </c>
      <c r="F50" s="119">
        <v>4</v>
      </c>
      <c r="G50" s="114">
        <v>50.996639999999999</v>
      </c>
      <c r="H50" s="119">
        <v>4</v>
      </c>
      <c r="I50" s="119">
        <v>4</v>
      </c>
      <c r="J50" s="70"/>
      <c r="K50" s="113">
        <v>50.996639999999999</v>
      </c>
      <c r="L50" s="113">
        <v>50.996639999999999</v>
      </c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119">
        <f t="shared" ref="AB50:AB57" si="28">H50-O50</f>
        <v>4</v>
      </c>
      <c r="AC50" s="113">
        <f t="shared" ref="AC50:AC57" si="29">K50-R50</f>
        <v>50.996639999999999</v>
      </c>
      <c r="AD50" s="154"/>
      <c r="AE50" s="71"/>
      <c r="AF50" s="71"/>
    </row>
    <row r="51" spans="1:32" s="65" customFormat="1" ht="15.75">
      <c r="A51" s="95">
        <v>7.2</v>
      </c>
      <c r="B51" s="97" t="s">
        <v>94</v>
      </c>
      <c r="C51" s="76" t="s">
        <v>44</v>
      </c>
      <c r="D51" s="69" t="s">
        <v>45</v>
      </c>
      <c r="E51" s="118">
        <f t="shared" si="27"/>
        <v>14.3325</v>
      </c>
      <c r="F51" s="119">
        <v>11</v>
      </c>
      <c r="G51" s="114">
        <v>157.6575</v>
      </c>
      <c r="H51" s="119">
        <v>11</v>
      </c>
      <c r="I51" s="119">
        <v>11</v>
      </c>
      <c r="J51" s="70"/>
      <c r="K51" s="113">
        <v>157.6575</v>
      </c>
      <c r="L51" s="113">
        <v>157.6575</v>
      </c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119">
        <f t="shared" si="28"/>
        <v>11</v>
      </c>
      <c r="AC51" s="113">
        <f t="shared" si="29"/>
        <v>157.6575</v>
      </c>
      <c r="AD51" s="154"/>
      <c r="AE51" s="71"/>
      <c r="AF51" s="71"/>
    </row>
    <row r="52" spans="1:32" s="65" customFormat="1" ht="35.25" customHeight="1">
      <c r="A52" s="95">
        <v>7.3</v>
      </c>
      <c r="B52" s="98" t="s">
        <v>64</v>
      </c>
      <c r="C52" s="76" t="s">
        <v>44</v>
      </c>
      <c r="D52" s="69" t="s">
        <v>45</v>
      </c>
      <c r="E52" s="118">
        <f t="shared" si="27"/>
        <v>14.98</v>
      </c>
      <c r="F52" s="119">
        <v>2</v>
      </c>
      <c r="G52" s="114">
        <v>29.96</v>
      </c>
      <c r="H52" s="119">
        <v>2</v>
      </c>
      <c r="I52" s="119">
        <v>2</v>
      </c>
      <c r="J52" s="70"/>
      <c r="K52" s="113">
        <v>29.96</v>
      </c>
      <c r="L52" s="113">
        <v>29.96</v>
      </c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119">
        <f t="shared" si="28"/>
        <v>2</v>
      </c>
      <c r="AC52" s="113">
        <f t="shared" si="29"/>
        <v>29.96</v>
      </c>
      <c r="AD52" s="154"/>
      <c r="AE52" s="71"/>
      <c r="AF52" s="71"/>
    </row>
    <row r="53" spans="1:32" s="65" customFormat="1" ht="158.25" customHeight="1">
      <c r="A53" s="95">
        <v>7.4</v>
      </c>
      <c r="B53" s="96" t="s">
        <v>95</v>
      </c>
      <c r="C53" s="76" t="s">
        <v>44</v>
      </c>
      <c r="D53" s="69" t="s">
        <v>45</v>
      </c>
      <c r="E53" s="118">
        <f t="shared" si="27"/>
        <v>29.524999999999999</v>
      </c>
      <c r="F53" s="119">
        <v>1</v>
      </c>
      <c r="G53" s="114">
        <v>29.524999999999999</v>
      </c>
      <c r="H53" s="119">
        <v>1</v>
      </c>
      <c r="I53" s="119">
        <v>1</v>
      </c>
      <c r="J53" s="70"/>
      <c r="K53" s="113">
        <v>29.524999999999999</v>
      </c>
      <c r="L53" s="113">
        <v>29.524999999999999</v>
      </c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119">
        <f t="shared" si="28"/>
        <v>1</v>
      </c>
      <c r="AC53" s="113">
        <f t="shared" si="29"/>
        <v>29.524999999999999</v>
      </c>
      <c r="AD53" s="154"/>
      <c r="AE53" s="71"/>
      <c r="AF53" s="71"/>
    </row>
    <row r="54" spans="1:32" s="65" customFormat="1" ht="15.75">
      <c r="A54" s="95">
        <v>7.5</v>
      </c>
      <c r="B54" s="98" t="s">
        <v>65</v>
      </c>
      <c r="C54" s="76" t="s">
        <v>44</v>
      </c>
      <c r="D54" s="69" t="s">
        <v>45</v>
      </c>
      <c r="E54" s="118">
        <f t="shared" si="27"/>
        <v>11.797499999999999</v>
      </c>
      <c r="F54" s="119">
        <v>2</v>
      </c>
      <c r="G54" s="114">
        <v>23.594999999999999</v>
      </c>
      <c r="H54" s="119">
        <v>2</v>
      </c>
      <c r="I54" s="119">
        <v>2</v>
      </c>
      <c r="J54" s="70"/>
      <c r="K54" s="113">
        <v>23.594999999999999</v>
      </c>
      <c r="L54" s="113">
        <v>23.594999999999999</v>
      </c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119">
        <f t="shared" si="28"/>
        <v>2</v>
      </c>
      <c r="AC54" s="113">
        <f t="shared" si="29"/>
        <v>23.594999999999999</v>
      </c>
      <c r="AD54" s="154"/>
      <c r="AE54" s="71"/>
      <c r="AF54" s="71"/>
    </row>
    <row r="55" spans="1:32" s="65" customFormat="1" ht="15.75">
      <c r="A55" s="95">
        <v>7.6</v>
      </c>
      <c r="B55" s="98" t="s">
        <v>66</v>
      </c>
      <c r="C55" s="76" t="s">
        <v>44</v>
      </c>
      <c r="D55" s="69" t="s">
        <v>45</v>
      </c>
      <c r="E55" s="118">
        <f t="shared" si="27"/>
        <v>17.284500000000001</v>
      </c>
      <c r="F55" s="119">
        <v>1</v>
      </c>
      <c r="G55" s="114">
        <v>17.284500000000001</v>
      </c>
      <c r="H55" s="119">
        <v>1</v>
      </c>
      <c r="I55" s="119">
        <v>1</v>
      </c>
      <c r="J55" s="70"/>
      <c r="K55" s="113">
        <v>17.284500000000001</v>
      </c>
      <c r="L55" s="113">
        <v>17.284500000000001</v>
      </c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119">
        <f t="shared" si="28"/>
        <v>1</v>
      </c>
      <c r="AC55" s="113">
        <f t="shared" si="29"/>
        <v>17.284500000000001</v>
      </c>
      <c r="AD55" s="154"/>
      <c r="AE55" s="71"/>
      <c r="AF55" s="71"/>
    </row>
    <row r="56" spans="1:32" s="65" customFormat="1" ht="15.75">
      <c r="A56" s="95">
        <v>7.7</v>
      </c>
      <c r="B56" s="98" t="s">
        <v>96</v>
      </c>
      <c r="C56" s="76" t="s">
        <v>44</v>
      </c>
      <c r="D56" s="69" t="s">
        <v>45</v>
      </c>
      <c r="E56" s="118">
        <f t="shared" si="27"/>
        <v>7.5579999999999998</v>
      </c>
      <c r="F56" s="119">
        <v>2</v>
      </c>
      <c r="G56" s="114">
        <v>15.116</v>
      </c>
      <c r="H56" s="119">
        <v>2</v>
      </c>
      <c r="I56" s="119">
        <v>2</v>
      </c>
      <c r="J56" s="70"/>
      <c r="K56" s="113">
        <v>15.116</v>
      </c>
      <c r="L56" s="113">
        <v>15.116</v>
      </c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119">
        <f t="shared" si="28"/>
        <v>2</v>
      </c>
      <c r="AC56" s="113">
        <f t="shared" si="29"/>
        <v>15.116</v>
      </c>
      <c r="AD56" s="154"/>
      <c r="AE56" s="71"/>
      <c r="AF56" s="71"/>
    </row>
    <row r="57" spans="1:32" s="65" customFormat="1" ht="47.25">
      <c r="A57" s="95">
        <v>7.8</v>
      </c>
      <c r="B57" s="98" t="s">
        <v>97</v>
      </c>
      <c r="C57" s="76" t="s">
        <v>44</v>
      </c>
      <c r="D57" s="69" t="s">
        <v>45</v>
      </c>
      <c r="E57" s="118">
        <f t="shared" si="27"/>
        <v>14.85</v>
      </c>
      <c r="F57" s="119">
        <v>2</v>
      </c>
      <c r="G57" s="114">
        <v>29.7</v>
      </c>
      <c r="H57" s="119">
        <v>2</v>
      </c>
      <c r="I57" s="119">
        <v>2</v>
      </c>
      <c r="J57" s="70"/>
      <c r="K57" s="113">
        <v>29.7</v>
      </c>
      <c r="L57" s="113">
        <v>29.7</v>
      </c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119">
        <f t="shared" si="28"/>
        <v>2</v>
      </c>
      <c r="AC57" s="113">
        <f t="shared" si="29"/>
        <v>29.7</v>
      </c>
      <c r="AD57" s="154"/>
      <c r="AE57" s="71"/>
      <c r="AF57" s="71"/>
    </row>
    <row r="58" spans="1:32" s="65" customFormat="1" ht="15.75">
      <c r="A58" s="224" t="s">
        <v>38</v>
      </c>
      <c r="B58" s="224"/>
      <c r="C58" s="224"/>
      <c r="D58" s="224"/>
      <c r="E58" s="224"/>
      <c r="F58" s="167"/>
      <c r="G58" s="158">
        <f>SUM(G50:G57)</f>
        <v>353.83463999999998</v>
      </c>
      <c r="H58" s="157"/>
      <c r="I58" s="157"/>
      <c r="J58" s="157"/>
      <c r="K58" s="158">
        <f>SUM(K50:K57)</f>
        <v>353.83463999999998</v>
      </c>
      <c r="L58" s="158">
        <f>SUM(L50:L57)</f>
        <v>353.83463999999998</v>
      </c>
      <c r="M58" s="157"/>
      <c r="N58" s="157"/>
      <c r="O58" s="157"/>
      <c r="P58" s="157"/>
      <c r="Q58" s="157"/>
      <c r="R58" s="158">
        <f>SUM(R50:R57)</f>
        <v>0</v>
      </c>
      <c r="S58" s="158">
        <f>SUM(S50:S57)</f>
        <v>0</v>
      </c>
      <c r="T58" s="158"/>
      <c r="U58" s="157"/>
      <c r="V58" s="157"/>
      <c r="W58" s="157"/>
      <c r="X58" s="158">
        <f>SUM(X50:X57)</f>
        <v>0</v>
      </c>
      <c r="Y58" s="158">
        <f>SUM(Y50:Y57)</f>
        <v>0</v>
      </c>
      <c r="Z58" s="158"/>
      <c r="AA58" s="157"/>
      <c r="AB58" s="165"/>
      <c r="AC58" s="161">
        <f>K58-R58</f>
        <v>353.83463999999998</v>
      </c>
      <c r="AD58" s="165"/>
      <c r="AE58" s="166"/>
      <c r="AF58" s="166"/>
    </row>
    <row r="59" spans="1:32" s="65" customFormat="1" ht="18.75">
      <c r="A59" s="235" t="s">
        <v>98</v>
      </c>
      <c r="B59" s="235"/>
      <c r="C59" s="235"/>
      <c r="D59" s="235"/>
      <c r="E59" s="235"/>
      <c r="F59" s="167"/>
      <c r="G59" s="168">
        <f>G58+G48+G44+G42+G29+G26+G16</f>
        <v>56552.002741749995</v>
      </c>
      <c r="H59" s="168"/>
      <c r="I59" s="168"/>
      <c r="J59" s="168"/>
      <c r="K59" s="168">
        <f t="shared" ref="K59:M59" si="30">K58+K48+K44+K42+K29+K26+K16</f>
        <v>14138.003003499998</v>
      </c>
      <c r="L59" s="168">
        <f t="shared" si="30"/>
        <v>14093.003003499998</v>
      </c>
      <c r="M59" s="168">
        <f t="shared" si="30"/>
        <v>45</v>
      </c>
      <c r="N59" s="168"/>
      <c r="O59" s="168"/>
      <c r="P59" s="168"/>
      <c r="Q59" s="168"/>
      <c r="R59" s="168">
        <f>R58+R48+R44+R42+R29+R26+R16</f>
        <v>15635.837710333333</v>
      </c>
      <c r="S59" s="168">
        <f>S58+S48+S44+S42+S29+S26+S16</f>
        <v>15635.837710333333</v>
      </c>
      <c r="T59" s="168"/>
      <c r="U59" s="168"/>
      <c r="V59" s="168"/>
      <c r="W59" s="168"/>
      <c r="X59" s="168">
        <f t="shared" ref="X59:Y59" si="31">X58+X48+X44+X42+X29+X26+X16</f>
        <v>7290.594720000001</v>
      </c>
      <c r="Y59" s="168">
        <f t="shared" si="31"/>
        <v>7290.594720000001</v>
      </c>
      <c r="Z59" s="168"/>
      <c r="AA59" s="157"/>
      <c r="AB59" s="165"/>
      <c r="AC59" s="169">
        <f t="shared" ref="AC59" si="32">K59-R59</f>
        <v>-1497.8347068333351</v>
      </c>
      <c r="AD59" s="165"/>
      <c r="AE59" s="166"/>
      <c r="AF59" s="166"/>
    </row>
    <row r="60" spans="1:32" s="65" customFormat="1">
      <c r="A60" s="99"/>
      <c r="B60" s="99"/>
      <c r="C60" s="99"/>
      <c r="D60" s="99"/>
      <c r="E60" s="99"/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2"/>
      <c r="AC60" s="102"/>
      <c r="AD60" s="102"/>
      <c r="AE60" s="103"/>
      <c r="AF60" s="103"/>
    </row>
    <row r="61" spans="1:32" s="65" customFormat="1">
      <c r="A61" s="236" t="s">
        <v>99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101"/>
      <c r="V61" s="101"/>
      <c r="W61" s="101"/>
      <c r="X61" s="101"/>
      <c r="Y61" s="101"/>
      <c r="Z61" s="101"/>
      <c r="AA61" s="101"/>
      <c r="AB61" s="102"/>
      <c r="AC61" s="102"/>
      <c r="AD61" s="102"/>
      <c r="AE61" s="103"/>
      <c r="AF61" s="103"/>
    </row>
    <row r="62" spans="1:32" s="65" customFormat="1">
      <c r="A62" s="236" t="s">
        <v>100</v>
      </c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101"/>
      <c r="U62" s="101"/>
      <c r="V62" s="101"/>
      <c r="W62" s="101"/>
      <c r="X62" s="101"/>
      <c r="Y62" s="101"/>
      <c r="Z62" s="101"/>
      <c r="AA62" s="101"/>
      <c r="AB62" s="102"/>
      <c r="AC62" s="102"/>
      <c r="AD62" s="102"/>
      <c r="AE62" s="103"/>
      <c r="AF62" s="103"/>
    </row>
    <row r="63" spans="1:32" ht="70.5" customHeight="1"/>
    <row r="64" spans="1:32" s="108" customFormat="1" ht="15.75">
      <c r="A64" s="45"/>
      <c r="B64" s="104" t="s">
        <v>57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6"/>
      <c r="N64" s="174" t="s">
        <v>60</v>
      </c>
      <c r="O64" s="106"/>
      <c r="P64" s="106"/>
      <c r="Q64" s="106"/>
      <c r="R64" s="106"/>
      <c r="S64" s="106"/>
      <c r="T64" s="105"/>
      <c r="U64" s="105"/>
      <c r="V64" s="105"/>
      <c r="W64" s="105"/>
      <c r="X64" s="105"/>
      <c r="Y64" s="105"/>
      <c r="Z64" s="107"/>
      <c r="AA64" s="107"/>
      <c r="AB64" s="107"/>
      <c r="AC64" s="107"/>
      <c r="AD64" s="107"/>
      <c r="AE64" s="107"/>
      <c r="AF64" s="107"/>
    </row>
    <row r="65" spans="1:32" s="108" customFormat="1" ht="15.75">
      <c r="A65" s="49"/>
      <c r="B65" s="109" t="s">
        <v>58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6"/>
      <c r="N65" s="106" t="s">
        <v>18</v>
      </c>
      <c r="O65" s="106"/>
      <c r="P65" s="106"/>
      <c r="Q65" s="106"/>
      <c r="R65" s="106"/>
      <c r="S65" s="106"/>
      <c r="T65" s="105"/>
      <c r="U65" s="105"/>
      <c r="V65" s="105"/>
      <c r="W65" s="105"/>
      <c r="X65" s="105"/>
      <c r="Y65" s="105"/>
      <c r="Z65" s="107"/>
      <c r="AA65" s="107"/>
      <c r="AB65" s="107"/>
      <c r="AC65" s="107"/>
      <c r="AD65" s="107"/>
      <c r="AE65" s="107"/>
      <c r="AF65" s="107"/>
    </row>
    <row r="66" spans="1:32" s="108" customFormat="1" ht="15.75">
      <c r="A66" s="105"/>
      <c r="B66" s="109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7"/>
      <c r="AB66" s="107"/>
      <c r="AC66" s="107"/>
      <c r="AD66" s="107"/>
      <c r="AE66" s="107"/>
      <c r="AF66" s="107"/>
    </row>
    <row r="67" spans="1:32" s="108" customFormat="1" ht="15.75">
      <c r="A67" s="105"/>
      <c r="B67" s="155" t="s">
        <v>109</v>
      </c>
      <c r="C67" s="105"/>
      <c r="D67" s="107"/>
      <c r="E67" s="110"/>
      <c r="F67" s="233" t="s">
        <v>59</v>
      </c>
      <c r="G67" s="233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7"/>
      <c r="AB67" s="107"/>
      <c r="AC67" s="107"/>
      <c r="AD67" s="107"/>
      <c r="AE67" s="107"/>
      <c r="AF67" s="107"/>
    </row>
    <row r="68" spans="1:32" s="112" customFormat="1" ht="12.75">
      <c r="A68" s="37"/>
      <c r="B68" s="37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</row>
    <row r="70" spans="1:32" ht="28.15" customHeight="1">
      <c r="A70" s="234" t="s">
        <v>101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</row>
  </sheetData>
  <mergeCells count="58">
    <mergeCell ref="F67:G67"/>
    <mergeCell ref="A70:U70"/>
    <mergeCell ref="A48:E48"/>
    <mergeCell ref="A49:AF49"/>
    <mergeCell ref="A58:E58"/>
    <mergeCell ref="A59:E59"/>
    <mergeCell ref="A61:T61"/>
    <mergeCell ref="A62:S62"/>
    <mergeCell ref="A27:AF27"/>
    <mergeCell ref="A46:B46"/>
    <mergeCell ref="A30:AF30"/>
    <mergeCell ref="A31:B31"/>
    <mergeCell ref="A35:B35"/>
    <mergeCell ref="A36:B36"/>
    <mergeCell ref="A38:B38"/>
    <mergeCell ref="A39:B39"/>
    <mergeCell ref="A41:B41"/>
    <mergeCell ref="A42:E42"/>
    <mergeCell ref="A43:AF43"/>
    <mergeCell ref="A44:E44"/>
    <mergeCell ref="A45:AF45"/>
    <mergeCell ref="A29:E29"/>
    <mergeCell ref="AB5:AB6"/>
    <mergeCell ref="AC5:AC6"/>
    <mergeCell ref="A8:AF8"/>
    <mergeCell ref="A16:E16"/>
    <mergeCell ref="A17:AF17"/>
    <mergeCell ref="K5:M5"/>
    <mergeCell ref="N5:N6"/>
    <mergeCell ref="O5:Q5"/>
    <mergeCell ref="R5:T5"/>
    <mergeCell ref="X5:Z5"/>
    <mergeCell ref="AD3:AD6"/>
    <mergeCell ref="AE3:AE6"/>
    <mergeCell ref="U5:W5"/>
    <mergeCell ref="A21:B21"/>
    <mergeCell ref="A22:E22"/>
    <mergeCell ref="A25:B25"/>
    <mergeCell ref="A26:E26"/>
    <mergeCell ref="H5:J5"/>
    <mergeCell ref="A18:B18"/>
    <mergeCell ref="G5:G6"/>
    <mergeCell ref="A1:T1"/>
    <mergeCell ref="A2:AF2"/>
    <mergeCell ref="A3:A6"/>
    <mergeCell ref="B3:B6"/>
    <mergeCell ref="C3:C6"/>
    <mergeCell ref="D3:G4"/>
    <mergeCell ref="H3:M4"/>
    <mergeCell ref="N3:Z3"/>
    <mergeCell ref="AA3:AA6"/>
    <mergeCell ref="AB3:AC4"/>
    <mergeCell ref="N4:T4"/>
    <mergeCell ref="U4:Z4"/>
    <mergeCell ref="AF3:AF6"/>
    <mergeCell ref="D5:D6"/>
    <mergeCell ref="E5:E6"/>
    <mergeCell ref="F5:F6"/>
  </mergeCells>
  <pageMargins left="0.43307086614173229" right="0.19685039370078741" top="0.70866141732283472" bottom="0.35433070866141736" header="0.23622047244094491" footer="0.27559055118110237"/>
  <pageSetup paperSize="9" scale="40" orientation="landscape" r:id="rId1"/>
  <headerFooter alignWithMargins="0"/>
  <rowBreaks count="2" manualBreakCount="2">
    <brk id="42" max="31" man="1"/>
    <brk id="7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Mykola.Pavliv</cp:lastModifiedBy>
  <cp:lastPrinted>2016-04-15T10:18:47Z</cp:lastPrinted>
  <dcterms:created xsi:type="dcterms:W3CDTF">1996-10-08T23:32:33Z</dcterms:created>
  <dcterms:modified xsi:type="dcterms:W3CDTF">2016-04-15T12:55:14Z</dcterms:modified>
</cp:coreProperties>
</file>