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285" windowWidth="9060" windowHeight="4065" tabRatio="904" activeTab="0"/>
  </bookViews>
  <sheets>
    <sheet name="5. Загальний опис робіт" sheetId="1" r:id="rId1"/>
    <sheet name="6. Проведення закупівлі" sheetId="2" r:id="rId2"/>
  </sheets>
  <definedNames>
    <definedName name="_xlnm.Print_Area" localSheetId="0">'5. Загальний опис робіт'!$A$1:$J$19</definedName>
    <definedName name="_xlnm.Print_Area" localSheetId="1">'6. Проведення закупівлі'!$A$1:$S$92</definedName>
  </definedNames>
  <calcPr fullCalcOnLoad="1"/>
</workbook>
</file>

<file path=xl/sharedStrings.xml><?xml version="1.0" encoding="utf-8"?>
<sst xmlns="http://schemas.openxmlformats.org/spreadsheetml/2006/main" count="244" uniqueCount="125">
  <si>
    <t>Мульчер на базі ХТЗ-150К-09</t>
  </si>
  <si>
    <t>6. Етапи виконання заходів інвестиційної програми ПАТ "Рівнеобленерго" на 2015 рік</t>
  </si>
  <si>
    <t xml:space="preserve">Прилад К-540-3-17-10 для вимірювання опору обмоток постійному струму,коефіцієнта трансформації, втрат холостого ходу,струму к.з. силових трансформаторів 10/0,4 кВ; 35/10 кВ; 110/35/10 кВ               </t>
  </si>
  <si>
    <t>шт</t>
  </si>
  <si>
    <t>АП-18-09 ГАЗ-3309 5місн.кабіна</t>
  </si>
  <si>
    <t>ЕТЛ-35К на базі ГАЗ-3309</t>
  </si>
  <si>
    <t>Вартість одиниці продукції
(тис.грн без ПДВ)</t>
  </si>
  <si>
    <t>тис.грн без ПДВ</t>
  </si>
  <si>
    <t>І. Будівництво, модернізація та реконструкція/технічне переоснащення електричних мереж та обладнання</t>
  </si>
  <si>
    <t>Реконструкція/технічне переоснащення ПЛ-0,4 кВ самоутримним ізольованим проводом</t>
  </si>
  <si>
    <t>Заміна однофазних відгалужень до житлових будинків на ізольовані</t>
  </si>
  <si>
    <t>Заміна трифазних відгалужень до житлових будинків на ізольовані</t>
  </si>
  <si>
    <t>Встановлення розвантажувальних ТП:</t>
  </si>
  <si>
    <t>Реконструкція КЛ-10 кВ:</t>
  </si>
  <si>
    <t>Заміна високовольтного обладнання ПС 110 Володимирець</t>
  </si>
  <si>
    <t>Заміна приладів обліку підрядним способом при реконструкції електромереж:</t>
  </si>
  <si>
    <t>Заміна дефектних приладів обліку:</t>
  </si>
  <si>
    <t>Заміна приладів обліку власними силами:</t>
  </si>
  <si>
    <t xml:space="preserve">Витрати на виніс 1-фазних лічильників власними силами на фасад будинків </t>
  </si>
  <si>
    <t xml:space="preserve">Витрати на виніс 3-фазних лічильників власними силами на фасад будинків </t>
  </si>
  <si>
    <t>Закупівля нового мережевого обладнання</t>
  </si>
  <si>
    <t>Закупівля програмного забезпечення, у т.ч.:</t>
  </si>
  <si>
    <t>Ліцензування програмного забезпечення Microsoft</t>
  </si>
  <si>
    <t>Спецмеханізми</t>
  </si>
  <si>
    <t>Кущоріз STIL FS-450</t>
  </si>
  <si>
    <t>Пристрій для виправки опор</t>
  </si>
  <si>
    <t>Стенд для перевірки складних пристроїв РЗА</t>
  </si>
  <si>
    <t>Вимірювач опору ізоляції МІС-5000 або Е6-24</t>
  </si>
  <si>
    <t>Прилад для вимірювання опору заземляючих пристроїв МRU-105</t>
  </si>
  <si>
    <t>Мегометр ЦС 0202-2</t>
  </si>
  <si>
    <t>КЮРБ  (провантажувальний пристрій)</t>
  </si>
  <si>
    <t>ВАФ (прилад для перевірки схем обліку)</t>
  </si>
  <si>
    <t>*Довжина ліній електропередачі вказується по трасі ліній.</t>
  </si>
  <si>
    <t>Голова правління                                         ___________________</t>
  </si>
  <si>
    <t>(або особа, яка виконує його обовязки)                                   (підпис)</t>
  </si>
  <si>
    <t>У т.ч. по роках:</t>
  </si>
  <si>
    <t>Заходи зі зниження нетехнічних витрат електричної енергії</t>
  </si>
  <si>
    <t>Впровадження та розвиток
систем зв'язку</t>
  </si>
  <si>
    <t>Модернізація та закупівля
колісної техніки</t>
  </si>
  <si>
    <t>У т. ч. по кварталах</t>
  </si>
  <si>
    <t>№ сторінки обґрунто-вувальних матеріалів</t>
  </si>
  <si>
    <t>Усього по розділу 1:</t>
  </si>
  <si>
    <t>2. Заходи зі зниження нетехнічних витрат електричної енергії</t>
  </si>
  <si>
    <t>Усього по розділу 2: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</si>
  <si>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</si>
  <si>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</si>
  <si>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</si>
  <si>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</si>
  <si>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</si>
  <si>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</si>
  <si>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</si>
  <si>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</si>
  <si>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</si>
  <si>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</si>
  <si>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Найменування заходів інвестиційної програми</t>
  </si>
  <si>
    <t>№ з/п</t>
  </si>
  <si>
    <t>Цільові програми</t>
  </si>
  <si>
    <t>%</t>
  </si>
  <si>
    <t>Впровадження та розвиток інформаційних технологій</t>
  </si>
  <si>
    <t>Інше</t>
  </si>
  <si>
    <t>кількість</t>
  </si>
  <si>
    <t>І квартал</t>
  </si>
  <si>
    <t>ІІ квартал</t>
  </si>
  <si>
    <t>ІІІ квартал</t>
  </si>
  <si>
    <t>Одиниця виміру</t>
  </si>
  <si>
    <t>Джерело фінансування</t>
  </si>
  <si>
    <t>км</t>
  </si>
  <si>
    <t>Примітка</t>
  </si>
  <si>
    <t>Системи керування взаємовідносинами зі споживачами</t>
  </si>
  <si>
    <t>Доопрацювання системи CRM колцентру</t>
  </si>
  <si>
    <t>5. Загальний опис робіт</t>
  </si>
  <si>
    <t>№ сторінки пояснювальної записки</t>
  </si>
  <si>
    <t>Будівництво, модернізація та реконструкція електричних мереж та обладнання</t>
  </si>
  <si>
    <t>М. П.</t>
  </si>
  <si>
    <t>Усього</t>
  </si>
  <si>
    <t>IV квартал</t>
  </si>
  <si>
    <t>Найменування відповідної державної програми</t>
  </si>
  <si>
    <t>_________________</t>
  </si>
  <si>
    <t>(підпис)</t>
  </si>
  <si>
    <t>кількість*</t>
  </si>
  <si>
    <t>Усього по програмі:</t>
  </si>
  <si>
    <t>Керівник ліцензіата</t>
  </si>
  <si>
    <t>(або особа, яка виконує його обов'язки)</t>
  </si>
  <si>
    <t>(прізвище, ім'я, по батькові)</t>
  </si>
  <si>
    <t>Впровадження та розвиток автоматизованих систем диспетчерсько-технологічного керування (АСДТК)</t>
  </si>
  <si>
    <t>тис. грн (без ПДВ)</t>
  </si>
  <si>
    <t>тис. грн без ПДВ</t>
  </si>
  <si>
    <t>Всього</t>
  </si>
  <si>
    <t>Невмержицький Сергій Миколайович</t>
  </si>
  <si>
    <t>Експертиза проектів на 2016 рік</t>
  </si>
  <si>
    <t>амортизація</t>
  </si>
  <si>
    <t>інші доходи</t>
  </si>
  <si>
    <t>Заміна 1-фазних лічильників  (дефектні лічильники): лічильник з пломбою в комплекті</t>
  </si>
  <si>
    <t>Заміна 3-фазних лічильників (дефектні лічильники): лічильник з двома пломбами в комплекті</t>
  </si>
  <si>
    <t>Заміна 1-фазних лічильників (дефектні зонні лічильники): лічильник з пломбою в комплекті</t>
  </si>
  <si>
    <t>Заміна 3-фазних лічильників (дефектні зонні лічильники): лічильник з двома пломбами в комплекті</t>
  </si>
  <si>
    <t>Виготовлення та погодження проектно кошторисної документації ЕМ 10-0,4 кВ</t>
  </si>
  <si>
    <t>амортизація - 3 101,9 тис.грн. інші доходи - 1 447,82 тис.грн.</t>
  </si>
  <si>
    <t>Виніс 1-фазних лічильників на фасад будинку підрядним способом при реконструкції ПЛ-0,4 кВ</t>
  </si>
  <si>
    <t>Виніс 3-фазних лічильників на фасад будинку підрядним способом при реконструкції ПЛ-0,4 кВ</t>
  </si>
  <si>
    <t>Обладнання для інфраструктури</t>
  </si>
  <si>
    <t xml:space="preserve">Радіомодеми в комплекті для Радивилівського РЕМ </t>
  </si>
  <si>
    <t>2015-2019 рр..</t>
  </si>
  <si>
    <t>Ножниці секаторні НСТ-40</t>
  </si>
  <si>
    <t>Ст.30-54</t>
  </si>
  <si>
    <t>Ст.55</t>
  </si>
  <si>
    <t>Ст.56-62</t>
  </si>
  <si>
    <t>Ст.63-67</t>
  </si>
  <si>
    <t>Ст.68</t>
  </si>
  <si>
    <t>Ст.69</t>
  </si>
  <si>
    <t>Ст.70-71</t>
  </si>
  <si>
    <t>Ст.72-74</t>
  </si>
  <si>
    <t>Ст.75-76</t>
  </si>
  <si>
    <t>Ст.77</t>
  </si>
  <si>
    <t>Ст.78</t>
  </si>
  <si>
    <t>Ст.79</t>
  </si>
  <si>
    <t>Ст.79-80</t>
  </si>
  <si>
    <t>Ст.81-86</t>
  </si>
  <si>
    <t>Збільшення джерел фінансування</t>
  </si>
  <si>
    <r>
      <t xml:space="preserve">"       "               </t>
    </r>
    <r>
      <rPr>
        <u val="single"/>
        <sz val="11"/>
        <rFont val="Times New Roman"/>
        <family val="1"/>
      </rPr>
      <t xml:space="preserve"> 2015 </t>
    </r>
    <r>
      <rPr>
        <sz val="11"/>
        <rFont val="Times New Roman"/>
        <family val="1"/>
      </rPr>
      <t>р.</t>
    </r>
  </si>
  <si>
    <r>
      <t xml:space="preserve">    "        "                     </t>
    </r>
    <r>
      <rPr>
        <u val="single"/>
        <sz val="10"/>
        <rFont val="Times New Roman"/>
        <family val="1"/>
      </rPr>
      <t>2015</t>
    </r>
    <r>
      <rPr>
        <sz val="10"/>
        <rFont val="Times New Roman"/>
        <family val="1"/>
      </rPr>
      <t xml:space="preserve"> року</t>
    </r>
  </si>
  <si>
    <t>інші доходи - 8156,989; невикористані кошти ІП-2014 року - 1 989,496</t>
  </si>
  <si>
    <t>невикористані кошти ІП-2014 року</t>
  </si>
  <si>
    <t xml:space="preserve">Зміни відповідно до Протокольного рішення №7 відкритого засідання НКРЕКП ( витяг з протоколу №39 від 04.06.2015 року ) по ПАТ «Рівнеобленерго» </t>
  </si>
  <si>
    <t>Перехідний об'єкт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</si>
</sst>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/m/yyyy;@"/>
    <numFmt numFmtId="186" formatCode="dd\.mm\.yyyy;@"/>
    <numFmt numFmtId="187" formatCode="#,##0.0"/>
    <numFmt numFmtId="188" formatCode="#,##0.000_ ;[Red]\-#,##0.000\ "/>
    <numFmt numFmtId="189" formatCode="#,##0_ ;[Red]\-#,##0\ "/>
    <numFmt numFmtId="190" formatCode="#,##0.0_ ;[Red]\-#,##0.0\ "/>
    <numFmt numFmtId="191" formatCode="#,##0.0000_ ;[Red]\-#,##0.0000\ "/>
    <numFmt numFmtId="192" formatCode="0.000"/>
    <numFmt numFmtId="193" formatCode="[$-422]d\ mmmm\ yyyy&quot; р.&quot;"/>
    <numFmt numFmtId="194" formatCode="yyyy"/>
    <numFmt numFmtId="195" formatCode="0.0"/>
    <numFmt numFmtId="196" formatCode="0.0%"/>
    <numFmt numFmtId="197" formatCode="[$-FC22]d\ mmmm\ yyyy&quot; р.&quot;;@"/>
    <numFmt numFmtId="198" formatCode="0.0000"/>
    <numFmt numFmtId="199" formatCode="0.000%"/>
    <numFmt numFmtId="200" formatCode="0.00000"/>
    <numFmt numFmtId="201" formatCode="_-* #,##0.0\ _г_р_н_._-;\-* #,##0.0\ _г_р_н_._-;_-* &quot;-&quot;??\ _г_р_н_._-;_-@_-"/>
    <numFmt numFmtId="202" formatCode="_-* #,##0\ _г_р_н_._-;\-* #,##0\ _г_р_н_._-;_-* &quot;-&quot;??\ _г_р_н_._-;_-@_-"/>
    <numFmt numFmtId="203" formatCode="_-* #,##0.000\ _г_р_н_._-;\-* #,##0.000\ _г_р_н_._-;_-* &quot;-&quot;??\ _г_р_н_._-;_-@_-"/>
    <numFmt numFmtId="204" formatCode="#,##0&quot; /АС-70&quot;;\-#,##0.00&quot;р.&quot;"/>
    <numFmt numFmtId="205" formatCode="#&quot;/АС-35&quot;"/>
    <numFmt numFmtId="206" formatCode="dd\.mm\.yyyy\ &quot;р.&quot;"/>
    <numFmt numFmtId="207" formatCode="#,##0_ ;\-#,##0\ "/>
    <numFmt numFmtId="208" formatCode="0.000000"/>
    <numFmt numFmtId="209" formatCode="0_ ;\-0\ "/>
    <numFmt numFmtId="210" formatCode="#,##0.0_ ;\-#,##0.0\ "/>
    <numFmt numFmtId="211" formatCode="0.0_ ;\-0.0\ "/>
    <numFmt numFmtId="212" formatCode="0.0,&quot;км&quot;"/>
    <numFmt numFmtId="213" formatCode="0.0&quot; км&quot;"/>
    <numFmt numFmtId="214" formatCode="0.0000000"/>
    <numFmt numFmtId="215" formatCode="#,##0.000"/>
    <numFmt numFmtId="216" formatCode="#,##0.00_ ;[Red]\-#,##0.00\ "/>
    <numFmt numFmtId="217" formatCode="#,##0.00000"/>
    <numFmt numFmtId="218" formatCode="#,##0.000000"/>
    <numFmt numFmtId="219" formatCode="#,##0.0000"/>
  </numFmts>
  <fonts count="8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PragmaticaCTT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8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8" fillId="7" borderId="0" applyNumberFormat="0" applyBorder="0" applyAlignment="0" applyProtection="0"/>
    <xf numFmtId="0" fontId="24" fillId="2" borderId="1" applyNumberFormat="0" applyAlignment="0" applyProtection="0"/>
    <xf numFmtId="0" fontId="26" fillId="32" borderId="2" applyNumberFormat="0" applyAlignment="0" applyProtection="0"/>
    <xf numFmtId="0" fontId="29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1" applyNumberFormat="0" applyAlignment="0" applyProtection="0"/>
    <xf numFmtId="0" fontId="30" fillId="0" borderId="6" applyNumberFormat="0" applyFill="0" applyAlignment="0" applyProtection="0"/>
    <xf numFmtId="0" fontId="27" fillId="14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0" fontId="3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3" fillId="39" borderId="10" applyNumberFormat="0" applyAlignment="0" applyProtection="0"/>
    <xf numFmtId="0" fontId="64" fillId="40" borderId="11" applyNumberFormat="0" applyAlignment="0" applyProtection="0"/>
    <xf numFmtId="0" fontId="65" fillId="40" borderId="10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0" borderId="15" applyNumberFormat="0" applyFill="0" applyAlignment="0" applyProtection="0"/>
    <xf numFmtId="0" fontId="70" fillId="41" borderId="16" applyNumberFormat="0" applyAlignment="0" applyProtection="0"/>
    <xf numFmtId="0" fontId="71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4" borderId="1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37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45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6" fillId="0" borderId="0" xfId="112" applyFont="1" applyFill="1" applyBorder="1" applyAlignment="1" applyProtection="1">
      <alignment horizontal="left"/>
      <protection hidden="1"/>
    </xf>
    <xf numFmtId="0" fontId="14" fillId="0" borderId="0" xfId="112" applyFont="1" applyFill="1" applyProtection="1">
      <alignment/>
      <protection hidden="1"/>
    </xf>
    <xf numFmtId="0" fontId="6" fillId="0" borderId="0" xfId="112" applyFont="1" applyFill="1" applyProtection="1">
      <alignment/>
      <protection hidden="1"/>
    </xf>
    <xf numFmtId="0" fontId="6" fillId="0" borderId="0" xfId="112" applyFont="1" applyFill="1" applyAlignment="1" applyProtection="1">
      <alignment horizontal="left"/>
      <protection hidden="1"/>
    </xf>
    <xf numFmtId="0" fontId="6" fillId="0" borderId="0" xfId="112" applyFont="1" applyFill="1" applyAlignment="1" applyProtection="1">
      <alignment horizontal="left" indent="3"/>
      <protection hidden="1"/>
    </xf>
    <xf numFmtId="0" fontId="6" fillId="0" borderId="0" xfId="112" applyFont="1" applyFill="1" applyAlignment="1" applyProtection="1">
      <alignment horizontal="center"/>
      <protection hidden="1"/>
    </xf>
    <xf numFmtId="0" fontId="0" fillId="0" borderId="0" xfId="76" applyFont="1" applyBorder="1" applyAlignment="1">
      <alignment horizontal="center" vertical="center" wrapText="1"/>
      <protection/>
    </xf>
    <xf numFmtId="0" fontId="0" fillId="0" borderId="0" xfId="76" applyFont="1" applyFill="1" applyBorder="1" applyAlignment="1">
      <alignment horizontal="center" vertical="center" wrapText="1"/>
      <protection/>
    </xf>
    <xf numFmtId="0" fontId="0" fillId="0" borderId="0" xfId="76" applyFont="1" applyAlignment="1">
      <alignment horizontal="center" vertical="center" wrapText="1"/>
      <protection/>
    </xf>
    <xf numFmtId="0" fontId="0" fillId="0" borderId="0" xfId="114" applyFont="1" applyFill="1" applyAlignment="1">
      <alignment horizontal="center" vertical="center" wrapText="1"/>
      <protection/>
    </xf>
    <xf numFmtId="0" fontId="0" fillId="2" borderId="0" xfId="76" applyFont="1" applyFill="1" applyAlignment="1">
      <alignment horizontal="center" vertical="center" wrapText="1"/>
      <protection/>
    </xf>
    <xf numFmtId="4" fontId="9" fillId="14" borderId="19" xfId="77" applyNumberFormat="1" applyFont="1" applyFill="1" applyBorder="1" applyAlignment="1">
      <alignment horizontal="center" vertical="center"/>
      <protection/>
    </xf>
    <xf numFmtId="0" fontId="14" fillId="2" borderId="0" xfId="73" applyFont="1" applyFill="1" applyAlignment="1">
      <alignment horizontal="center" vertical="center" wrapText="1"/>
      <protection/>
    </xf>
    <xf numFmtId="0" fontId="14" fillId="0" borderId="0" xfId="73" applyFont="1" applyFill="1" applyAlignment="1">
      <alignment horizontal="center" vertical="center" wrapText="1"/>
      <protection/>
    </xf>
    <xf numFmtId="0" fontId="0" fillId="0" borderId="0" xfId="76" applyFont="1" applyFill="1" applyAlignment="1">
      <alignment horizontal="center" vertical="center" wrapText="1"/>
      <protection/>
    </xf>
    <xf numFmtId="0" fontId="14" fillId="0" borderId="0" xfId="76" applyFont="1" applyAlignment="1">
      <alignment horizontal="center" vertical="center" wrapText="1"/>
      <protection/>
    </xf>
    <xf numFmtId="0" fontId="39" fillId="0" borderId="0" xfId="76" applyFont="1" applyAlignment="1">
      <alignment horizontal="center" vertical="center" wrapText="1"/>
      <protection/>
    </xf>
    <xf numFmtId="0" fontId="14" fillId="0" borderId="0" xfId="77" applyFont="1" applyAlignment="1">
      <alignment horizontal="center" vertical="center" wrapText="1"/>
      <protection/>
    </xf>
    <xf numFmtId="0" fontId="16" fillId="0" borderId="0" xfId="112" applyFont="1" applyBorder="1" applyAlignment="1" applyProtection="1">
      <alignment horizontal="left"/>
      <protection hidden="1"/>
    </xf>
    <xf numFmtId="0" fontId="39" fillId="0" borderId="0" xfId="77" applyFont="1" applyAlignment="1">
      <alignment horizontal="center" vertical="center" wrapText="1"/>
      <protection/>
    </xf>
    <xf numFmtId="0" fontId="14" fillId="0" borderId="0" xfId="112" applyFont="1" applyProtection="1">
      <alignment/>
      <protection hidden="1"/>
    </xf>
    <xf numFmtId="0" fontId="14" fillId="0" borderId="0" xfId="112" applyFont="1" applyAlignment="1" applyProtection="1">
      <alignment horizontal="left"/>
      <protection hidden="1"/>
    </xf>
    <xf numFmtId="0" fontId="14" fillId="0" borderId="0" xfId="112" applyFont="1" applyAlignment="1" applyProtection="1">
      <alignment horizontal="left" indent="3"/>
      <protection hidden="1"/>
    </xf>
    <xf numFmtId="0" fontId="14" fillId="0" borderId="0" xfId="77" applyNumberFormat="1" applyFont="1" applyAlignment="1" applyProtection="1">
      <alignment horizontal="center" vertical="center"/>
      <protection/>
    </xf>
    <xf numFmtId="0" fontId="39" fillId="0" borderId="0" xfId="77" applyNumberFormat="1" applyFont="1" applyAlignment="1" applyProtection="1">
      <alignment horizontal="center" vertical="center"/>
      <protection/>
    </xf>
    <xf numFmtId="0" fontId="19" fillId="0" borderId="0" xfId="76" applyFont="1" applyAlignment="1">
      <alignment horizontal="center" vertical="center" wrapText="1"/>
      <protection/>
    </xf>
    <xf numFmtId="0" fontId="6" fillId="0" borderId="0" xfId="75" applyFont="1" applyFill="1">
      <alignment/>
      <protection/>
    </xf>
    <xf numFmtId="0" fontId="0" fillId="0" borderId="0" xfId="75" applyFont="1" applyFill="1" applyProtection="1">
      <alignment/>
      <protection/>
    </xf>
    <xf numFmtId="0" fontId="14" fillId="0" borderId="19" xfId="75" applyFont="1" applyFill="1" applyBorder="1" applyAlignment="1" applyProtection="1">
      <alignment horizontal="center" vertical="center" wrapText="1"/>
      <protection/>
    </xf>
    <xf numFmtId="0" fontId="14" fillId="0" borderId="19" xfId="75" applyNumberFormat="1" applyFont="1" applyFill="1" applyBorder="1" applyAlignment="1" applyProtection="1">
      <alignment horizontal="center" vertical="center" wrapText="1"/>
      <protection/>
    </xf>
    <xf numFmtId="4" fontId="16" fillId="0" borderId="19" xfId="75" applyNumberFormat="1" applyFont="1" applyFill="1" applyBorder="1" applyAlignment="1" applyProtection="1">
      <alignment horizontal="center" vertical="center" wrapText="1"/>
      <protection/>
    </xf>
    <xf numFmtId="10" fontId="16" fillId="0" borderId="19" xfId="75" applyNumberFormat="1" applyFont="1" applyFill="1" applyBorder="1" applyAlignment="1" applyProtection="1">
      <alignment horizontal="center" vertical="center" wrapText="1"/>
      <protection/>
    </xf>
    <xf numFmtId="4" fontId="16" fillId="2" borderId="19" xfId="75" applyNumberFormat="1" applyFont="1" applyFill="1" applyBorder="1" applyAlignment="1" applyProtection="1">
      <alignment horizontal="center" vertical="center" wrapText="1"/>
      <protection/>
    </xf>
    <xf numFmtId="4" fontId="16" fillId="2" borderId="19" xfId="75" applyNumberFormat="1" applyFont="1" applyFill="1" applyBorder="1" applyAlignment="1" applyProtection="1">
      <alignment horizontal="center" vertical="center" wrapText="1"/>
      <protection locked="0"/>
    </xf>
    <xf numFmtId="4" fontId="16" fillId="0" borderId="19" xfId="75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75" applyFont="1" applyFill="1" applyBorder="1" applyProtection="1">
      <alignment/>
      <protection/>
    </xf>
    <xf numFmtId="10" fontId="14" fillId="0" borderId="20" xfId="75" applyNumberFormat="1" applyFont="1" applyFill="1" applyBorder="1" applyProtection="1">
      <alignment/>
      <protection/>
    </xf>
    <xf numFmtId="0" fontId="14" fillId="0" borderId="0" xfId="75" applyFont="1" applyFill="1" applyBorder="1" applyProtection="1">
      <alignment/>
      <protection/>
    </xf>
    <xf numFmtId="0" fontId="0" fillId="0" borderId="0" xfId="75" applyFont="1" applyFill="1" applyBorder="1" applyProtection="1">
      <alignment/>
      <protection/>
    </xf>
    <xf numFmtId="0" fontId="14" fillId="0" borderId="0" xfId="75" applyFont="1" applyFill="1" applyProtection="1">
      <alignment/>
      <protection/>
    </xf>
    <xf numFmtId="0" fontId="6" fillId="0" borderId="0" xfId="75" applyFont="1" applyFill="1" applyAlignment="1">
      <alignment horizontal="center"/>
      <protection/>
    </xf>
    <xf numFmtId="0" fontId="11" fillId="0" borderId="0" xfId="75" applyFont="1" applyFill="1">
      <alignment/>
      <protection/>
    </xf>
    <xf numFmtId="0" fontId="14" fillId="0" borderId="0" xfId="75" applyFont="1" applyFill="1">
      <alignment/>
      <protection/>
    </xf>
    <xf numFmtId="0" fontId="12" fillId="0" borderId="0" xfId="75" applyFont="1" applyFill="1">
      <alignment/>
      <protection/>
    </xf>
    <xf numFmtId="0" fontId="14" fillId="0" borderId="19" xfId="75" applyFont="1" applyFill="1" applyBorder="1" applyAlignment="1" applyProtection="1">
      <alignment horizontal="center" vertical="center" wrapText="1"/>
      <protection locked="0"/>
    </xf>
    <xf numFmtId="0" fontId="6" fillId="0" borderId="0" xfId="76" applyFont="1" applyAlignment="1">
      <alignment horizontal="center" vertical="center" wrapText="1"/>
      <protection/>
    </xf>
    <xf numFmtId="4" fontId="16" fillId="46" borderId="19" xfId="75" applyNumberFormat="1" applyFont="1" applyFill="1" applyBorder="1" applyAlignment="1" applyProtection="1">
      <alignment horizontal="center" vertical="center" wrapText="1"/>
      <protection/>
    </xf>
    <xf numFmtId="10" fontId="16" fillId="46" borderId="19" xfId="75" applyNumberFormat="1" applyFont="1" applyFill="1" applyBorder="1" applyAlignment="1" applyProtection="1">
      <alignment horizontal="center" vertical="center" wrapText="1"/>
      <protection/>
    </xf>
    <xf numFmtId="0" fontId="0" fillId="0" borderId="0" xfId="114" applyFont="1" applyFill="1" applyAlignment="1">
      <alignment horizontal="center" vertical="center" wrapText="1"/>
      <protection/>
    </xf>
    <xf numFmtId="0" fontId="18" fillId="0" borderId="19" xfId="114" applyFont="1" applyFill="1" applyBorder="1" applyAlignment="1">
      <alignment horizontal="center" vertical="center" wrapText="1"/>
      <protection/>
    </xf>
    <xf numFmtId="4" fontId="9" fillId="14" borderId="19" xfId="73" applyNumberFormat="1" applyFont="1" applyFill="1" applyBorder="1" applyAlignment="1">
      <alignment horizontal="center" vertical="center"/>
      <protection/>
    </xf>
    <xf numFmtId="4" fontId="78" fillId="46" borderId="21" xfId="0" applyNumberFormat="1" applyFont="1" applyFill="1" applyBorder="1" applyAlignment="1">
      <alignment horizontal="center" vertical="center"/>
    </xf>
    <xf numFmtId="0" fontId="14" fillId="26" borderId="22" xfId="75" applyFont="1" applyFill="1" applyBorder="1" applyAlignment="1" applyProtection="1">
      <alignment horizontal="center" vertical="center" wrapText="1"/>
      <protection/>
    </xf>
    <xf numFmtId="0" fontId="14" fillId="26" borderId="19" xfId="75" applyFont="1" applyFill="1" applyBorder="1" applyAlignment="1" applyProtection="1">
      <alignment horizontal="center" vertical="center"/>
      <protection/>
    </xf>
    <xf numFmtId="0" fontId="5" fillId="0" borderId="19" xfId="68" applyFont="1" applyFill="1" applyBorder="1" applyAlignment="1">
      <alignment horizontal="center" vertical="center"/>
      <protection/>
    </xf>
    <xf numFmtId="0" fontId="8" fillId="0" borderId="23" xfId="110" applyFont="1" applyFill="1" applyBorder="1" applyAlignment="1" applyProtection="1">
      <alignment horizontal="left" vertical="center" wrapText="1"/>
      <protection/>
    </xf>
    <xf numFmtId="0" fontId="5" fillId="0" borderId="19" xfId="109" applyFont="1" applyFill="1" applyBorder="1" applyAlignment="1">
      <alignment horizontal="center" vertical="center"/>
      <protection/>
    </xf>
    <xf numFmtId="2" fontId="43" fillId="0" borderId="19" xfId="110" applyNumberFormat="1" applyFont="1" applyFill="1" applyBorder="1" applyAlignment="1" applyProtection="1">
      <alignment horizontal="center" vertical="center" wrapText="1"/>
      <protection/>
    </xf>
    <xf numFmtId="4" fontId="43" fillId="0" borderId="19" xfId="110" applyNumberFormat="1" applyFont="1" applyFill="1" applyBorder="1" applyAlignment="1" applyProtection="1">
      <alignment horizontal="center" vertical="center" wrapText="1"/>
      <protection/>
    </xf>
    <xf numFmtId="4" fontId="5" fillId="0" borderId="21" xfId="110" applyNumberFormat="1" applyFont="1" applyFill="1" applyBorder="1" applyAlignment="1" applyProtection="1">
      <alignment horizontal="center" vertical="center" wrapText="1"/>
      <protection/>
    </xf>
    <xf numFmtId="4" fontId="5" fillId="0" borderId="19" xfId="114" applyNumberFormat="1" applyFont="1" applyFill="1" applyBorder="1" applyAlignment="1">
      <alignment horizontal="center" vertical="center"/>
      <protection/>
    </xf>
    <xf numFmtId="4" fontId="5" fillId="0" borderId="19" xfId="114" applyNumberFormat="1" applyFont="1" applyFill="1" applyBorder="1" applyAlignment="1">
      <alignment horizontal="center" vertical="center" wrapText="1"/>
      <protection/>
    </xf>
    <xf numFmtId="0" fontId="8" fillId="0" borderId="19" xfId="114" applyFont="1" applyFill="1" applyBorder="1" applyAlignment="1">
      <alignment horizontal="center" vertical="center" wrapText="1"/>
      <protection/>
    </xf>
    <xf numFmtId="0" fontId="44" fillId="0" borderId="19" xfId="76" applyFont="1" applyFill="1" applyBorder="1" applyAlignment="1">
      <alignment horizontal="left" vertical="top" wrapText="1"/>
      <protection/>
    </xf>
    <xf numFmtId="0" fontId="5" fillId="0" borderId="19" xfId="122" applyFont="1" applyFill="1" applyBorder="1" applyAlignment="1">
      <alignment horizontal="center" vertical="center" wrapText="1"/>
      <protection/>
    </xf>
    <xf numFmtId="2" fontId="43" fillId="0" borderId="19" xfId="67" applyNumberFormat="1" applyFont="1" applyFill="1" applyBorder="1" applyAlignment="1">
      <alignment horizontal="center" vertical="center"/>
      <protection/>
    </xf>
    <xf numFmtId="1" fontId="45" fillId="0" borderId="19" xfId="114" applyNumberFormat="1" applyFont="1" applyFill="1" applyBorder="1" applyAlignment="1">
      <alignment horizontal="center" vertical="center"/>
      <protection/>
    </xf>
    <xf numFmtId="4" fontId="5" fillId="0" borderId="24" xfId="76" applyNumberFormat="1" applyFont="1" applyFill="1" applyBorder="1" applyAlignment="1">
      <alignment horizontal="center" vertical="center"/>
      <protection/>
    </xf>
    <xf numFmtId="4" fontId="5" fillId="0" borderId="24" xfId="114" applyNumberFormat="1" applyFont="1" applyFill="1" applyBorder="1" applyAlignment="1">
      <alignment horizontal="center" vertical="center"/>
      <protection/>
    </xf>
    <xf numFmtId="0" fontId="8" fillId="0" borderId="23" xfId="114" applyFont="1" applyFill="1" applyBorder="1" applyAlignment="1">
      <alignment horizontal="left" vertical="center" wrapText="1"/>
      <protection/>
    </xf>
    <xf numFmtId="0" fontId="43" fillId="0" borderId="19" xfId="114" applyFont="1" applyFill="1" applyBorder="1" applyAlignment="1">
      <alignment horizontal="center" vertical="center" wrapText="1"/>
      <protection/>
    </xf>
    <xf numFmtId="4" fontId="5" fillId="0" borderId="21" xfId="114" applyNumberFormat="1" applyFont="1" applyFill="1" applyBorder="1" applyAlignment="1">
      <alignment horizontal="center" vertical="center" wrapText="1"/>
      <protection/>
    </xf>
    <xf numFmtId="0" fontId="8" fillId="0" borderId="19" xfId="114" applyFont="1" applyFill="1" applyBorder="1" applyAlignment="1">
      <alignment horizontal="left" vertical="center" wrapText="1"/>
      <protection/>
    </xf>
    <xf numFmtId="2" fontId="43" fillId="0" borderId="19" xfId="114" applyNumberFormat="1" applyFont="1" applyFill="1" applyBorder="1" applyAlignment="1">
      <alignment horizontal="center" vertical="center" wrapText="1"/>
      <protection/>
    </xf>
    <xf numFmtId="195" fontId="5" fillId="0" borderId="19" xfId="109" applyNumberFormat="1" applyFont="1" applyFill="1" applyBorder="1" applyAlignment="1">
      <alignment horizontal="center" vertical="center" wrapText="1"/>
      <protection/>
    </xf>
    <xf numFmtId="1" fontId="43" fillId="0" borderId="19" xfId="111" applyNumberFormat="1" applyFont="1" applyFill="1" applyBorder="1" applyAlignment="1">
      <alignment horizontal="center" vertical="center"/>
      <protection/>
    </xf>
    <xf numFmtId="4" fontId="5" fillId="0" borderId="19" xfId="122" applyNumberFormat="1" applyFont="1" applyFill="1" applyBorder="1" applyAlignment="1">
      <alignment horizontal="center" vertical="center" wrapText="1"/>
      <protection/>
    </xf>
    <xf numFmtId="0" fontId="43" fillId="0" borderId="19" xfId="114" applyFont="1" applyFill="1" applyBorder="1" applyAlignment="1">
      <alignment horizontal="center" vertical="center"/>
      <protection/>
    </xf>
    <xf numFmtId="4" fontId="5" fillId="0" borderId="19" xfId="111" applyNumberFormat="1" applyFont="1" applyFill="1" applyBorder="1" applyAlignment="1">
      <alignment horizontal="center" vertical="center"/>
      <protection/>
    </xf>
    <xf numFmtId="4" fontId="5" fillId="0" borderId="25" xfId="122" applyNumberFormat="1" applyFont="1" applyFill="1" applyBorder="1" applyAlignment="1">
      <alignment horizontal="center" vertical="center" wrapText="1"/>
      <protection/>
    </xf>
    <xf numFmtId="0" fontId="79" fillId="0" borderId="19" xfId="109" applyFont="1" applyFill="1" applyBorder="1" applyAlignment="1">
      <alignment horizontal="center" vertical="center"/>
      <protection/>
    </xf>
    <xf numFmtId="4" fontId="80" fillId="0" borderId="19" xfId="110" applyNumberFormat="1" applyFont="1" applyFill="1" applyBorder="1" applyAlignment="1" applyProtection="1">
      <alignment horizontal="center" vertical="center" wrapText="1"/>
      <protection/>
    </xf>
    <xf numFmtId="2" fontId="5" fillId="0" borderId="19" xfId="68" applyNumberFormat="1" applyFont="1" applyFill="1" applyBorder="1" applyAlignment="1">
      <alignment horizontal="center" vertical="center"/>
      <protection/>
    </xf>
    <xf numFmtId="4" fontId="78" fillId="14" borderId="19" xfId="77" applyNumberFormat="1" applyFont="1" applyFill="1" applyBorder="1" applyAlignment="1">
      <alignment horizontal="center" vertical="center"/>
      <protection/>
    </xf>
    <xf numFmtId="0" fontId="79" fillId="0" borderId="19" xfId="68" applyFont="1" applyFill="1" applyBorder="1" applyAlignment="1">
      <alignment horizontal="center" vertical="center"/>
      <protection/>
    </xf>
    <xf numFmtId="0" fontId="81" fillId="0" borderId="23" xfId="110" applyFont="1" applyFill="1" applyBorder="1" applyAlignment="1" applyProtection="1">
      <alignment horizontal="left" vertical="center" wrapText="1"/>
      <protection/>
    </xf>
    <xf numFmtId="2" fontId="80" fillId="0" borderId="19" xfId="110" applyNumberFormat="1" applyFont="1" applyFill="1" applyBorder="1" applyAlignment="1" applyProtection="1">
      <alignment horizontal="center" vertical="center" wrapText="1"/>
      <protection/>
    </xf>
    <xf numFmtId="4" fontId="79" fillId="0" borderId="21" xfId="110" applyNumberFormat="1" applyFont="1" applyFill="1" applyBorder="1" applyAlignment="1" applyProtection="1">
      <alignment horizontal="center" vertical="center" wrapText="1"/>
      <protection/>
    </xf>
    <xf numFmtId="4" fontId="79" fillId="0" borderId="19" xfId="114" applyNumberFormat="1" applyFont="1" applyFill="1" applyBorder="1" applyAlignment="1">
      <alignment horizontal="center" vertical="center"/>
      <protection/>
    </xf>
    <xf numFmtId="4" fontId="79" fillId="0" borderId="19" xfId="114" applyNumberFormat="1" applyFont="1" applyFill="1" applyBorder="1" applyAlignment="1">
      <alignment horizontal="center" vertical="center" wrapText="1"/>
      <protection/>
    </xf>
    <xf numFmtId="0" fontId="81" fillId="0" borderId="19" xfId="114" applyFont="1" applyFill="1" applyBorder="1" applyAlignment="1">
      <alignment horizontal="center" vertical="center" wrapText="1"/>
      <protection/>
    </xf>
    <xf numFmtId="0" fontId="5" fillId="14" borderId="19" xfId="111" applyFont="1" applyFill="1" applyBorder="1" applyAlignment="1">
      <alignment horizontal="center" vertical="center"/>
      <protection/>
    </xf>
    <xf numFmtId="2" fontId="5" fillId="14" borderId="19" xfId="114" applyNumberFormat="1" applyFont="1" applyFill="1" applyBorder="1" applyAlignment="1">
      <alignment horizontal="center" vertical="center"/>
      <protection/>
    </xf>
    <xf numFmtId="2" fontId="5" fillId="14" borderId="19" xfId="76" applyNumberFormat="1" applyFont="1" applyFill="1" applyBorder="1" applyAlignment="1">
      <alignment horizontal="center" vertical="center"/>
      <protection/>
    </xf>
    <xf numFmtId="2" fontId="9" fillId="14" borderId="19" xfId="73" applyNumberFormat="1" applyFont="1" applyFill="1" applyBorder="1" applyAlignment="1">
      <alignment horizontal="center" vertical="center"/>
      <protection/>
    </xf>
    <xf numFmtId="0" fontId="8" fillId="14" borderId="19" xfId="73" applyFont="1" applyFill="1" applyBorder="1" applyAlignment="1">
      <alignment horizontal="center" vertical="center" wrapText="1"/>
      <protection/>
    </xf>
    <xf numFmtId="0" fontId="8" fillId="2" borderId="0" xfId="73" applyFont="1" applyFill="1" applyAlignment="1">
      <alignment horizontal="center" vertical="center" wrapText="1"/>
      <protection/>
    </xf>
    <xf numFmtId="0" fontId="78" fillId="14" borderId="19" xfId="76" applyFont="1" applyFill="1" applyBorder="1" applyAlignment="1">
      <alignment horizontal="left"/>
      <protection/>
    </xf>
    <xf numFmtId="0" fontId="81" fillId="14" borderId="19" xfId="76" applyFont="1" applyFill="1" applyBorder="1" applyAlignment="1">
      <alignment horizontal="center" vertical="center" wrapText="1"/>
      <protection/>
    </xf>
    <xf numFmtId="0" fontId="82" fillId="0" borderId="19" xfId="68" applyFont="1" applyFill="1" applyBorder="1" applyAlignment="1">
      <alignment horizontal="left" vertical="center"/>
      <protection/>
    </xf>
    <xf numFmtId="0" fontId="81" fillId="0" borderId="19" xfId="114" applyFont="1" applyFill="1" applyBorder="1" applyAlignment="1">
      <alignment horizontal="left" vertical="center" wrapText="1"/>
      <protection/>
    </xf>
    <xf numFmtId="195" fontId="79" fillId="0" borderId="19" xfId="109" applyNumberFormat="1" applyFont="1" applyFill="1" applyBorder="1" applyAlignment="1">
      <alignment horizontal="center" vertical="center" wrapText="1"/>
      <protection/>
    </xf>
    <xf numFmtId="1" fontId="80" fillId="0" borderId="19" xfId="111" applyNumberFormat="1" applyFont="1" applyFill="1" applyBorder="1" applyAlignment="1">
      <alignment horizontal="center" vertical="center"/>
      <protection/>
    </xf>
    <xf numFmtId="4" fontId="79" fillId="0" borderId="19" xfId="122" applyNumberFormat="1" applyFont="1" applyFill="1" applyBorder="1" applyAlignment="1">
      <alignment horizontal="center" vertical="center" wrapText="1"/>
      <protection/>
    </xf>
    <xf numFmtId="0" fontId="79" fillId="14" borderId="19" xfId="111" applyFont="1" applyFill="1" applyBorder="1" applyAlignment="1">
      <alignment horizontal="center" vertical="center"/>
      <protection/>
    </xf>
    <xf numFmtId="2" fontId="79" fillId="14" borderId="19" xfId="114" applyNumberFormat="1" applyFont="1" applyFill="1" applyBorder="1" applyAlignment="1">
      <alignment horizontal="center" vertical="center"/>
      <protection/>
    </xf>
    <xf numFmtId="2" fontId="79" fillId="14" borderId="19" xfId="76" applyNumberFormat="1" applyFont="1" applyFill="1" applyBorder="1" applyAlignment="1">
      <alignment horizontal="center" vertical="center"/>
      <protection/>
    </xf>
    <xf numFmtId="2" fontId="78" fillId="14" borderId="19" xfId="73" applyNumberFormat="1" applyFont="1" applyFill="1" applyBorder="1" applyAlignment="1">
      <alignment horizontal="center" vertical="center"/>
      <protection/>
    </xf>
    <xf numFmtId="4" fontId="78" fillId="14" borderId="19" xfId="73" applyNumberFormat="1" applyFont="1" applyFill="1" applyBorder="1" applyAlignment="1">
      <alignment horizontal="center" vertical="center"/>
      <protection/>
    </xf>
    <xf numFmtId="0" fontId="9" fillId="15" borderId="23" xfId="76" applyFont="1" applyFill="1" applyBorder="1" applyAlignment="1">
      <alignment/>
      <protection/>
    </xf>
    <xf numFmtId="0" fontId="9" fillId="15" borderId="25" xfId="76" applyFont="1" applyFill="1" applyBorder="1" applyAlignment="1">
      <alignment/>
      <protection/>
    </xf>
    <xf numFmtId="192" fontId="40" fillId="15" borderId="25" xfId="76" applyNumberFormat="1" applyFont="1" applyFill="1" applyBorder="1" applyAlignment="1">
      <alignment horizontal="center"/>
      <protection/>
    </xf>
    <xf numFmtId="0" fontId="9" fillId="15" borderId="21" xfId="76" applyFont="1" applyFill="1" applyBorder="1" applyAlignment="1">
      <alignment/>
      <protection/>
    </xf>
    <xf numFmtId="0" fontId="9" fillId="0" borderId="19" xfId="76" applyFont="1" applyFill="1" applyBorder="1" applyAlignment="1">
      <alignment horizontal="left"/>
      <protection/>
    </xf>
    <xf numFmtId="0" fontId="9" fillId="2" borderId="19" xfId="76" applyFont="1" applyFill="1" applyBorder="1" applyAlignment="1">
      <alignment horizontal="left"/>
      <protection/>
    </xf>
    <xf numFmtId="0" fontId="46" fillId="2" borderId="19" xfId="76" applyFont="1" applyFill="1" applyBorder="1" applyAlignment="1">
      <alignment horizontal="left"/>
      <protection/>
    </xf>
    <xf numFmtId="0" fontId="8" fillId="2" borderId="19" xfId="76" applyFont="1" applyFill="1" applyBorder="1" applyAlignment="1">
      <alignment horizontal="center" vertical="center" wrapText="1"/>
      <protection/>
    </xf>
    <xf numFmtId="0" fontId="5" fillId="0" borderId="19" xfId="76" applyFont="1" applyFill="1" applyBorder="1" applyAlignment="1">
      <alignment horizontal="center" vertical="center"/>
      <protection/>
    </xf>
    <xf numFmtId="0" fontId="44" fillId="0" borderId="19" xfId="109" applyNumberFormat="1" applyFont="1" applyFill="1" applyBorder="1" applyAlignment="1">
      <alignment horizontal="left" vertical="center" wrapText="1"/>
      <protection/>
    </xf>
    <xf numFmtId="192" fontId="43" fillId="0" borderId="19" xfId="67" applyNumberFormat="1" applyFont="1" applyFill="1" applyBorder="1" applyAlignment="1">
      <alignment horizontal="center" vertical="center"/>
      <protection/>
    </xf>
    <xf numFmtId="1" fontId="43" fillId="0" borderId="19" xfId="76" applyNumberFormat="1" applyFont="1" applyFill="1" applyBorder="1" applyAlignment="1">
      <alignment horizontal="center" vertical="center"/>
      <protection/>
    </xf>
    <xf numFmtId="2" fontId="45" fillId="0" borderId="19" xfId="67" applyNumberFormat="1" applyFont="1" applyFill="1" applyBorder="1" applyAlignment="1">
      <alignment horizontal="center" vertical="center"/>
      <protection/>
    </xf>
    <xf numFmtId="1" fontId="5" fillId="0" borderId="19" xfId="122" applyNumberFormat="1" applyFont="1" applyFill="1" applyBorder="1" applyAlignment="1">
      <alignment horizontal="center" vertical="center" wrapText="1"/>
      <protection/>
    </xf>
    <xf numFmtId="2" fontId="5" fillId="0" borderId="19" xfId="122" applyNumberFormat="1" applyFont="1" applyFill="1" applyBorder="1" applyAlignment="1">
      <alignment horizontal="center" vertical="center" wrapText="1"/>
      <protection/>
    </xf>
    <xf numFmtId="1" fontId="5" fillId="0" borderId="19" xfId="76" applyNumberFormat="1" applyFont="1" applyFill="1" applyBorder="1" applyAlignment="1">
      <alignment horizontal="center" vertical="center"/>
      <protection/>
    </xf>
    <xf numFmtId="2" fontId="5" fillId="0" borderId="19" xfId="76" applyNumberFormat="1" applyFont="1" applyFill="1" applyBorder="1" applyAlignment="1">
      <alignment horizontal="center" vertical="center" wrapText="1"/>
      <protection/>
    </xf>
    <xf numFmtId="1" fontId="5" fillId="0" borderId="19" xfId="76" applyNumberFormat="1" applyFont="1" applyFill="1" applyBorder="1" applyAlignment="1">
      <alignment horizontal="center" vertical="center" wrapText="1"/>
      <protection/>
    </xf>
    <xf numFmtId="0" fontId="8" fillId="0" borderId="19" xfId="76" applyFont="1" applyFill="1" applyBorder="1" applyAlignment="1">
      <alignment horizontal="center" vertical="center" wrapText="1"/>
      <protection/>
    </xf>
    <xf numFmtId="1" fontId="45" fillId="0" borderId="19" xfId="76" applyNumberFormat="1" applyFont="1" applyFill="1" applyBorder="1" applyAlignment="1">
      <alignment horizontal="center" vertical="center"/>
      <protection/>
    </xf>
    <xf numFmtId="0" fontId="9" fillId="14" borderId="19" xfId="76" applyFont="1" applyFill="1" applyBorder="1" applyAlignment="1">
      <alignment horizontal="left"/>
      <protection/>
    </xf>
    <xf numFmtId="0" fontId="8" fillId="14" borderId="19" xfId="76" applyFont="1" applyFill="1" applyBorder="1" applyAlignment="1">
      <alignment horizontal="center" vertical="center" wrapText="1"/>
      <protection/>
    </xf>
    <xf numFmtId="0" fontId="5" fillId="2" borderId="19" xfId="111" applyFont="1" applyFill="1" applyBorder="1" applyAlignment="1">
      <alignment horizontal="center" vertical="center"/>
      <protection/>
    </xf>
    <xf numFmtId="2" fontId="5" fillId="2" borderId="19" xfId="114" applyNumberFormat="1" applyFont="1" applyFill="1" applyBorder="1" applyAlignment="1">
      <alignment horizontal="center" vertical="center"/>
      <protection/>
    </xf>
    <xf numFmtId="2" fontId="5" fillId="2" borderId="19" xfId="76" applyNumberFormat="1" applyFont="1" applyFill="1" applyBorder="1" applyAlignment="1">
      <alignment horizontal="center" vertical="center"/>
      <protection/>
    </xf>
    <xf numFmtId="2" fontId="43" fillId="2" borderId="19" xfId="76" applyNumberFormat="1" applyFont="1" applyFill="1" applyBorder="1" applyAlignment="1">
      <alignment horizontal="center" vertical="center"/>
      <protection/>
    </xf>
    <xf numFmtId="0" fontId="5" fillId="2" borderId="19" xfId="73" applyFont="1" applyFill="1" applyBorder="1" applyAlignment="1">
      <alignment horizontal="center" vertical="center" wrapText="1"/>
      <protection/>
    </xf>
    <xf numFmtId="0" fontId="43" fillId="2" borderId="19" xfId="73" applyFont="1" applyFill="1" applyBorder="1" applyAlignment="1">
      <alignment horizontal="center" vertical="center" wrapText="1"/>
      <protection/>
    </xf>
    <xf numFmtId="2" fontId="8" fillId="2" borderId="19" xfId="73" applyNumberFormat="1" applyFont="1" applyFill="1" applyBorder="1" applyAlignment="1">
      <alignment horizontal="center" vertical="center" wrapText="1"/>
      <protection/>
    </xf>
    <xf numFmtId="0" fontId="8" fillId="2" borderId="19" xfId="73" applyFont="1" applyFill="1" applyBorder="1" applyAlignment="1">
      <alignment horizontal="center" vertical="center" wrapText="1"/>
      <protection/>
    </xf>
    <xf numFmtId="2" fontId="44" fillId="0" borderId="19" xfId="76" applyNumberFormat="1" applyFont="1" applyFill="1" applyBorder="1" applyAlignment="1">
      <alignment vertical="center" wrapText="1"/>
      <protection/>
    </xf>
    <xf numFmtId="4" fontId="45" fillId="0" borderId="19" xfId="67" applyNumberFormat="1" applyFont="1" applyFill="1" applyBorder="1" applyAlignment="1">
      <alignment horizontal="center" vertical="center"/>
      <protection/>
    </xf>
    <xf numFmtId="4" fontId="45" fillId="0" borderId="19" xfId="68" applyNumberFormat="1" applyFont="1" applyFill="1" applyBorder="1" applyAlignment="1">
      <alignment horizontal="center" vertical="center"/>
      <protection/>
    </xf>
    <xf numFmtId="1" fontId="5" fillId="0" borderId="19" xfId="73" applyNumberFormat="1" applyFont="1" applyFill="1" applyBorder="1" applyAlignment="1">
      <alignment horizontal="center" vertical="center" wrapText="1"/>
      <protection/>
    </xf>
    <xf numFmtId="2" fontId="5" fillId="0" borderId="19" xfId="73" applyNumberFormat="1" applyFont="1" applyFill="1" applyBorder="1" applyAlignment="1">
      <alignment horizontal="center" vertical="center" wrapText="1"/>
      <protection/>
    </xf>
    <xf numFmtId="1" fontId="5" fillId="0" borderId="19" xfId="114" applyNumberFormat="1" applyFont="1" applyFill="1" applyBorder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 wrapText="1"/>
      <protection/>
    </xf>
    <xf numFmtId="2" fontId="44" fillId="0" borderId="19" xfId="76" applyNumberFormat="1" applyFont="1" applyFill="1" applyBorder="1" applyAlignment="1">
      <alignment horizontal="left" wrapText="1"/>
      <protection/>
    </xf>
    <xf numFmtId="4" fontId="45" fillId="0" borderId="19" xfId="76" applyNumberFormat="1" applyFont="1" applyFill="1" applyBorder="1" applyAlignment="1">
      <alignment horizontal="center" vertical="center"/>
      <protection/>
    </xf>
    <xf numFmtId="0" fontId="5" fillId="0" borderId="19" xfId="73" applyFont="1" applyFill="1" applyBorder="1" applyAlignment="1">
      <alignment horizontal="center" vertical="center" wrapText="1"/>
      <protection/>
    </xf>
    <xf numFmtId="2" fontId="5" fillId="14" borderId="19" xfId="114" applyNumberFormat="1" applyFont="1" applyFill="1" applyBorder="1" applyAlignment="1">
      <alignment horizontal="center" vertical="justify"/>
      <protection/>
    </xf>
    <xf numFmtId="2" fontId="5" fillId="14" borderId="19" xfId="76" applyNumberFormat="1" applyFont="1" applyFill="1" applyBorder="1" applyAlignment="1">
      <alignment horizontal="center" vertical="justify"/>
      <protection/>
    </xf>
    <xf numFmtId="2" fontId="5" fillId="2" borderId="19" xfId="72" applyNumberFormat="1" applyFont="1" applyFill="1" applyBorder="1" applyAlignment="1">
      <alignment horizontal="center" vertical="center"/>
      <protection/>
    </xf>
    <xf numFmtId="2" fontId="43" fillId="2" borderId="19" xfId="72" applyNumberFormat="1" applyFont="1" applyFill="1" applyBorder="1" applyAlignment="1">
      <alignment horizontal="center" vertical="center"/>
      <protection/>
    </xf>
    <xf numFmtId="0" fontId="44" fillId="0" borderId="19" xfId="68" applyFont="1" applyFill="1" applyBorder="1" applyAlignment="1">
      <alignment horizontal="left" vertical="center" wrapText="1"/>
      <protection/>
    </xf>
    <xf numFmtId="2" fontId="45" fillId="0" borderId="19" xfId="68" applyNumberFormat="1" applyFont="1" applyFill="1" applyBorder="1" applyAlignment="1">
      <alignment horizontal="center" vertical="center"/>
      <protection/>
    </xf>
    <xf numFmtId="0" fontId="78" fillId="0" borderId="19" xfId="76" applyFont="1" applyFill="1" applyBorder="1" applyAlignment="1">
      <alignment horizontal="left"/>
      <protection/>
    </xf>
    <xf numFmtId="0" fontId="78" fillId="2" borderId="19" xfId="76" applyFont="1" applyFill="1" applyBorder="1" applyAlignment="1">
      <alignment horizontal="left"/>
      <protection/>
    </xf>
    <xf numFmtId="0" fontId="81" fillId="2" borderId="19" xfId="76" applyFont="1" applyFill="1" applyBorder="1" applyAlignment="1">
      <alignment horizontal="center" vertical="center" wrapText="1"/>
      <protection/>
    </xf>
    <xf numFmtId="0" fontId="79" fillId="0" borderId="19" xfId="76" applyFont="1" applyFill="1" applyBorder="1" applyAlignment="1">
      <alignment horizontal="center" vertical="center"/>
      <protection/>
    </xf>
    <xf numFmtId="0" fontId="81" fillId="0" borderId="19" xfId="109" applyNumberFormat="1" applyFont="1" applyFill="1" applyBorder="1" applyAlignment="1">
      <alignment horizontal="left" vertical="center" wrapText="1"/>
      <protection/>
    </xf>
    <xf numFmtId="192" fontId="80" fillId="0" borderId="19" xfId="67" applyNumberFormat="1" applyFont="1" applyFill="1" applyBorder="1" applyAlignment="1">
      <alignment horizontal="center" vertical="center"/>
      <protection/>
    </xf>
    <xf numFmtId="1" fontId="80" fillId="0" borderId="19" xfId="76" applyNumberFormat="1" applyFont="1" applyFill="1" applyBorder="1" applyAlignment="1">
      <alignment horizontal="center" vertical="center"/>
      <protection/>
    </xf>
    <xf numFmtId="1" fontId="79" fillId="0" borderId="19" xfId="122" applyNumberFormat="1" applyFont="1" applyFill="1" applyBorder="1" applyAlignment="1">
      <alignment horizontal="center" vertical="center" wrapText="1"/>
      <protection/>
    </xf>
    <xf numFmtId="2" fontId="79" fillId="0" borderId="19" xfId="122" applyNumberFormat="1" applyFont="1" applyFill="1" applyBorder="1" applyAlignment="1">
      <alignment horizontal="center" vertical="center" wrapText="1"/>
      <protection/>
    </xf>
    <xf numFmtId="1" fontId="79" fillId="0" borderId="19" xfId="76" applyNumberFormat="1" applyFont="1" applyFill="1" applyBorder="1" applyAlignment="1">
      <alignment horizontal="center" vertical="center"/>
      <protection/>
    </xf>
    <xf numFmtId="2" fontId="79" fillId="0" borderId="19" xfId="76" applyNumberFormat="1" applyFont="1" applyFill="1" applyBorder="1" applyAlignment="1">
      <alignment horizontal="center" vertical="center" wrapText="1"/>
      <protection/>
    </xf>
    <xf numFmtId="1" fontId="79" fillId="0" borderId="19" xfId="76" applyNumberFormat="1" applyFont="1" applyFill="1" applyBorder="1" applyAlignment="1">
      <alignment horizontal="center" vertical="center" wrapText="1"/>
      <protection/>
    </xf>
    <xf numFmtId="2" fontId="79" fillId="0" borderId="19" xfId="76" applyNumberFormat="1" applyFont="1" applyFill="1" applyBorder="1" applyAlignment="1">
      <alignment horizontal="center" vertical="center"/>
      <protection/>
    </xf>
    <xf numFmtId="0" fontId="79" fillId="2" borderId="19" xfId="111" applyFont="1" applyFill="1" applyBorder="1" applyAlignment="1">
      <alignment horizontal="center" vertical="center"/>
      <protection/>
    </xf>
    <xf numFmtId="2" fontId="79" fillId="2" borderId="19" xfId="114" applyNumberFormat="1" applyFont="1" applyFill="1" applyBorder="1" applyAlignment="1">
      <alignment horizontal="center" vertical="center"/>
      <protection/>
    </xf>
    <xf numFmtId="2" fontId="79" fillId="2" borderId="19" xfId="76" applyNumberFormat="1" applyFont="1" applyFill="1" applyBorder="1" applyAlignment="1">
      <alignment horizontal="center" vertical="center"/>
      <protection/>
    </xf>
    <xf numFmtId="2" fontId="80" fillId="2" borderId="19" xfId="76" applyNumberFormat="1" applyFont="1" applyFill="1" applyBorder="1" applyAlignment="1">
      <alignment horizontal="center" vertical="center"/>
      <protection/>
    </xf>
    <xf numFmtId="2" fontId="81" fillId="0" borderId="19" xfId="76" applyNumberFormat="1" applyFont="1" applyFill="1" applyBorder="1" applyAlignment="1">
      <alignment vertical="center" wrapText="1"/>
      <protection/>
    </xf>
    <xf numFmtId="4" fontId="80" fillId="0" borderId="19" xfId="67" applyNumberFormat="1" applyFont="1" applyFill="1" applyBorder="1" applyAlignment="1">
      <alignment horizontal="center" vertical="center"/>
      <protection/>
    </xf>
    <xf numFmtId="4" fontId="80" fillId="0" borderId="19" xfId="68" applyNumberFormat="1" applyFont="1" applyFill="1" applyBorder="1" applyAlignment="1">
      <alignment horizontal="center" vertical="center"/>
      <protection/>
    </xf>
    <xf numFmtId="1" fontId="79" fillId="0" borderId="19" xfId="73" applyNumberFormat="1" applyFont="1" applyFill="1" applyBorder="1" applyAlignment="1">
      <alignment horizontal="center" vertical="center" wrapText="1"/>
      <protection/>
    </xf>
    <xf numFmtId="2" fontId="79" fillId="0" borderId="19" xfId="73" applyNumberFormat="1" applyFont="1" applyFill="1" applyBorder="1" applyAlignment="1">
      <alignment horizontal="center" vertical="center" wrapText="1"/>
      <protection/>
    </xf>
    <xf numFmtId="0" fontId="8" fillId="46" borderId="19" xfId="76" applyFont="1" applyFill="1" applyBorder="1" applyAlignment="1">
      <alignment horizontal="center" vertical="center" wrapText="1"/>
      <protection/>
    </xf>
    <xf numFmtId="0" fontId="8" fillId="15" borderId="19" xfId="76" applyFont="1" applyFill="1" applyBorder="1" applyAlignment="1">
      <alignment horizontal="center" vertical="center" wrapText="1"/>
      <protection/>
    </xf>
    <xf numFmtId="0" fontId="5" fillId="0" borderId="19" xfId="73" applyFont="1" applyFill="1" applyBorder="1" applyAlignment="1">
      <alignment horizontal="center" vertical="center"/>
      <protection/>
    </xf>
    <xf numFmtId="0" fontId="44" fillId="2" borderId="19" xfId="107" applyFont="1" applyFill="1" applyBorder="1" applyAlignment="1">
      <alignment horizontal="left" vertical="center" wrapText="1"/>
      <protection/>
    </xf>
    <xf numFmtId="0" fontId="5" fillId="0" borderId="19" xfId="114" applyFont="1" applyFill="1" applyBorder="1" applyAlignment="1">
      <alignment horizontal="center" vertical="center"/>
      <protection/>
    </xf>
    <xf numFmtId="2" fontId="43" fillId="2" borderId="19" xfId="107" applyNumberFormat="1" applyFont="1" applyFill="1" applyBorder="1" applyAlignment="1">
      <alignment horizontal="center" vertical="center"/>
      <protection/>
    </xf>
    <xf numFmtId="0" fontId="45" fillId="0" borderId="19" xfId="107" applyFont="1" applyBorder="1" applyAlignment="1">
      <alignment horizontal="center" vertical="center"/>
      <protection/>
    </xf>
    <xf numFmtId="2" fontId="45" fillId="0" borderId="19" xfId="73" applyNumberFormat="1" applyFont="1" applyFill="1" applyBorder="1" applyAlignment="1">
      <alignment horizontal="center" vertical="center"/>
      <protection/>
    </xf>
    <xf numFmtId="0" fontId="5" fillId="0" borderId="19" xfId="107" applyFont="1" applyBorder="1" applyAlignment="1">
      <alignment horizontal="center" vertical="center"/>
      <protection/>
    </xf>
    <xf numFmtId="2" fontId="5" fillId="0" borderId="19" xfId="73" applyNumberFormat="1" applyFont="1" applyFill="1" applyBorder="1" applyAlignment="1">
      <alignment horizontal="center" vertical="center"/>
      <protection/>
    </xf>
    <xf numFmtId="0" fontId="5" fillId="2" borderId="19" xfId="76" applyFont="1" applyFill="1" applyBorder="1" applyAlignment="1">
      <alignment horizontal="center" vertical="center" wrapText="1"/>
      <protection/>
    </xf>
    <xf numFmtId="2" fontId="5" fillId="2" borderId="19" xfId="76" applyNumberFormat="1" applyFont="1" applyFill="1" applyBorder="1" applyAlignment="1">
      <alignment horizontal="center" vertical="center" wrapText="1"/>
      <protection/>
    </xf>
    <xf numFmtId="0" fontId="8" fillId="2" borderId="19" xfId="114" applyFont="1" applyFill="1" applyBorder="1" applyAlignment="1">
      <alignment horizontal="center" vertical="center" wrapText="1"/>
      <protection/>
    </xf>
    <xf numFmtId="0" fontId="8" fillId="2" borderId="24" xfId="76" applyFont="1" applyFill="1" applyBorder="1" applyAlignment="1">
      <alignment horizontal="center" vertical="center" wrapText="1"/>
      <protection/>
    </xf>
    <xf numFmtId="0" fontId="9" fillId="2" borderId="25" xfId="76" applyFont="1" applyFill="1" applyBorder="1" applyAlignment="1">
      <alignment horizontal="left"/>
      <protection/>
    </xf>
    <xf numFmtId="0" fontId="5" fillId="0" borderId="23" xfId="73" applyFont="1" applyFill="1" applyBorder="1" applyAlignment="1">
      <alignment horizontal="center" vertical="center"/>
      <protection/>
    </xf>
    <xf numFmtId="0" fontId="44" fillId="2" borderId="19" xfId="68" applyFont="1" applyFill="1" applyBorder="1" applyAlignment="1">
      <alignment vertical="center" wrapText="1"/>
      <protection/>
    </xf>
    <xf numFmtId="216" fontId="43" fillId="0" borderId="19" xfId="68" applyNumberFormat="1" applyFont="1" applyFill="1" applyBorder="1" applyAlignment="1">
      <alignment horizontal="center" vertical="center"/>
      <protection/>
    </xf>
    <xf numFmtId="0" fontId="45" fillId="0" borderId="19" xfId="108" applyFont="1" applyFill="1" applyBorder="1" applyAlignment="1">
      <alignment horizontal="center" vertical="center"/>
      <protection/>
    </xf>
    <xf numFmtId="0" fontId="5" fillId="0" borderId="19" xfId="108" applyFont="1" applyFill="1" applyBorder="1" applyAlignment="1">
      <alignment horizontal="center" vertical="center"/>
      <protection/>
    </xf>
    <xf numFmtId="2" fontId="47" fillId="14" borderId="19" xfId="76" applyNumberFormat="1" applyFont="1" applyFill="1" applyBorder="1" applyAlignment="1">
      <alignment horizontal="center"/>
      <protection/>
    </xf>
    <xf numFmtId="0" fontId="9" fillId="2" borderId="21" xfId="76" applyFont="1" applyFill="1" applyBorder="1" applyAlignment="1">
      <alignment horizontal="left"/>
      <protection/>
    </xf>
    <xf numFmtId="0" fontId="5" fillId="0" borderId="23" xfId="73" applyNumberFormat="1" applyFont="1" applyFill="1" applyBorder="1" applyAlignment="1">
      <alignment horizontal="center" vertical="center"/>
      <protection/>
    </xf>
    <xf numFmtId="216" fontId="43" fillId="2" borderId="19" xfId="68" applyNumberFormat="1" applyFont="1" applyFill="1" applyBorder="1" applyAlignment="1">
      <alignment horizontal="center" vertical="center"/>
      <protection/>
    </xf>
    <xf numFmtId="2" fontId="47" fillId="14" borderId="19" xfId="73" applyNumberFormat="1" applyFont="1" applyFill="1" applyBorder="1" applyAlignment="1">
      <alignment horizontal="center" vertical="center"/>
      <protection/>
    </xf>
    <xf numFmtId="0" fontId="5" fillId="2" borderId="19" xfId="113" applyFont="1" applyFill="1" applyBorder="1" applyAlignment="1">
      <alignment horizontal="center" vertical="center" wrapText="1"/>
      <protection/>
    </xf>
    <xf numFmtId="0" fontId="44" fillId="2" borderId="19" xfId="113" applyFont="1" applyFill="1" applyBorder="1" applyAlignment="1">
      <alignment vertical="center" wrapText="1"/>
      <protection/>
    </xf>
    <xf numFmtId="0" fontId="5" fillId="2" borderId="19" xfId="114" applyFont="1" applyFill="1" applyBorder="1" applyAlignment="1">
      <alignment horizontal="center" vertical="center"/>
      <protection/>
    </xf>
    <xf numFmtId="2" fontId="43" fillId="2" borderId="19" xfId="76" applyNumberFormat="1" applyFont="1" applyFill="1" applyBorder="1" applyAlignment="1">
      <alignment horizontal="center"/>
      <protection/>
    </xf>
    <xf numFmtId="0" fontId="43" fillId="2" borderId="19" xfId="76" applyFont="1" applyFill="1" applyBorder="1" applyAlignment="1">
      <alignment horizontal="center"/>
      <protection/>
    </xf>
    <xf numFmtId="2" fontId="45" fillId="2" borderId="19" xfId="68" applyNumberFormat="1" applyFont="1" applyFill="1" applyBorder="1" applyAlignment="1">
      <alignment horizontal="center" vertical="center"/>
      <protection/>
    </xf>
    <xf numFmtId="0" fontId="5" fillId="2" borderId="19" xfId="76" applyFont="1" applyFill="1" applyBorder="1" applyAlignment="1">
      <alignment horizontal="center"/>
      <protection/>
    </xf>
    <xf numFmtId="2" fontId="5" fillId="2" borderId="19" xfId="68" applyNumberFormat="1" applyFont="1" applyFill="1" applyBorder="1" applyAlignment="1">
      <alignment horizontal="center" vertical="center"/>
      <protection/>
    </xf>
    <xf numFmtId="2" fontId="47" fillId="14" borderId="19" xfId="68" applyNumberFormat="1" applyFont="1" applyFill="1" applyBorder="1" applyAlignment="1">
      <alignment horizontal="center" vertical="center"/>
      <protection/>
    </xf>
    <xf numFmtId="0" fontId="5" fillId="15" borderId="19" xfId="76" applyFont="1" applyFill="1" applyBorder="1" applyAlignment="1">
      <alignment horizontal="center" vertical="center" wrapText="1"/>
      <protection/>
    </xf>
    <xf numFmtId="0" fontId="9" fillId="47" borderId="23" xfId="76" applyFont="1" applyFill="1" applyBorder="1" applyAlignment="1">
      <alignment horizontal="left"/>
      <protection/>
    </xf>
    <xf numFmtId="0" fontId="9" fillId="47" borderId="25" xfId="76" applyFont="1" applyFill="1" applyBorder="1" applyAlignment="1">
      <alignment horizontal="left"/>
      <protection/>
    </xf>
    <xf numFmtId="0" fontId="9" fillId="47" borderId="21" xfId="76" applyFont="1" applyFill="1" applyBorder="1" applyAlignment="1">
      <alignment horizontal="left"/>
      <protection/>
    </xf>
    <xf numFmtId="0" fontId="8" fillId="47" borderId="19" xfId="76" applyFont="1" applyFill="1" applyBorder="1" applyAlignment="1">
      <alignment horizontal="center" vertical="center" wrapText="1"/>
      <protection/>
    </xf>
    <xf numFmtId="0" fontId="5" fillId="0" borderId="24" xfId="114" applyFont="1" applyFill="1" applyBorder="1" applyAlignment="1">
      <alignment horizontal="center" vertical="center"/>
      <protection/>
    </xf>
    <xf numFmtId="0" fontId="44" fillId="0" borderId="19" xfId="114" applyFont="1" applyFill="1" applyBorder="1" applyAlignment="1">
      <alignment horizontal="left" wrapText="1"/>
      <protection/>
    </xf>
    <xf numFmtId="2" fontId="43" fillId="2" borderId="19" xfId="109" applyNumberFormat="1" applyFont="1" applyFill="1" applyBorder="1" applyAlignment="1">
      <alignment horizontal="center" vertical="center"/>
      <protection/>
    </xf>
    <xf numFmtId="1" fontId="45" fillId="0" borderId="19" xfId="111" applyNumberFormat="1" applyFont="1" applyFill="1" applyBorder="1" applyAlignment="1">
      <alignment horizontal="center" vertical="center"/>
      <protection/>
    </xf>
    <xf numFmtId="4" fontId="45" fillId="0" borderId="25" xfId="122" applyNumberFormat="1" applyFont="1" applyFill="1" applyBorder="1" applyAlignment="1">
      <alignment horizontal="center" vertical="center" wrapText="1"/>
      <protection/>
    </xf>
    <xf numFmtId="1" fontId="5" fillId="0" borderId="19" xfId="111" applyNumberFormat="1" applyFont="1" applyFill="1" applyBorder="1" applyAlignment="1">
      <alignment horizontal="center" vertical="center"/>
      <protection/>
    </xf>
    <xf numFmtId="2" fontId="5" fillId="0" borderId="25" xfId="122" applyNumberFormat="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left" vertical="center" wrapText="1"/>
    </xf>
    <xf numFmtId="4" fontId="43" fillId="2" borderId="19" xfId="109" applyNumberFormat="1" applyFont="1" applyFill="1" applyBorder="1" applyAlignment="1">
      <alignment horizontal="center" vertical="center"/>
      <protection/>
    </xf>
    <xf numFmtId="2" fontId="45" fillId="0" borderId="25" xfId="122" applyNumberFormat="1" applyFont="1" applyFill="1" applyBorder="1" applyAlignment="1">
      <alignment horizontal="center" vertical="center" wrapText="1"/>
      <protection/>
    </xf>
    <xf numFmtId="1" fontId="5" fillId="0" borderId="19" xfId="114" applyNumberFormat="1" applyFont="1" applyFill="1" applyBorder="1" applyAlignment="1">
      <alignment horizontal="center" vertical="center" wrapText="1"/>
      <protection/>
    </xf>
    <xf numFmtId="2" fontId="5" fillId="0" borderId="19" xfId="114" applyNumberFormat="1" applyFont="1" applyFill="1" applyBorder="1" applyAlignment="1">
      <alignment horizontal="center" vertical="center" wrapText="1"/>
      <protection/>
    </xf>
    <xf numFmtId="0" fontId="5" fillId="2" borderId="19" xfId="76" applyFont="1" applyFill="1" applyBorder="1" applyAlignment="1">
      <alignment horizontal="center" vertical="center"/>
      <protection/>
    </xf>
    <xf numFmtId="0" fontId="44" fillId="2" borderId="19" xfId="76" applyFont="1" applyFill="1" applyBorder="1" applyAlignment="1">
      <alignment horizontal="left" wrapText="1"/>
      <protection/>
    </xf>
    <xf numFmtId="4" fontId="43" fillId="0" borderId="19" xfId="74" applyNumberFormat="1" applyFont="1" applyFill="1" applyBorder="1" applyAlignment="1">
      <alignment horizontal="center" vertical="center"/>
      <protection/>
    </xf>
    <xf numFmtId="2" fontId="45" fillId="2" borderId="19" xfId="76" applyNumberFormat="1" applyFont="1" applyFill="1" applyBorder="1" applyAlignment="1">
      <alignment horizontal="center" vertical="center"/>
      <protection/>
    </xf>
    <xf numFmtId="0" fontId="5" fillId="0" borderId="19" xfId="114" applyFont="1" applyFill="1" applyBorder="1" applyAlignment="1">
      <alignment horizontal="center" vertical="center" wrapText="1"/>
      <protection/>
    </xf>
    <xf numFmtId="0" fontId="44" fillId="2" borderId="19" xfId="73" applyFont="1" applyFill="1" applyBorder="1" applyAlignment="1">
      <alignment vertical="center"/>
      <protection/>
    </xf>
    <xf numFmtId="0" fontId="44" fillId="2" borderId="19" xfId="73" applyFont="1" applyFill="1" applyBorder="1" applyAlignment="1">
      <alignment horizontal="left" vertical="center" wrapText="1"/>
      <protection/>
    </xf>
    <xf numFmtId="0" fontId="5" fillId="2" borderId="19" xfId="76" applyFont="1" applyFill="1" applyBorder="1" applyAlignment="1">
      <alignment horizontal="left"/>
      <protection/>
    </xf>
    <xf numFmtId="0" fontId="8" fillId="0" borderId="19" xfId="74" applyFont="1" applyFill="1" applyBorder="1" applyAlignment="1">
      <alignment horizontal="center" vertical="center" wrapText="1"/>
      <protection/>
    </xf>
    <xf numFmtId="0" fontId="8" fillId="22" borderId="19" xfId="76" applyFont="1" applyFill="1" applyBorder="1" applyAlignment="1">
      <alignment horizontal="center" vertical="center" wrapText="1"/>
      <protection/>
    </xf>
    <xf numFmtId="0" fontId="13" fillId="46" borderId="19" xfId="76" applyFont="1" applyFill="1" applyBorder="1" applyAlignment="1">
      <alignment horizontal="center" vertical="center" wrapText="1"/>
      <protection/>
    </xf>
    <xf numFmtId="0" fontId="48" fillId="0" borderId="0" xfId="76" applyFont="1" applyAlignment="1">
      <alignment horizontal="center" vertical="center" wrapText="1"/>
      <protection/>
    </xf>
    <xf numFmtId="216" fontId="83" fillId="46" borderId="19" xfId="76" applyNumberFormat="1" applyFont="1" applyFill="1" applyBorder="1" applyAlignment="1">
      <alignment horizontal="center" vertical="center"/>
      <protection/>
    </xf>
    <xf numFmtId="0" fontId="49" fillId="46" borderId="19" xfId="76" applyFont="1" applyFill="1" applyBorder="1" applyAlignment="1">
      <alignment horizontal="center" vertical="center" wrapText="1"/>
      <protection/>
    </xf>
    <xf numFmtId="0" fontId="50" fillId="0" borderId="0" xfId="76" applyFont="1" applyAlignment="1">
      <alignment horizontal="center" vertical="center" wrapText="1"/>
      <protection/>
    </xf>
    <xf numFmtId="4" fontId="84" fillId="46" borderId="23" xfId="114" applyNumberFormat="1" applyFont="1" applyFill="1" applyBorder="1" applyAlignment="1">
      <alignment horizontal="center" vertical="center"/>
      <protection/>
    </xf>
    <xf numFmtId="187" fontId="84" fillId="46" borderId="19" xfId="114" applyNumberFormat="1" applyFont="1" applyFill="1" applyBorder="1" applyAlignment="1">
      <alignment horizontal="center" vertical="center"/>
      <protection/>
    </xf>
    <xf numFmtId="4" fontId="84" fillId="46" borderId="19" xfId="114" applyNumberFormat="1" applyFont="1" applyFill="1" applyBorder="1" applyAlignment="1">
      <alignment horizontal="center" vertical="center"/>
      <protection/>
    </xf>
    <xf numFmtId="0" fontId="13" fillId="46" borderId="19" xfId="114" applyFont="1" applyFill="1" applyBorder="1" applyAlignment="1">
      <alignment horizontal="center" vertical="center" wrapText="1"/>
      <protection/>
    </xf>
    <xf numFmtId="0" fontId="48" fillId="0" borderId="0" xfId="114" applyFont="1" applyAlignment="1">
      <alignment horizontal="center" vertical="center" wrapText="1"/>
      <protection/>
    </xf>
    <xf numFmtId="4" fontId="84" fillId="46" borderId="19" xfId="72" applyNumberFormat="1" applyFont="1" applyFill="1" applyBorder="1" applyAlignment="1">
      <alignment horizontal="center" vertical="center"/>
      <protection/>
    </xf>
    <xf numFmtId="0" fontId="48" fillId="0" borderId="0" xfId="76" applyFont="1" applyFill="1" applyAlignment="1">
      <alignment horizontal="center" vertical="center" wrapText="1"/>
      <protection/>
    </xf>
    <xf numFmtId="216" fontId="84" fillId="46" borderId="19" xfId="114" applyNumberFormat="1" applyFont="1" applyFill="1" applyBorder="1" applyAlignment="1">
      <alignment horizontal="center" vertical="center"/>
      <protection/>
    </xf>
    <xf numFmtId="0" fontId="48" fillId="2" borderId="0" xfId="76" applyFont="1" applyFill="1" applyAlignment="1">
      <alignment horizontal="center" vertical="center" wrapText="1"/>
      <protection/>
    </xf>
    <xf numFmtId="2" fontId="84" fillId="46" borderId="21" xfId="0" applyNumberFormat="1" applyFont="1" applyFill="1" applyBorder="1" applyAlignment="1">
      <alignment horizontal="center" vertical="center"/>
    </xf>
    <xf numFmtId="4" fontId="84" fillId="46" borderId="21" xfId="0" applyNumberFormat="1" applyFont="1" applyFill="1" applyBorder="1" applyAlignment="1">
      <alignment horizontal="center" vertical="center"/>
    </xf>
    <xf numFmtId="4" fontId="84" fillId="46" borderId="19" xfId="76" applyNumberFormat="1" applyFont="1" applyFill="1" applyBorder="1" applyAlignment="1">
      <alignment horizontal="center" vertical="center"/>
      <protection/>
    </xf>
    <xf numFmtId="4" fontId="80" fillId="0" borderId="23" xfId="110" applyNumberFormat="1" applyFont="1" applyFill="1" applyBorder="1" applyAlignment="1" applyProtection="1">
      <alignment horizontal="center" vertical="center" wrapText="1"/>
      <protection/>
    </xf>
    <xf numFmtId="2" fontId="79" fillId="0" borderId="19" xfId="68" applyNumberFormat="1" applyFont="1" applyFill="1" applyBorder="1" applyAlignment="1">
      <alignment horizontal="center" vertical="center"/>
      <protection/>
    </xf>
    <xf numFmtId="0" fontId="81" fillId="0" borderId="23" xfId="114" applyFont="1" applyFill="1" applyBorder="1" applyAlignment="1">
      <alignment horizontal="left" vertical="center" wrapText="1"/>
      <protection/>
    </xf>
    <xf numFmtId="0" fontId="79" fillId="0" borderId="19" xfId="122" applyFont="1" applyFill="1" applyBorder="1" applyAlignment="1">
      <alignment horizontal="center" vertical="center" wrapText="1"/>
      <protection/>
    </xf>
    <xf numFmtId="4" fontId="79" fillId="0" borderId="19" xfId="110" applyNumberFormat="1" applyFont="1" applyFill="1" applyBorder="1" applyAlignment="1" applyProtection="1">
      <alignment horizontal="center" vertical="center" wrapText="1"/>
      <protection/>
    </xf>
    <xf numFmtId="4" fontId="79" fillId="0" borderId="23" xfId="114" applyNumberFormat="1" applyFont="1" applyFill="1" applyBorder="1" applyAlignment="1">
      <alignment horizontal="center" vertical="center" wrapText="1"/>
      <protection/>
    </xf>
    <xf numFmtId="0" fontId="81" fillId="0" borderId="19" xfId="76" applyFont="1" applyFill="1" applyBorder="1" applyAlignment="1">
      <alignment horizontal="left" vertical="top" wrapText="1"/>
      <protection/>
    </xf>
    <xf numFmtId="0" fontId="81" fillId="0" borderId="19" xfId="68" applyFont="1" applyFill="1" applyBorder="1" applyAlignment="1">
      <alignment horizontal="left" vertical="center" wrapText="1"/>
      <protection/>
    </xf>
    <xf numFmtId="2" fontId="80" fillId="0" borderId="19" xfId="67" applyNumberFormat="1" applyFont="1" applyFill="1" applyBorder="1" applyAlignment="1">
      <alignment horizontal="center" vertical="center"/>
      <protection/>
    </xf>
    <xf numFmtId="1" fontId="80" fillId="0" borderId="19" xfId="114" applyNumberFormat="1" applyFont="1" applyFill="1" applyBorder="1" applyAlignment="1">
      <alignment horizontal="center" vertical="center"/>
      <protection/>
    </xf>
    <xf numFmtId="2" fontId="81" fillId="0" borderId="19" xfId="76" applyNumberFormat="1" applyFont="1" applyFill="1" applyBorder="1" applyAlignment="1">
      <alignment horizontal="left" vertical="center" wrapText="1"/>
      <protection/>
    </xf>
    <xf numFmtId="2" fontId="79" fillId="0" borderId="19" xfId="110" applyNumberFormat="1" applyFont="1" applyFill="1" applyBorder="1" applyAlignment="1" applyProtection="1">
      <alignment horizontal="center" vertical="center" wrapText="1"/>
      <protection/>
    </xf>
    <xf numFmtId="4" fontId="79" fillId="0" borderId="23" xfId="110" applyNumberFormat="1" applyFont="1" applyFill="1" applyBorder="1" applyAlignment="1" applyProtection="1">
      <alignment horizontal="center" vertical="center" wrapText="1"/>
      <protection/>
    </xf>
    <xf numFmtId="0" fontId="6" fillId="0" borderId="0" xfId="112" applyFont="1" applyFill="1" applyAlignment="1" applyProtection="1">
      <alignment horizontal="left"/>
      <protection hidden="1"/>
    </xf>
    <xf numFmtId="0" fontId="14" fillId="46" borderId="23" xfId="75" applyNumberFormat="1" applyFont="1" applyFill="1" applyBorder="1" applyAlignment="1" applyProtection="1">
      <alignment horizontal="center" vertical="center" wrapText="1"/>
      <protection/>
    </xf>
    <xf numFmtId="0" fontId="14" fillId="46" borderId="21" xfId="75" applyNumberFormat="1" applyFont="1" applyFill="1" applyBorder="1" applyAlignment="1" applyProtection="1">
      <alignment horizontal="center" vertical="center" wrapText="1"/>
      <protection/>
    </xf>
    <xf numFmtId="0" fontId="15" fillId="26" borderId="19" xfId="75" applyFont="1" applyFill="1" applyBorder="1" applyAlignment="1" applyProtection="1">
      <alignment horizontal="center" vertical="center" wrapText="1"/>
      <protection/>
    </xf>
    <xf numFmtId="0" fontId="14" fillId="0" borderId="19" xfId="75" applyFont="1" applyFill="1" applyBorder="1" applyAlignment="1" applyProtection="1">
      <alignment horizontal="center" vertical="center"/>
      <protection/>
    </xf>
    <xf numFmtId="0" fontId="14" fillId="0" borderId="19" xfId="75" applyFont="1" applyFill="1" applyBorder="1" applyAlignment="1" applyProtection="1">
      <alignment horizontal="center" vertical="center" wrapText="1"/>
      <protection locked="0"/>
    </xf>
    <xf numFmtId="0" fontId="14" fillId="0" borderId="24" xfId="75" applyFont="1" applyFill="1" applyBorder="1" applyAlignment="1" applyProtection="1">
      <alignment horizontal="center" vertical="center" wrapText="1"/>
      <protection/>
    </xf>
    <xf numFmtId="0" fontId="14" fillId="0" borderId="26" xfId="75" applyFont="1" applyFill="1" applyBorder="1" applyAlignment="1" applyProtection="1">
      <alignment horizontal="center" vertical="center" wrapText="1"/>
      <protection/>
    </xf>
    <xf numFmtId="0" fontId="14" fillId="0" borderId="22" xfId="75" applyFont="1" applyFill="1" applyBorder="1" applyAlignment="1" applyProtection="1">
      <alignment horizontal="center" vertical="center" wrapText="1"/>
      <protection/>
    </xf>
    <xf numFmtId="0" fontId="14" fillId="0" borderId="23" xfId="75" applyFont="1" applyFill="1" applyBorder="1" applyAlignment="1" applyProtection="1">
      <alignment horizontal="center" vertical="center"/>
      <protection locked="0"/>
    </xf>
    <xf numFmtId="0" fontId="14" fillId="0" borderId="21" xfId="75" applyFont="1" applyFill="1" applyBorder="1" applyAlignment="1" applyProtection="1">
      <alignment horizontal="center" vertical="center"/>
      <protection locked="0"/>
    </xf>
    <xf numFmtId="0" fontId="6" fillId="0" borderId="0" xfId="75" applyFont="1" applyFill="1" applyAlignment="1">
      <alignment horizontal="center" wrapText="1"/>
      <protection/>
    </xf>
    <xf numFmtId="0" fontId="41" fillId="0" borderId="0" xfId="68" applyFont="1" applyAlignment="1">
      <alignment horizontal="left"/>
      <protection/>
    </xf>
    <xf numFmtId="0" fontId="9" fillId="14" borderId="19" xfId="113" applyFont="1" applyFill="1" applyBorder="1" applyAlignment="1">
      <alignment vertical="center" wrapText="1"/>
      <protection/>
    </xf>
    <xf numFmtId="0" fontId="9" fillId="15" borderId="23" xfId="76" applyFont="1" applyFill="1" applyBorder="1" applyAlignment="1">
      <alignment horizontal="left"/>
      <protection/>
    </xf>
    <xf numFmtId="0" fontId="9" fillId="15" borderId="25" xfId="76" applyFont="1" applyFill="1" applyBorder="1" applyAlignment="1">
      <alignment horizontal="left"/>
      <protection/>
    </xf>
    <xf numFmtId="0" fontId="9" fillId="15" borderId="21" xfId="76" applyFont="1" applyFill="1" applyBorder="1" applyAlignment="1">
      <alignment horizontal="left"/>
      <protection/>
    </xf>
    <xf numFmtId="0" fontId="8" fillId="0" borderId="24" xfId="74" applyFont="1" applyFill="1" applyBorder="1" applyAlignment="1">
      <alignment horizontal="center" vertical="center" wrapText="1"/>
      <protection/>
    </xf>
    <xf numFmtId="0" fontId="8" fillId="0" borderId="26" xfId="74" applyFont="1" applyFill="1" applyBorder="1" applyAlignment="1">
      <alignment horizontal="center" vertical="center" wrapText="1"/>
      <protection/>
    </xf>
    <xf numFmtId="0" fontId="8" fillId="0" borderId="22" xfId="74" applyFont="1" applyFill="1" applyBorder="1" applyAlignment="1">
      <alignment horizontal="center" vertical="center" wrapText="1"/>
      <protection/>
    </xf>
    <xf numFmtId="0" fontId="8" fillId="0" borderId="19" xfId="76" applyFont="1" applyFill="1" applyBorder="1" applyAlignment="1">
      <alignment horizontal="center" vertical="center" wrapText="1"/>
      <protection/>
    </xf>
    <xf numFmtId="0" fontId="81" fillId="0" borderId="24" xfId="114" applyFont="1" applyFill="1" applyBorder="1" applyAlignment="1">
      <alignment horizontal="center" vertical="center" wrapText="1"/>
      <protection/>
    </xf>
    <xf numFmtId="0" fontId="81" fillId="0" borderId="22" xfId="114" applyFont="1" applyFill="1" applyBorder="1" applyAlignment="1">
      <alignment horizontal="center" vertical="center" wrapText="1"/>
      <protection/>
    </xf>
    <xf numFmtId="0" fontId="8" fillId="0" borderId="24" xfId="114" applyFont="1" applyFill="1" applyBorder="1" applyAlignment="1">
      <alignment horizontal="center" vertical="center" wrapText="1"/>
      <protection/>
    </xf>
    <xf numFmtId="0" fontId="8" fillId="0" borderId="22" xfId="114" applyFont="1" applyFill="1" applyBorder="1" applyAlignment="1">
      <alignment horizontal="center" vertical="center" wrapText="1"/>
      <protection/>
    </xf>
    <xf numFmtId="0" fontId="8" fillId="0" borderId="19" xfId="74" applyFont="1" applyFill="1" applyBorder="1" applyAlignment="1">
      <alignment horizontal="center" vertical="center" wrapText="1"/>
      <protection/>
    </xf>
    <xf numFmtId="0" fontId="8" fillId="0" borderId="19" xfId="77" applyFont="1" applyFill="1" applyBorder="1" applyAlignment="1">
      <alignment horizontal="center" vertical="center" wrapText="1"/>
      <protection/>
    </xf>
    <xf numFmtId="0" fontId="40" fillId="46" borderId="19" xfId="76" applyFont="1" applyFill="1" applyBorder="1" applyAlignment="1">
      <alignment vertical="center"/>
      <protection/>
    </xf>
    <xf numFmtId="0" fontId="8" fillId="0" borderId="19" xfId="76" applyFont="1" applyBorder="1" applyAlignment="1">
      <alignment horizontal="center" vertical="center" wrapText="1"/>
      <protection/>
    </xf>
    <xf numFmtId="0" fontId="82" fillId="0" borderId="23" xfId="68" applyFont="1" applyFill="1" applyBorder="1" applyAlignment="1">
      <alignment horizontal="left" vertical="center"/>
      <protection/>
    </xf>
    <xf numFmtId="0" fontId="82" fillId="0" borderId="25" xfId="68" applyFont="1" applyFill="1" applyBorder="1" applyAlignment="1">
      <alignment horizontal="left" vertical="center"/>
      <protection/>
    </xf>
    <xf numFmtId="0" fontId="82" fillId="0" borderId="21" xfId="68" applyFont="1" applyFill="1" applyBorder="1" applyAlignment="1">
      <alignment horizontal="left" vertical="center"/>
      <protection/>
    </xf>
    <xf numFmtId="0" fontId="9" fillId="5" borderId="23" xfId="76" applyFont="1" applyFill="1" applyBorder="1" applyAlignment="1">
      <alignment horizontal="left" vertical="center"/>
      <protection/>
    </xf>
    <xf numFmtId="0" fontId="8" fillId="0" borderId="21" xfId="107" applyFont="1" applyBorder="1" applyAlignment="1">
      <alignment horizontal="left" vertical="center"/>
      <protection/>
    </xf>
    <xf numFmtId="0" fontId="9" fillId="14" borderId="23" xfId="113" applyFont="1" applyFill="1" applyBorder="1" applyAlignment="1">
      <alignment vertical="center" wrapText="1"/>
      <protection/>
    </xf>
    <xf numFmtId="0" fontId="9" fillId="14" borderId="21" xfId="113" applyFont="1" applyFill="1" applyBorder="1" applyAlignment="1">
      <alignment vertical="center" wrapText="1"/>
      <protection/>
    </xf>
    <xf numFmtId="0" fontId="8" fillId="2" borderId="24" xfId="73" applyFont="1" applyFill="1" applyBorder="1" applyAlignment="1">
      <alignment horizontal="center" vertical="center" wrapText="1"/>
      <protection/>
    </xf>
    <xf numFmtId="0" fontId="8" fillId="2" borderId="26" xfId="73" applyFont="1" applyFill="1" applyBorder="1" applyAlignment="1">
      <alignment horizontal="center" vertical="center" wrapText="1"/>
      <protection/>
    </xf>
    <xf numFmtId="0" fontId="8" fillId="2" borderId="22" xfId="73" applyFont="1" applyFill="1" applyBorder="1" applyAlignment="1">
      <alignment horizontal="center" vertical="center" wrapText="1"/>
      <protection/>
    </xf>
    <xf numFmtId="0" fontId="8" fillId="0" borderId="24" xfId="73" applyFont="1" applyFill="1" applyBorder="1" applyAlignment="1">
      <alignment horizontal="center" vertical="center" wrapText="1"/>
      <protection/>
    </xf>
    <xf numFmtId="0" fontId="8" fillId="0" borderId="22" xfId="73" applyFont="1" applyFill="1" applyBorder="1" applyAlignment="1">
      <alignment horizontal="center" vertical="center" wrapText="1"/>
      <protection/>
    </xf>
    <xf numFmtId="0" fontId="17" fillId="22" borderId="27" xfId="76" applyFont="1" applyFill="1" applyBorder="1" applyAlignment="1" applyProtection="1">
      <alignment horizontal="center" vertical="center" wrapText="1"/>
      <protection/>
    </xf>
    <xf numFmtId="0" fontId="17" fillId="22" borderId="28" xfId="76" applyFont="1" applyFill="1" applyBorder="1" applyAlignment="1" applyProtection="1">
      <alignment horizontal="center" vertical="center" wrapText="1"/>
      <protection/>
    </xf>
    <xf numFmtId="0" fontId="49" fillId="0" borderId="28" xfId="0" applyFont="1" applyBorder="1" applyAlignment="1">
      <alignment horizontal="center" vertical="center" wrapText="1"/>
    </xf>
    <xf numFmtId="0" fontId="43" fillId="5" borderId="23" xfId="68" applyFont="1" applyFill="1" applyBorder="1" applyAlignment="1">
      <alignment horizontal="left" vertical="center"/>
      <protection/>
    </xf>
    <xf numFmtId="0" fontId="43" fillId="5" borderId="25" xfId="68" applyFont="1" applyFill="1" applyBorder="1" applyAlignment="1">
      <alignment horizontal="left" vertical="center"/>
      <protection/>
    </xf>
    <xf numFmtId="0" fontId="9" fillId="15" borderId="19" xfId="76" applyFont="1" applyFill="1" applyBorder="1" applyAlignment="1">
      <alignment horizontal="left"/>
      <protection/>
    </xf>
    <xf numFmtId="0" fontId="8" fillId="0" borderId="19" xfId="0" applyFont="1" applyBorder="1" applyAlignment="1">
      <alignment/>
    </xf>
    <xf numFmtId="0" fontId="17" fillId="46" borderId="19" xfId="76" applyFont="1" applyFill="1" applyBorder="1" applyAlignment="1">
      <alignment vertical="center"/>
      <protection/>
    </xf>
    <xf numFmtId="0" fontId="14" fillId="0" borderId="0" xfId="68" applyFont="1" applyAlignment="1">
      <alignment horizontal="left"/>
      <protection/>
    </xf>
    <xf numFmtId="0" fontId="14" fillId="0" borderId="0" xfId="114" applyFont="1" applyAlignment="1">
      <alignment horizontal="left" vertical="center" wrapText="1"/>
      <protection/>
    </xf>
    <xf numFmtId="0" fontId="9" fillId="5" borderId="23" xfId="114" applyFont="1" applyFill="1" applyBorder="1" applyAlignment="1" applyProtection="1">
      <alignment horizontal="left" vertical="center" wrapText="1"/>
      <protection/>
    </xf>
    <xf numFmtId="0" fontId="9" fillId="5" borderId="21" xfId="114" applyFont="1" applyFill="1" applyBorder="1" applyAlignment="1" applyProtection="1">
      <alignment horizontal="left" vertical="center" wrapText="1"/>
      <protection/>
    </xf>
    <xf numFmtId="0" fontId="51" fillId="46" borderId="23" xfId="76" applyFont="1" applyFill="1" applyBorder="1" applyAlignment="1">
      <alignment vertical="center"/>
      <protection/>
    </xf>
    <xf numFmtId="0" fontId="13" fillId="46" borderId="25" xfId="0" applyFont="1" applyFill="1" applyBorder="1" applyAlignment="1">
      <alignment vertical="center"/>
    </xf>
    <xf numFmtId="0" fontId="13" fillId="46" borderId="21" xfId="0" applyFont="1" applyFill="1" applyBorder="1" applyAlignment="1">
      <alignment vertical="center"/>
    </xf>
    <xf numFmtId="0" fontId="51" fillId="46" borderId="19" xfId="76" applyFont="1" applyFill="1" applyBorder="1" applyAlignment="1">
      <alignment vertical="center"/>
      <protection/>
    </xf>
    <xf numFmtId="0" fontId="9" fillId="2" borderId="23" xfId="76" applyFont="1" applyFill="1" applyBorder="1" applyAlignment="1">
      <alignment horizontal="left"/>
      <protection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/>
    </xf>
    <xf numFmtId="0" fontId="8" fillId="2" borderId="24" xfId="76" applyFont="1" applyFill="1" applyBorder="1" applyAlignment="1">
      <alignment horizontal="center" vertical="center" wrapText="1"/>
      <protection/>
    </xf>
    <xf numFmtId="0" fontId="8" fillId="2" borderId="26" xfId="76" applyFont="1" applyFill="1" applyBorder="1" applyAlignment="1">
      <alignment horizontal="center" vertical="center" wrapText="1"/>
      <protection/>
    </xf>
    <xf numFmtId="0" fontId="8" fillId="2" borderId="22" xfId="76" applyFont="1" applyFill="1" applyBorder="1" applyAlignment="1">
      <alignment horizontal="center" vertical="center" wrapText="1"/>
      <protection/>
    </xf>
    <xf numFmtId="0" fontId="5" fillId="0" borderId="24" xfId="114" applyFont="1" applyFill="1" applyBorder="1" applyAlignment="1">
      <alignment horizontal="center" vertical="center" wrapText="1"/>
      <protection/>
    </xf>
    <xf numFmtId="0" fontId="5" fillId="0" borderId="22" xfId="114" applyFont="1" applyFill="1" applyBorder="1" applyAlignment="1">
      <alignment horizontal="center" vertical="center" wrapText="1"/>
      <protection/>
    </xf>
    <xf numFmtId="0" fontId="9" fillId="47" borderId="23" xfId="113" applyFont="1" applyFill="1" applyBorder="1" applyAlignment="1">
      <alignment vertical="center" wrapText="1"/>
      <protection/>
    </xf>
    <xf numFmtId="0" fontId="9" fillId="47" borderId="21" xfId="113" applyFont="1" applyFill="1" applyBorder="1" applyAlignment="1">
      <alignment vertical="center" wrapText="1"/>
      <protection/>
    </xf>
    <xf numFmtId="0" fontId="9" fillId="5" borderId="25" xfId="114" applyFont="1" applyFill="1" applyBorder="1" applyAlignment="1" applyProtection="1">
      <alignment horizontal="left" vertical="center" wrapText="1"/>
      <protection/>
    </xf>
    <xf numFmtId="0" fontId="78" fillId="14" borderId="19" xfId="113" applyFont="1" applyFill="1" applyBorder="1" applyAlignment="1">
      <alignment vertical="center" wrapText="1"/>
      <protection/>
    </xf>
    <xf numFmtId="0" fontId="81" fillId="0" borderId="26" xfId="114" applyFont="1" applyFill="1" applyBorder="1" applyAlignment="1">
      <alignment horizontal="center" vertical="center" wrapText="1"/>
      <protection/>
    </xf>
    <xf numFmtId="0" fontId="80" fillId="5" borderId="23" xfId="68" applyFont="1" applyFill="1" applyBorder="1" applyAlignment="1">
      <alignment horizontal="left" vertical="center"/>
      <protection/>
    </xf>
    <xf numFmtId="0" fontId="80" fillId="5" borderId="25" xfId="68" applyFont="1" applyFill="1" applyBorder="1" applyAlignment="1">
      <alignment horizontal="left" vertical="center"/>
      <protection/>
    </xf>
    <xf numFmtId="0" fontId="78" fillId="5" borderId="23" xfId="76" applyFont="1" applyFill="1" applyBorder="1" applyAlignment="1">
      <alignment horizontal="left" vertical="center"/>
      <protection/>
    </xf>
    <xf numFmtId="0" fontId="81" fillId="0" borderId="21" xfId="107" applyFont="1" applyBorder="1" applyAlignment="1">
      <alignment horizontal="left" vertical="center"/>
      <protection/>
    </xf>
    <xf numFmtId="0" fontId="78" fillId="14" borderId="23" xfId="113" applyFont="1" applyFill="1" applyBorder="1" applyAlignment="1">
      <alignment vertical="center" wrapText="1"/>
      <protection/>
    </xf>
    <xf numFmtId="0" fontId="78" fillId="14" borderId="21" xfId="113" applyFont="1" applyFill="1" applyBorder="1" applyAlignment="1">
      <alignment vertical="center" wrapText="1"/>
      <protection/>
    </xf>
  </cellXfs>
  <cellStyles count="114">
    <cellStyle name="Normal" xfId="0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au?iue" xfId="66"/>
    <cellStyle name="Iau?iue 2" xfId="67"/>
    <cellStyle name="Iau?iue 2 2" xfId="68"/>
    <cellStyle name="Iau?iue 3" xfId="69"/>
    <cellStyle name="Iau?iue 4" xfId="70"/>
    <cellStyle name="Iau?iue_dodatok1K" xfId="71"/>
    <cellStyle name="Iau?iue_ІП_2013 60567 300712" xfId="72"/>
    <cellStyle name="Iau?iue_ІП-2015 20.06.14" xfId="73"/>
    <cellStyle name="Iau?iue_ІП-2015 28.07.14" xfId="74"/>
    <cellStyle name="Iau?iue_Книга1" xfId="75"/>
    <cellStyle name="Iau?iue_Пропозиції до ІП_2013 7 розділ" xfId="76"/>
    <cellStyle name="Iau?iue_табл 6  ІП_2015 І розділ по кв NKRЕ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_Аркуш2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3" xfId="108"/>
    <cellStyle name="Обычный_IP_2008_Оригинал" xfId="109"/>
    <cellStyle name="Обычный_IP_2008_Оригинал_31199" xfId="110"/>
    <cellStyle name="Обычный_IP_2008_Оригинал_new" xfId="111"/>
    <cellStyle name="Обычный_nkre1" xfId="112"/>
    <cellStyle name="Обычный_Report_2010_32606_Січень" xfId="113"/>
    <cellStyle name="Обычный_Проект_IP_2009_260608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Процентный 2" xfId="120"/>
    <cellStyle name="Связанная ячейка" xfId="121"/>
    <cellStyle name="Стиль 1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/>
  <dimension ref="A1:M21"/>
  <sheetViews>
    <sheetView tabSelected="1" view="pageBreakPreview" zoomScaleNormal="85" zoomScaleSheetLayoutView="100" zoomScalePageLayoutView="0" workbookViewId="0" topLeftCell="A4">
      <selection activeCell="M10" sqref="M10"/>
    </sheetView>
  </sheetViews>
  <sheetFormatPr defaultColWidth="9.00390625" defaultRowHeight="12.75"/>
  <cols>
    <col min="1" max="1" width="4.00390625" style="28" customWidth="1"/>
    <col min="2" max="2" width="38.375" style="28" customWidth="1"/>
    <col min="3" max="3" width="15.00390625" style="28" customWidth="1"/>
    <col min="4" max="4" width="9.625" style="28" customWidth="1"/>
    <col min="5" max="5" width="15.75390625" style="28" customWidth="1"/>
    <col min="6" max="6" width="10.25390625" style="28" customWidth="1"/>
    <col min="7" max="7" width="15.75390625" style="28" customWidth="1"/>
    <col min="8" max="8" width="17.00390625" style="28" customWidth="1"/>
    <col min="9" max="9" width="15.625" style="28" customWidth="1"/>
    <col min="10" max="10" width="16.375" style="28" customWidth="1"/>
    <col min="11" max="16384" width="9.125" style="28" customWidth="1"/>
  </cols>
  <sheetData>
    <row r="1" spans="1:10" ht="25.5" customHeight="1">
      <c r="A1" s="272" t="s">
        <v>70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5.75" customHeight="1">
      <c r="A2" s="275" t="s">
        <v>55</v>
      </c>
      <c r="B2" s="273" t="s">
        <v>56</v>
      </c>
      <c r="C2" s="274" t="s">
        <v>102</v>
      </c>
      <c r="D2" s="274"/>
      <c r="E2" s="273" t="s">
        <v>35</v>
      </c>
      <c r="F2" s="273"/>
      <c r="G2" s="273"/>
      <c r="H2" s="273"/>
      <c r="I2" s="273"/>
      <c r="J2" s="273"/>
    </row>
    <row r="3" spans="1:10" ht="25.5" customHeight="1">
      <c r="A3" s="276"/>
      <c r="B3" s="273"/>
      <c r="C3" s="274"/>
      <c r="D3" s="274"/>
      <c r="E3" s="278">
        <v>2015</v>
      </c>
      <c r="F3" s="279"/>
      <c r="G3" s="45">
        <v>2016</v>
      </c>
      <c r="H3" s="45">
        <v>2017</v>
      </c>
      <c r="I3" s="45">
        <v>2018</v>
      </c>
      <c r="J3" s="45">
        <v>2019</v>
      </c>
    </row>
    <row r="4" spans="1:10" ht="30" customHeight="1">
      <c r="A4" s="277"/>
      <c r="B4" s="273"/>
      <c r="C4" s="29" t="s">
        <v>85</v>
      </c>
      <c r="D4" s="29" t="s">
        <v>57</v>
      </c>
      <c r="E4" s="29" t="s">
        <v>85</v>
      </c>
      <c r="F4" s="29" t="s">
        <v>57</v>
      </c>
      <c r="G4" s="29" t="s">
        <v>85</v>
      </c>
      <c r="H4" s="29" t="s">
        <v>85</v>
      </c>
      <c r="I4" s="29" t="s">
        <v>85</v>
      </c>
      <c r="J4" s="29" t="s">
        <v>85</v>
      </c>
    </row>
    <row r="5" spans="1:10" ht="15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  <c r="I5" s="53">
        <v>9</v>
      </c>
      <c r="J5" s="54">
        <v>10</v>
      </c>
    </row>
    <row r="6" spans="1:10" ht="45" customHeight="1">
      <c r="A6" s="29">
        <v>1</v>
      </c>
      <c r="B6" s="30" t="s">
        <v>72</v>
      </c>
      <c r="C6" s="31">
        <f aca="true" t="shared" si="0" ref="C6:C12">E6+G6+H6+I6+J6</f>
        <v>281406.693848239</v>
      </c>
      <c r="D6" s="32">
        <f>C6/C13</f>
        <v>0.760982315581265</v>
      </c>
      <c r="E6" s="31">
        <f>'6. Проведення закупівлі'!F20</f>
        <v>45183.23509000001</v>
      </c>
      <c r="F6" s="32">
        <f>E6/E13</f>
        <v>0.7500038790791244</v>
      </c>
      <c r="G6" s="31">
        <v>51252.857879</v>
      </c>
      <c r="H6" s="31">
        <v>54169.0396669</v>
      </c>
      <c r="I6" s="31">
        <v>62098.653633589995</v>
      </c>
      <c r="J6" s="31">
        <v>68702.90757874901</v>
      </c>
    </row>
    <row r="7" spans="1:10" ht="30" customHeight="1">
      <c r="A7" s="29">
        <v>2</v>
      </c>
      <c r="B7" s="30" t="s">
        <v>36</v>
      </c>
      <c r="C7" s="31">
        <f t="shared" si="0"/>
        <v>55781.36136610751</v>
      </c>
      <c r="D7" s="32">
        <f>C7/C13</f>
        <v>0.15084442007462728</v>
      </c>
      <c r="E7" s="33">
        <f>'6. Проведення закупівлі'!F49</f>
        <v>10510.462725000001</v>
      </c>
      <c r="F7" s="32">
        <f>E7/E13</f>
        <v>0.17446488280364839</v>
      </c>
      <c r="G7" s="31">
        <v>9754.5543075</v>
      </c>
      <c r="H7" s="31">
        <v>10730.019738250001</v>
      </c>
      <c r="I7" s="31">
        <v>11803.011712075</v>
      </c>
      <c r="J7" s="31">
        <v>12983.3128832825</v>
      </c>
    </row>
    <row r="8" spans="1:10" ht="60" customHeight="1">
      <c r="A8" s="29">
        <v>3</v>
      </c>
      <c r="B8" s="30" t="s">
        <v>84</v>
      </c>
      <c r="C8" s="31">
        <f t="shared" si="0"/>
        <v>5346</v>
      </c>
      <c r="D8" s="32">
        <f>C8/C13</f>
        <v>0.014456697541428793</v>
      </c>
      <c r="E8" s="31">
        <f>'6. Проведення закупівлі'!F52</f>
        <v>346</v>
      </c>
      <c r="F8" s="32">
        <f>E8/E13</f>
        <v>0.0057433103593507425</v>
      </c>
      <c r="G8" s="31">
        <v>1828</v>
      </c>
      <c r="H8" s="31">
        <v>2172</v>
      </c>
      <c r="I8" s="31">
        <v>500</v>
      </c>
      <c r="J8" s="31">
        <v>500</v>
      </c>
    </row>
    <row r="9" spans="1:10" ht="30" customHeight="1">
      <c r="A9" s="29">
        <v>4</v>
      </c>
      <c r="B9" s="30" t="s">
        <v>58</v>
      </c>
      <c r="C9" s="31">
        <f t="shared" si="0"/>
        <v>7552.389999999999</v>
      </c>
      <c r="D9" s="32">
        <f>C9/C13</f>
        <v>0.02042323567993105</v>
      </c>
      <c r="E9" s="33">
        <f>'6. Проведення закупівлі'!F63</f>
        <v>1333.99</v>
      </c>
      <c r="F9" s="32">
        <f>E9/E13</f>
        <v>0.02214311730135924</v>
      </c>
      <c r="G9" s="31">
        <v>2940</v>
      </c>
      <c r="H9" s="31">
        <v>980</v>
      </c>
      <c r="I9" s="31">
        <v>1151</v>
      </c>
      <c r="J9" s="31">
        <v>1147.4</v>
      </c>
    </row>
    <row r="10" spans="1:10" ht="30" customHeight="1">
      <c r="A10" s="29">
        <v>5</v>
      </c>
      <c r="B10" s="30" t="s">
        <v>37</v>
      </c>
      <c r="C10" s="31">
        <f t="shared" si="0"/>
        <v>1417.4</v>
      </c>
      <c r="D10" s="32">
        <f>C10/C13</f>
        <v>0.003832944836367597</v>
      </c>
      <c r="E10" s="31">
        <f>'6. Проведення закупівлі'!F65</f>
        <v>0</v>
      </c>
      <c r="F10" s="32">
        <f>E10/E13</f>
        <v>0</v>
      </c>
      <c r="G10" s="31">
        <v>367.4</v>
      </c>
      <c r="H10" s="31">
        <v>750</v>
      </c>
      <c r="I10" s="31">
        <v>300</v>
      </c>
      <c r="J10" s="31">
        <v>0</v>
      </c>
    </row>
    <row r="11" spans="1:10" ht="30" customHeight="1">
      <c r="A11" s="29">
        <v>6</v>
      </c>
      <c r="B11" s="30" t="s">
        <v>38</v>
      </c>
      <c r="C11" s="31">
        <f t="shared" si="0"/>
        <v>16587.84</v>
      </c>
      <c r="D11" s="32">
        <f>C11/C13</f>
        <v>0.04485697451283468</v>
      </c>
      <c r="E11" s="34">
        <f>'6. Проведення закупівлі'!F71</f>
        <v>2629</v>
      </c>
      <c r="F11" s="32">
        <f>E11/E13</f>
        <v>0.04363919923333267</v>
      </c>
      <c r="G11" s="31">
        <v>1809.19</v>
      </c>
      <c r="H11" s="31">
        <v>3743.94</v>
      </c>
      <c r="I11" s="31">
        <v>3951.33</v>
      </c>
      <c r="J11" s="31">
        <v>4454.38</v>
      </c>
    </row>
    <row r="12" spans="1:10" ht="30" customHeight="1">
      <c r="A12" s="29">
        <v>7</v>
      </c>
      <c r="B12" s="30" t="s">
        <v>59</v>
      </c>
      <c r="C12" s="31">
        <f t="shared" si="0"/>
        <v>1702.31405</v>
      </c>
      <c r="D12" s="32">
        <f>C12/C13</f>
        <v>0.004603411773545584</v>
      </c>
      <c r="E12" s="35">
        <f>'6. Проведення закупівлі'!F83</f>
        <v>241.31405</v>
      </c>
      <c r="F12" s="32">
        <f>E12/E13</f>
        <v>0.004005611223184633</v>
      </c>
      <c r="G12" s="31">
        <v>316</v>
      </c>
      <c r="H12" s="31">
        <v>350</v>
      </c>
      <c r="I12" s="31">
        <v>380</v>
      </c>
      <c r="J12" s="31">
        <v>415</v>
      </c>
    </row>
    <row r="13" spans="1:10" ht="15" customHeight="1">
      <c r="A13" s="270" t="s">
        <v>74</v>
      </c>
      <c r="B13" s="271"/>
      <c r="C13" s="47">
        <f aca="true" t="shared" si="1" ref="C13:J13">SUM(C6:C12)</f>
        <v>369793.99926434655</v>
      </c>
      <c r="D13" s="48">
        <f t="shared" si="1"/>
        <v>1</v>
      </c>
      <c r="E13" s="47">
        <f t="shared" si="1"/>
        <v>60244.001865000006</v>
      </c>
      <c r="F13" s="48">
        <f t="shared" si="1"/>
        <v>1</v>
      </c>
      <c r="G13" s="47">
        <f t="shared" si="1"/>
        <v>68268.0021865</v>
      </c>
      <c r="H13" s="47">
        <f t="shared" si="1"/>
        <v>72894.99940515</v>
      </c>
      <c r="I13" s="47">
        <f t="shared" si="1"/>
        <v>80183.995345665</v>
      </c>
      <c r="J13" s="47">
        <f t="shared" si="1"/>
        <v>88203.00046203152</v>
      </c>
    </row>
    <row r="14" spans="1:10" s="39" customFormat="1" ht="15">
      <c r="A14" s="36"/>
      <c r="B14" s="36"/>
      <c r="C14" s="36"/>
      <c r="D14" s="37"/>
      <c r="E14" s="36"/>
      <c r="F14" s="36"/>
      <c r="G14" s="36"/>
      <c r="H14" s="36"/>
      <c r="I14" s="36"/>
      <c r="J14" s="38"/>
    </row>
    <row r="15" spans="1:10" ht="1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3" s="42" customFormat="1" ht="14.25">
      <c r="A16" s="1" t="s">
        <v>81</v>
      </c>
      <c r="B16" s="1"/>
      <c r="C16" s="27"/>
      <c r="D16" s="27"/>
      <c r="E16" s="41" t="s">
        <v>77</v>
      </c>
      <c r="F16" s="41"/>
      <c r="G16" s="281" t="s">
        <v>88</v>
      </c>
      <c r="H16" s="281"/>
      <c r="I16" s="281"/>
      <c r="J16" s="281"/>
      <c r="K16" s="281"/>
      <c r="L16" s="27"/>
      <c r="M16" s="27"/>
    </row>
    <row r="17" spans="1:13" s="44" customFormat="1" ht="15">
      <c r="A17" s="2" t="s">
        <v>82</v>
      </c>
      <c r="B17" s="2"/>
      <c r="C17" s="43"/>
      <c r="D17" s="43"/>
      <c r="E17" s="41" t="s">
        <v>78</v>
      </c>
      <c r="F17" s="41"/>
      <c r="G17" s="280" t="s">
        <v>83</v>
      </c>
      <c r="H17" s="280"/>
      <c r="I17" s="41"/>
      <c r="J17" s="41"/>
      <c r="K17" s="43"/>
      <c r="L17" s="43"/>
      <c r="M17" s="43"/>
    </row>
    <row r="18" spans="1:13" s="42" customFormat="1" ht="12.75">
      <c r="A18" s="3"/>
      <c r="B18" s="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42" customFormat="1" ht="12.75">
      <c r="A19" s="269" t="s">
        <v>120</v>
      </c>
      <c r="B19" s="269"/>
      <c r="C19" s="269"/>
      <c r="D19" s="269"/>
      <c r="E19" s="6" t="s">
        <v>73</v>
      </c>
      <c r="F19" s="4"/>
      <c r="G19" s="27"/>
      <c r="H19" s="27"/>
      <c r="I19" s="27"/>
      <c r="J19" s="27"/>
      <c r="K19" s="27"/>
      <c r="L19" s="27"/>
      <c r="M19" s="27"/>
    </row>
    <row r="20" spans="1:13" s="42" customFormat="1" ht="12.75">
      <c r="A20" s="5"/>
      <c r="B20" s="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6:13" s="42" customFormat="1" ht="12.75">
      <c r="F21" s="27"/>
      <c r="G21" s="27"/>
      <c r="H21" s="27"/>
      <c r="I21" s="27"/>
      <c r="J21" s="27"/>
      <c r="K21" s="27"/>
      <c r="L21" s="27"/>
      <c r="M21" s="27"/>
    </row>
  </sheetData>
  <sheetProtection/>
  <mergeCells count="10">
    <mergeCell ref="A19:D19"/>
    <mergeCell ref="A13:B13"/>
    <mergeCell ref="A1:J1"/>
    <mergeCell ref="E2:J2"/>
    <mergeCell ref="C2:D3"/>
    <mergeCell ref="A2:A4"/>
    <mergeCell ref="B2:B4"/>
    <mergeCell ref="E3:F3"/>
    <mergeCell ref="G17:H17"/>
    <mergeCell ref="G16:K16"/>
  </mergeCells>
  <printOptions/>
  <pageMargins left="0.61" right="0.23" top="0.77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115"/>
  <sheetViews>
    <sheetView view="pageBreakPreview" zoomScale="55" zoomScaleSheetLayoutView="55" zoomScalePageLayoutView="0" workbookViewId="0" topLeftCell="A58">
      <selection activeCell="H84" sqref="H84:N84"/>
    </sheetView>
  </sheetViews>
  <sheetFormatPr defaultColWidth="9.00390625" defaultRowHeight="12.75"/>
  <cols>
    <col min="1" max="1" width="7.125" style="9" customWidth="1"/>
    <col min="2" max="2" width="59.75390625" style="9" customWidth="1"/>
    <col min="3" max="3" width="12.00390625" style="9" customWidth="1"/>
    <col min="4" max="5" width="13.625" style="9" customWidth="1"/>
    <col min="6" max="6" width="15.00390625" style="9" customWidth="1"/>
    <col min="7" max="7" width="10.375" style="26" customWidth="1"/>
    <col min="8" max="8" width="15.875" style="26" customWidth="1"/>
    <col min="9" max="9" width="10.125" style="9" customWidth="1"/>
    <col min="10" max="10" width="15.375" style="9" customWidth="1"/>
    <col min="11" max="11" width="9.75390625" style="9" customWidth="1"/>
    <col min="12" max="12" width="15.125" style="9" customWidth="1"/>
    <col min="13" max="13" width="10.375" style="9" customWidth="1"/>
    <col min="14" max="14" width="15.25390625" style="9" customWidth="1"/>
    <col min="15" max="15" width="17.375" style="9" customWidth="1"/>
    <col min="16" max="16" width="14.00390625" style="9" customWidth="1"/>
    <col min="17" max="18" width="13.125" style="9" customWidth="1"/>
    <col min="19" max="19" width="17.25390625" style="9" customWidth="1"/>
    <col min="20" max="16384" width="9.125" style="9" customWidth="1"/>
  </cols>
  <sheetData>
    <row r="1" spans="1:19" s="7" customFormat="1" ht="21" customHeight="1">
      <c r="A1" s="310" t="s">
        <v>1</v>
      </c>
      <c r="B1" s="311"/>
      <c r="C1" s="311"/>
      <c r="D1" s="311"/>
      <c r="E1" s="311"/>
      <c r="F1" s="311"/>
      <c r="G1" s="311"/>
      <c r="H1" s="311"/>
      <c r="I1" s="311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spans="1:19" s="7" customFormat="1" ht="15" customHeight="1">
      <c r="A2" s="297" t="s">
        <v>55</v>
      </c>
      <c r="B2" s="297" t="s">
        <v>54</v>
      </c>
      <c r="C2" s="297" t="s">
        <v>64</v>
      </c>
      <c r="D2" s="289" t="s">
        <v>6</v>
      </c>
      <c r="E2" s="295" t="s">
        <v>74</v>
      </c>
      <c r="F2" s="295"/>
      <c r="G2" s="294" t="s">
        <v>39</v>
      </c>
      <c r="H2" s="294"/>
      <c r="I2" s="294"/>
      <c r="J2" s="294"/>
      <c r="K2" s="294"/>
      <c r="L2" s="294"/>
      <c r="M2" s="294"/>
      <c r="N2" s="294"/>
      <c r="O2" s="294" t="s">
        <v>65</v>
      </c>
      <c r="P2" s="286" t="s">
        <v>76</v>
      </c>
      <c r="Q2" s="286" t="s">
        <v>71</v>
      </c>
      <c r="R2" s="286" t="s">
        <v>40</v>
      </c>
      <c r="S2" s="294" t="s">
        <v>67</v>
      </c>
    </row>
    <row r="3" spans="1:19" s="7" customFormat="1" ht="17.25" customHeight="1">
      <c r="A3" s="297"/>
      <c r="B3" s="297"/>
      <c r="C3" s="297"/>
      <c r="D3" s="289"/>
      <c r="E3" s="297" t="s">
        <v>79</v>
      </c>
      <c r="F3" s="297" t="s">
        <v>7</v>
      </c>
      <c r="G3" s="294" t="s">
        <v>61</v>
      </c>
      <c r="H3" s="294"/>
      <c r="I3" s="294" t="s">
        <v>62</v>
      </c>
      <c r="J3" s="294"/>
      <c r="K3" s="294" t="s">
        <v>63</v>
      </c>
      <c r="L3" s="294"/>
      <c r="M3" s="294" t="s">
        <v>75</v>
      </c>
      <c r="N3" s="294"/>
      <c r="O3" s="294"/>
      <c r="P3" s="287"/>
      <c r="Q3" s="287"/>
      <c r="R3" s="287"/>
      <c r="S3" s="294"/>
    </row>
    <row r="4" spans="1:19" s="7" customFormat="1" ht="63.75" customHeight="1">
      <c r="A4" s="297"/>
      <c r="B4" s="297"/>
      <c r="C4" s="297"/>
      <c r="D4" s="289"/>
      <c r="E4" s="297"/>
      <c r="F4" s="297"/>
      <c r="G4" s="237" t="s">
        <v>60</v>
      </c>
      <c r="H4" s="237" t="s">
        <v>86</v>
      </c>
      <c r="I4" s="237" t="s">
        <v>60</v>
      </c>
      <c r="J4" s="237" t="s">
        <v>86</v>
      </c>
      <c r="K4" s="237" t="s">
        <v>60</v>
      </c>
      <c r="L4" s="237" t="s">
        <v>86</v>
      </c>
      <c r="M4" s="237" t="s">
        <v>60</v>
      </c>
      <c r="N4" s="237" t="s">
        <v>86</v>
      </c>
      <c r="O4" s="294"/>
      <c r="P4" s="288"/>
      <c r="Q4" s="288"/>
      <c r="R4" s="288"/>
      <c r="S4" s="294"/>
    </row>
    <row r="5" spans="1:19" s="8" customFormat="1" ht="17.25" customHeight="1">
      <c r="A5" s="238">
        <v>1</v>
      </c>
      <c r="B5" s="238">
        <v>2</v>
      </c>
      <c r="C5" s="238">
        <v>3</v>
      </c>
      <c r="D5" s="238">
        <v>4</v>
      </c>
      <c r="E5" s="238">
        <v>5</v>
      </c>
      <c r="F5" s="238">
        <v>6</v>
      </c>
      <c r="G5" s="238">
        <v>7</v>
      </c>
      <c r="H5" s="238">
        <v>8</v>
      </c>
      <c r="I5" s="238">
        <v>9</v>
      </c>
      <c r="J5" s="238">
        <v>10</v>
      </c>
      <c r="K5" s="238">
        <v>11</v>
      </c>
      <c r="L5" s="238">
        <v>12</v>
      </c>
      <c r="M5" s="238">
        <v>13</v>
      </c>
      <c r="N5" s="238">
        <v>14</v>
      </c>
      <c r="O5" s="238">
        <v>15</v>
      </c>
      <c r="P5" s="238">
        <v>16</v>
      </c>
      <c r="Q5" s="238">
        <v>17</v>
      </c>
      <c r="R5" s="238">
        <v>18</v>
      </c>
      <c r="S5" s="238">
        <v>19</v>
      </c>
    </row>
    <row r="6" spans="1:19" ht="15" customHeight="1">
      <c r="A6" s="315" t="s">
        <v>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</row>
    <row r="7" spans="1:19" s="10" customFormat="1" ht="31.5">
      <c r="A7" s="55">
        <v>1.1</v>
      </c>
      <c r="B7" s="56" t="s">
        <v>9</v>
      </c>
      <c r="C7" s="57" t="s">
        <v>66</v>
      </c>
      <c r="D7" s="58">
        <f>F7/E7</f>
        <v>249.8017347682306</v>
      </c>
      <c r="E7" s="58">
        <v>71.36399999999998</v>
      </c>
      <c r="F7" s="59">
        <v>17826.851000000002</v>
      </c>
      <c r="G7" s="60">
        <v>25.236</v>
      </c>
      <c r="H7" s="60">
        <v>6072.411999999999</v>
      </c>
      <c r="I7" s="61">
        <v>11.354</v>
      </c>
      <c r="J7" s="62">
        <v>2888.615</v>
      </c>
      <c r="K7" s="62">
        <v>19.043999999999997</v>
      </c>
      <c r="L7" s="62">
        <v>4660.735</v>
      </c>
      <c r="M7" s="62">
        <v>15.730000000000002</v>
      </c>
      <c r="N7" s="62">
        <v>4205.089</v>
      </c>
      <c r="O7" s="63" t="s">
        <v>90</v>
      </c>
      <c r="P7" s="63"/>
      <c r="Q7" s="63" t="s">
        <v>104</v>
      </c>
      <c r="R7" s="63"/>
      <c r="S7" s="63"/>
    </row>
    <row r="8" spans="1:19" s="49" customFormat="1" ht="31.5">
      <c r="A8" s="55">
        <v>1.2</v>
      </c>
      <c r="B8" s="64" t="s">
        <v>10</v>
      </c>
      <c r="C8" s="65" t="s">
        <v>3</v>
      </c>
      <c r="D8" s="66">
        <v>0.43753</v>
      </c>
      <c r="E8" s="67">
        <v>995</v>
      </c>
      <c r="F8" s="59">
        <v>435.34234999999995</v>
      </c>
      <c r="G8" s="68">
        <v>150</v>
      </c>
      <c r="H8" s="68">
        <f>G8*D8</f>
        <v>65.6295</v>
      </c>
      <c r="I8" s="69">
        <v>398</v>
      </c>
      <c r="J8" s="62">
        <f>I8*D8</f>
        <v>174.13693999999998</v>
      </c>
      <c r="K8" s="62">
        <v>247</v>
      </c>
      <c r="L8" s="62">
        <f>K8*D8</f>
        <v>108.06991</v>
      </c>
      <c r="M8" s="62">
        <v>200</v>
      </c>
      <c r="N8" s="62">
        <f>M8*D8</f>
        <v>87.506</v>
      </c>
      <c r="O8" s="63" t="s">
        <v>91</v>
      </c>
      <c r="P8" s="63"/>
      <c r="Q8" s="292" t="s">
        <v>105</v>
      </c>
      <c r="R8" s="63"/>
      <c r="S8" s="63"/>
    </row>
    <row r="9" spans="1:19" s="49" customFormat="1" ht="31.5">
      <c r="A9" s="55">
        <v>1.3</v>
      </c>
      <c r="B9" s="64" t="s">
        <v>11</v>
      </c>
      <c r="C9" s="65" t="s">
        <v>3</v>
      </c>
      <c r="D9" s="66">
        <v>0.84933</v>
      </c>
      <c r="E9" s="67">
        <v>830</v>
      </c>
      <c r="F9" s="59">
        <v>704.9439</v>
      </c>
      <c r="G9" s="68">
        <v>150</v>
      </c>
      <c r="H9" s="68">
        <f>G9*D9</f>
        <v>127.3995</v>
      </c>
      <c r="I9" s="69">
        <v>280</v>
      </c>
      <c r="J9" s="62">
        <f>I9*D9</f>
        <v>237.8124</v>
      </c>
      <c r="K9" s="62">
        <v>250</v>
      </c>
      <c r="L9" s="62">
        <f>K9*D9</f>
        <v>212.3325</v>
      </c>
      <c r="M9" s="62">
        <v>150</v>
      </c>
      <c r="N9" s="62">
        <f>M9*D9</f>
        <v>127.3995</v>
      </c>
      <c r="O9" s="63" t="s">
        <v>91</v>
      </c>
      <c r="P9" s="63"/>
      <c r="Q9" s="293"/>
      <c r="R9" s="63"/>
      <c r="S9" s="63"/>
    </row>
    <row r="10" spans="1:19" s="10" customFormat="1" ht="18" customHeight="1">
      <c r="A10" s="55">
        <v>1.4</v>
      </c>
      <c r="B10" s="70" t="s">
        <v>12</v>
      </c>
      <c r="C10" s="65" t="s">
        <v>3</v>
      </c>
      <c r="D10" s="58">
        <f>F10/E10</f>
        <v>230.85431666666668</v>
      </c>
      <c r="E10" s="71">
        <v>12</v>
      </c>
      <c r="F10" s="59">
        <v>2770.2518</v>
      </c>
      <c r="G10" s="72"/>
      <c r="H10" s="72"/>
      <c r="I10" s="61"/>
      <c r="J10" s="62"/>
      <c r="K10" s="62"/>
      <c r="L10" s="62"/>
      <c r="M10" s="62">
        <f>E10</f>
        <v>12</v>
      </c>
      <c r="N10" s="62">
        <f>F10</f>
        <v>2770.2518</v>
      </c>
      <c r="O10" s="63" t="s">
        <v>90</v>
      </c>
      <c r="P10" s="63"/>
      <c r="Q10" s="63" t="s">
        <v>106</v>
      </c>
      <c r="R10" s="63"/>
      <c r="S10" s="63"/>
    </row>
    <row r="11" spans="1:19" s="10" customFormat="1" ht="101.25" customHeight="1">
      <c r="A11" s="55">
        <v>1.5</v>
      </c>
      <c r="B11" s="73" t="s">
        <v>13</v>
      </c>
      <c r="C11" s="57" t="s">
        <v>66</v>
      </c>
      <c r="D11" s="58">
        <f>F11/E11</f>
        <v>508.12150993969163</v>
      </c>
      <c r="E11" s="74">
        <v>8.954000000000002</v>
      </c>
      <c r="F11" s="59">
        <v>4549.72</v>
      </c>
      <c r="G11" s="62"/>
      <c r="H11" s="62"/>
      <c r="I11" s="62">
        <v>4.207000000000001</v>
      </c>
      <c r="J11" s="62">
        <v>2205.8500000000004</v>
      </c>
      <c r="K11" s="62">
        <v>3.215</v>
      </c>
      <c r="L11" s="62">
        <v>1577.87</v>
      </c>
      <c r="M11" s="62">
        <v>1.532</v>
      </c>
      <c r="N11" s="62">
        <v>766</v>
      </c>
      <c r="O11" s="63" t="s">
        <v>97</v>
      </c>
      <c r="P11" s="63"/>
      <c r="Q11" s="63" t="s">
        <v>107</v>
      </c>
      <c r="R11" s="63"/>
      <c r="S11" s="63"/>
    </row>
    <row r="12" spans="1:19" s="10" customFormat="1" ht="103.5" customHeight="1">
      <c r="A12" s="85">
        <v>1.6</v>
      </c>
      <c r="B12" s="101" t="s">
        <v>14</v>
      </c>
      <c r="C12" s="102" t="s">
        <v>3</v>
      </c>
      <c r="D12" s="82">
        <f>F12/E12</f>
        <v>10146.486</v>
      </c>
      <c r="E12" s="103">
        <v>1</v>
      </c>
      <c r="F12" s="82">
        <v>10146.486</v>
      </c>
      <c r="G12" s="104"/>
      <c r="H12" s="104">
        <f>2052.989-3</f>
        <v>2049.989</v>
      </c>
      <c r="I12" s="90"/>
      <c r="J12" s="90">
        <v>2240</v>
      </c>
      <c r="K12" s="90"/>
      <c r="L12" s="90">
        <f>1873+1000</f>
        <v>2873</v>
      </c>
      <c r="M12" s="90"/>
      <c r="N12" s="90">
        <f>1991+3+989.496+0.001</f>
        <v>2983.4970000000003</v>
      </c>
      <c r="O12" s="91" t="s">
        <v>121</v>
      </c>
      <c r="P12" s="91"/>
      <c r="Q12" s="91" t="s">
        <v>108</v>
      </c>
      <c r="R12" s="63"/>
      <c r="S12" s="233" t="s">
        <v>124</v>
      </c>
    </row>
    <row r="13" spans="1:19" s="10" customFormat="1" ht="31.5">
      <c r="A13" s="55">
        <v>1.7</v>
      </c>
      <c r="B13" s="70" t="s">
        <v>96</v>
      </c>
      <c r="C13" s="75" t="s">
        <v>3</v>
      </c>
      <c r="D13" s="59">
        <f>F13/E13</f>
        <v>162.84</v>
      </c>
      <c r="E13" s="78">
        <v>3</v>
      </c>
      <c r="F13" s="59">
        <v>488.52</v>
      </c>
      <c r="G13" s="61"/>
      <c r="H13" s="61"/>
      <c r="I13" s="61"/>
      <c r="J13" s="62"/>
      <c r="K13" s="62"/>
      <c r="L13" s="62"/>
      <c r="M13" s="62">
        <f>E13</f>
        <v>3</v>
      </c>
      <c r="N13" s="62">
        <f>F13</f>
        <v>488.52</v>
      </c>
      <c r="O13" s="63" t="s">
        <v>91</v>
      </c>
      <c r="P13" s="63"/>
      <c r="Q13" s="63" t="s">
        <v>109</v>
      </c>
      <c r="R13" s="63"/>
      <c r="S13" s="63"/>
    </row>
    <row r="14" spans="1:19" s="10" customFormat="1" ht="27.75" customHeight="1">
      <c r="A14" s="55">
        <v>1.8</v>
      </c>
      <c r="B14" s="70" t="s">
        <v>89</v>
      </c>
      <c r="C14" s="75" t="s">
        <v>3</v>
      </c>
      <c r="D14" s="59">
        <f>F14/E14</f>
        <v>3.0455</v>
      </c>
      <c r="E14" s="76">
        <v>18</v>
      </c>
      <c r="F14" s="59">
        <v>54.819</v>
      </c>
      <c r="G14" s="79"/>
      <c r="H14" s="80"/>
      <c r="I14" s="61"/>
      <c r="J14" s="62"/>
      <c r="K14" s="62"/>
      <c r="L14" s="62"/>
      <c r="M14" s="62">
        <f>E14</f>
        <v>18</v>
      </c>
      <c r="N14" s="62">
        <f>F14</f>
        <v>54.819</v>
      </c>
      <c r="O14" s="63" t="s">
        <v>91</v>
      </c>
      <c r="P14" s="63"/>
      <c r="Q14" s="63" t="s">
        <v>109</v>
      </c>
      <c r="R14" s="63"/>
      <c r="S14" s="63"/>
    </row>
    <row r="15" spans="1:19" s="10" customFormat="1" ht="27.75" customHeight="1">
      <c r="A15" s="298" t="s">
        <v>123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300"/>
    </row>
    <row r="16" spans="1:19" s="10" customFormat="1" ht="47.25" customHeight="1">
      <c r="A16" s="85">
        <v>1.9</v>
      </c>
      <c r="B16" s="86" t="s">
        <v>9</v>
      </c>
      <c r="C16" s="81" t="s">
        <v>66</v>
      </c>
      <c r="D16" s="87">
        <f>F16/E16</f>
        <v>315.72035899858287</v>
      </c>
      <c r="E16" s="87">
        <v>21.17</v>
      </c>
      <c r="F16" s="82">
        <v>6683.8</v>
      </c>
      <c r="G16" s="88"/>
      <c r="H16" s="88"/>
      <c r="I16" s="89"/>
      <c r="J16" s="90"/>
      <c r="K16" s="90">
        <v>14.432</v>
      </c>
      <c r="L16" s="90">
        <v>4587.6</v>
      </c>
      <c r="M16" s="90">
        <v>6.738000000000001</v>
      </c>
      <c r="N16" s="90">
        <v>2096.2</v>
      </c>
      <c r="O16" s="290" t="s">
        <v>122</v>
      </c>
      <c r="P16" s="91"/>
      <c r="Q16" s="91"/>
      <c r="R16" s="100"/>
      <c r="S16" s="233" t="s">
        <v>118</v>
      </c>
    </row>
    <row r="17" spans="1:19" s="10" customFormat="1" ht="31.5">
      <c r="A17" s="257">
        <v>1.1</v>
      </c>
      <c r="B17" s="262" t="s">
        <v>10</v>
      </c>
      <c r="C17" s="259" t="s">
        <v>3</v>
      </c>
      <c r="D17" s="87">
        <v>0.90176</v>
      </c>
      <c r="E17" s="87">
        <v>239</v>
      </c>
      <c r="F17" s="82">
        <f>E17*D17</f>
        <v>215.52064000000001</v>
      </c>
      <c r="G17" s="260"/>
      <c r="H17" s="88"/>
      <c r="I17" s="89"/>
      <c r="J17" s="90"/>
      <c r="K17" s="167">
        <v>100</v>
      </c>
      <c r="L17" s="90">
        <f>K17*D17</f>
        <v>90.176</v>
      </c>
      <c r="M17" s="90">
        <v>139</v>
      </c>
      <c r="N17" s="261">
        <f>M17*D17</f>
        <v>125.34464</v>
      </c>
      <c r="O17" s="338"/>
      <c r="P17" s="91"/>
      <c r="Q17" s="91"/>
      <c r="R17" s="100"/>
      <c r="S17" s="50"/>
    </row>
    <row r="18" spans="1:19" s="10" customFormat="1" ht="31.5">
      <c r="A18" s="257">
        <v>1.11</v>
      </c>
      <c r="B18" s="262" t="s">
        <v>11</v>
      </c>
      <c r="C18" s="259" t="s">
        <v>3</v>
      </c>
      <c r="D18" s="87">
        <v>1.68952</v>
      </c>
      <c r="E18" s="87">
        <v>145</v>
      </c>
      <c r="F18" s="82">
        <f>E18*D18</f>
        <v>244.98039999999997</v>
      </c>
      <c r="G18" s="260"/>
      <c r="H18" s="88"/>
      <c r="I18" s="89"/>
      <c r="J18" s="90"/>
      <c r="K18" s="167">
        <v>45</v>
      </c>
      <c r="L18" s="90">
        <f>K18*D18</f>
        <v>76.02839999999999</v>
      </c>
      <c r="M18" s="90">
        <v>100</v>
      </c>
      <c r="N18" s="261">
        <f>M18*D18</f>
        <v>168.952</v>
      </c>
      <c r="O18" s="338"/>
      <c r="P18" s="91"/>
      <c r="Q18" s="91"/>
      <c r="R18" s="100"/>
      <c r="S18" s="50"/>
    </row>
    <row r="19" spans="1:19" s="10" customFormat="1" ht="47.25" customHeight="1">
      <c r="A19" s="257">
        <v>1.12</v>
      </c>
      <c r="B19" s="258" t="s">
        <v>12</v>
      </c>
      <c r="C19" s="259" t="s">
        <v>3</v>
      </c>
      <c r="D19" s="87">
        <f>F19/E19</f>
        <v>531</v>
      </c>
      <c r="E19" s="87">
        <v>2</v>
      </c>
      <c r="F19" s="256">
        <v>1062</v>
      </c>
      <c r="G19" s="260"/>
      <c r="H19" s="88"/>
      <c r="I19" s="89"/>
      <c r="J19" s="90"/>
      <c r="K19" s="90"/>
      <c r="L19" s="90"/>
      <c r="M19" s="267">
        <v>2</v>
      </c>
      <c r="N19" s="268">
        <v>1062</v>
      </c>
      <c r="O19" s="291"/>
      <c r="P19" s="91"/>
      <c r="Q19" s="91"/>
      <c r="R19" s="100"/>
      <c r="S19" s="233" t="s">
        <v>118</v>
      </c>
    </row>
    <row r="20" spans="1:19" s="248" customFormat="1" ht="15.75" customHeight="1">
      <c r="A20" s="325" t="s">
        <v>41</v>
      </c>
      <c r="B20" s="325"/>
      <c r="C20" s="325"/>
      <c r="D20" s="325"/>
      <c r="E20" s="325"/>
      <c r="F20" s="244">
        <f>F7+F8+F9+F10+F11+F12+F13+F14+F16+F19+F17+F18</f>
        <v>45183.23509000001</v>
      </c>
      <c r="G20" s="245"/>
      <c r="H20" s="246">
        <f>SUM(H7:H14)</f>
        <v>8315.43</v>
      </c>
      <c r="I20" s="246"/>
      <c r="J20" s="246">
        <f>SUM(J7:J14)</f>
        <v>7746.414339999999</v>
      </c>
      <c r="K20" s="246"/>
      <c r="L20" s="246">
        <f>SUM(L7:L14)+L16+L17+L18</f>
        <v>14185.81181</v>
      </c>
      <c r="M20" s="246"/>
      <c r="N20" s="246">
        <f>SUM(N7:N14)+N16+N17+N18+N19</f>
        <v>14935.578940000001</v>
      </c>
      <c r="O20" s="247"/>
      <c r="P20" s="247"/>
      <c r="Q20" s="247"/>
      <c r="R20" s="247"/>
      <c r="S20" s="247"/>
    </row>
    <row r="21" spans="1:19" ht="15.75">
      <c r="A21" s="110" t="s">
        <v>42</v>
      </c>
      <c r="B21" s="111"/>
      <c r="C21" s="111"/>
      <c r="D21" s="111"/>
      <c r="E21" s="111"/>
      <c r="F21" s="112"/>
      <c r="G21" s="111"/>
      <c r="H21" s="111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s="11" customFormat="1" ht="15" customHeight="1">
      <c r="A22" s="114" t="s">
        <v>15</v>
      </c>
      <c r="B22" s="114"/>
      <c r="C22" s="114"/>
      <c r="D22" s="114"/>
      <c r="E22" s="115"/>
      <c r="F22" s="115"/>
      <c r="G22" s="116"/>
      <c r="H22" s="116"/>
      <c r="I22" s="115"/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15" customFormat="1" ht="31.5">
      <c r="A23" s="118">
        <v>2.1</v>
      </c>
      <c r="B23" s="119" t="s">
        <v>98</v>
      </c>
      <c r="C23" s="75" t="s">
        <v>3</v>
      </c>
      <c r="D23" s="120">
        <v>0.18409999999999999</v>
      </c>
      <c r="E23" s="121">
        <v>1421</v>
      </c>
      <c r="F23" s="122">
        <f>E23*D23</f>
        <v>261.60609999999997</v>
      </c>
      <c r="G23" s="123">
        <v>420</v>
      </c>
      <c r="H23" s="124">
        <v>77.32199999999999</v>
      </c>
      <c r="I23" s="125">
        <v>294</v>
      </c>
      <c r="J23" s="126">
        <v>54.1254</v>
      </c>
      <c r="K23" s="127">
        <v>327</v>
      </c>
      <c r="L23" s="126">
        <v>60.2007</v>
      </c>
      <c r="M23" s="127">
        <v>380</v>
      </c>
      <c r="N23" s="126">
        <v>69.958</v>
      </c>
      <c r="O23" s="63" t="s">
        <v>91</v>
      </c>
      <c r="P23" s="128"/>
      <c r="Q23" s="292" t="s">
        <v>110</v>
      </c>
      <c r="R23" s="128"/>
      <c r="S23" s="128"/>
    </row>
    <row r="24" spans="1:19" s="15" customFormat="1" ht="31.5">
      <c r="A24" s="118">
        <v>2.2</v>
      </c>
      <c r="B24" s="119" t="s">
        <v>99</v>
      </c>
      <c r="C24" s="75" t="s">
        <v>3</v>
      </c>
      <c r="D24" s="120">
        <v>0.53265</v>
      </c>
      <c r="E24" s="129">
        <v>435</v>
      </c>
      <c r="F24" s="122">
        <f>E24*D24</f>
        <v>231.70274999999998</v>
      </c>
      <c r="G24" s="123">
        <v>142</v>
      </c>
      <c r="H24" s="124">
        <v>75.63629999999999</v>
      </c>
      <c r="I24" s="125">
        <v>98</v>
      </c>
      <c r="J24" s="126">
        <v>52.19969999999999</v>
      </c>
      <c r="K24" s="127">
        <v>59</v>
      </c>
      <c r="L24" s="126">
        <v>31.426349999999996</v>
      </c>
      <c r="M24" s="127">
        <v>136</v>
      </c>
      <c r="N24" s="126">
        <v>72.4404</v>
      </c>
      <c r="O24" s="63" t="s">
        <v>91</v>
      </c>
      <c r="P24" s="128"/>
      <c r="Q24" s="293"/>
      <c r="R24" s="128"/>
      <c r="S24" s="128"/>
    </row>
    <row r="25" spans="1:19" s="11" customFormat="1" ht="15.75">
      <c r="A25" s="303" t="s">
        <v>87</v>
      </c>
      <c r="B25" s="304"/>
      <c r="C25" s="130"/>
      <c r="D25" s="130"/>
      <c r="E25" s="130"/>
      <c r="F25" s="12">
        <f>SUM(F23:F24)</f>
        <v>493.30884999999995</v>
      </c>
      <c r="G25" s="12"/>
      <c r="H25" s="12">
        <f aca="true" t="shared" si="0" ref="H25:N25">SUM(H23:H24)</f>
        <v>152.95829999999998</v>
      </c>
      <c r="I25" s="12"/>
      <c r="J25" s="12">
        <f t="shared" si="0"/>
        <v>106.32509999999999</v>
      </c>
      <c r="K25" s="12"/>
      <c r="L25" s="12">
        <f t="shared" si="0"/>
        <v>91.62705</v>
      </c>
      <c r="M25" s="12"/>
      <c r="N25" s="12">
        <f t="shared" si="0"/>
        <v>142.39839999999998</v>
      </c>
      <c r="O25" s="131"/>
      <c r="P25" s="131"/>
      <c r="Q25" s="131"/>
      <c r="R25" s="131"/>
      <c r="S25" s="131"/>
    </row>
    <row r="26" spans="1:19" s="13" customFormat="1" ht="15.75">
      <c r="A26" s="301" t="s">
        <v>16</v>
      </c>
      <c r="B26" s="302"/>
      <c r="C26" s="132"/>
      <c r="D26" s="133"/>
      <c r="E26" s="134"/>
      <c r="F26" s="135"/>
      <c r="G26" s="136"/>
      <c r="H26" s="137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19" s="14" customFormat="1" ht="31.5">
      <c r="A27" s="118">
        <v>2.3</v>
      </c>
      <c r="B27" s="140" t="s">
        <v>92</v>
      </c>
      <c r="C27" s="75" t="s">
        <v>3</v>
      </c>
      <c r="D27" s="120">
        <v>0.18205</v>
      </c>
      <c r="E27" s="141">
        <v>18862</v>
      </c>
      <c r="F27" s="142">
        <f>E27*D27</f>
        <v>3433.8271</v>
      </c>
      <c r="G27" s="143">
        <v>5586</v>
      </c>
      <c r="H27" s="144">
        <f>G27*D27</f>
        <v>1016.9313</v>
      </c>
      <c r="I27" s="145">
        <v>5999</v>
      </c>
      <c r="J27" s="144">
        <f>I27*D27</f>
        <v>1092.1179499999998</v>
      </c>
      <c r="K27" s="143">
        <v>4950</v>
      </c>
      <c r="L27" s="144">
        <f>K27*D27</f>
        <v>901.1474999999999</v>
      </c>
      <c r="M27" s="143">
        <v>2327</v>
      </c>
      <c r="N27" s="144">
        <f>M27*D27</f>
        <v>423.63034999999996</v>
      </c>
      <c r="O27" s="63" t="s">
        <v>91</v>
      </c>
      <c r="P27" s="146"/>
      <c r="Q27" s="305" t="s">
        <v>111</v>
      </c>
      <c r="R27" s="146"/>
      <c r="S27" s="146"/>
    </row>
    <row r="28" spans="1:19" s="14" customFormat="1" ht="31.5">
      <c r="A28" s="118">
        <v>2.4</v>
      </c>
      <c r="B28" s="147" t="s">
        <v>93</v>
      </c>
      <c r="C28" s="75" t="s">
        <v>3</v>
      </c>
      <c r="D28" s="120">
        <v>0.5306</v>
      </c>
      <c r="E28" s="148">
        <v>3009</v>
      </c>
      <c r="F28" s="142">
        <f>E28*D28</f>
        <v>1596.5754</v>
      </c>
      <c r="G28" s="143">
        <v>650</v>
      </c>
      <c r="H28" s="144">
        <f>G28*D28</f>
        <v>344.89</v>
      </c>
      <c r="I28" s="145">
        <v>809</v>
      </c>
      <c r="J28" s="144">
        <f>I28*D28</f>
        <v>429.25539999999995</v>
      </c>
      <c r="K28" s="143">
        <v>950</v>
      </c>
      <c r="L28" s="144">
        <f>K28*D28</f>
        <v>504.06999999999994</v>
      </c>
      <c r="M28" s="143">
        <v>600</v>
      </c>
      <c r="N28" s="144">
        <f>M28*D28</f>
        <v>318.35999999999996</v>
      </c>
      <c r="O28" s="63" t="s">
        <v>91</v>
      </c>
      <c r="P28" s="146"/>
      <c r="Q28" s="306"/>
      <c r="R28" s="146"/>
      <c r="S28" s="146"/>
    </row>
    <row r="29" spans="1:19" s="14" customFormat="1" ht="31.5">
      <c r="A29" s="118">
        <v>2.5</v>
      </c>
      <c r="B29" s="147" t="s">
        <v>94</v>
      </c>
      <c r="C29" s="75" t="s">
        <v>3</v>
      </c>
      <c r="D29" s="120">
        <v>0.60955</v>
      </c>
      <c r="E29" s="148">
        <v>50</v>
      </c>
      <c r="F29" s="142">
        <f>E29*D29</f>
        <v>30.477500000000003</v>
      </c>
      <c r="G29" s="149"/>
      <c r="H29" s="144"/>
      <c r="I29" s="145">
        <v>25</v>
      </c>
      <c r="J29" s="144">
        <v>15.238750000000001</v>
      </c>
      <c r="K29" s="145">
        <v>25</v>
      </c>
      <c r="L29" s="144">
        <v>15.238750000000001</v>
      </c>
      <c r="M29" s="149"/>
      <c r="N29" s="149"/>
      <c r="O29" s="63" t="s">
        <v>91</v>
      </c>
      <c r="P29" s="146"/>
      <c r="Q29" s="306"/>
      <c r="R29" s="146"/>
      <c r="S29" s="146"/>
    </row>
    <row r="30" spans="1:19" s="14" customFormat="1" ht="31.5">
      <c r="A30" s="118">
        <v>2.6</v>
      </c>
      <c r="B30" s="147" t="s">
        <v>95</v>
      </c>
      <c r="C30" s="75" t="s">
        <v>3</v>
      </c>
      <c r="D30" s="120">
        <v>1.4041</v>
      </c>
      <c r="E30" s="148">
        <v>100</v>
      </c>
      <c r="F30" s="142">
        <f>E30*D30</f>
        <v>140.41</v>
      </c>
      <c r="G30" s="149"/>
      <c r="H30" s="144"/>
      <c r="I30" s="145">
        <v>50</v>
      </c>
      <c r="J30" s="144">
        <v>70.205</v>
      </c>
      <c r="K30" s="145">
        <v>50</v>
      </c>
      <c r="L30" s="144">
        <v>70.205</v>
      </c>
      <c r="M30" s="149"/>
      <c r="N30" s="149"/>
      <c r="O30" s="63" t="s">
        <v>91</v>
      </c>
      <c r="P30" s="146"/>
      <c r="Q30" s="306"/>
      <c r="R30" s="146"/>
      <c r="S30" s="146"/>
    </row>
    <row r="31" spans="1:19" s="13" customFormat="1" ht="15.75">
      <c r="A31" s="282" t="s">
        <v>87</v>
      </c>
      <c r="B31" s="282"/>
      <c r="C31" s="92"/>
      <c r="D31" s="150"/>
      <c r="E31" s="151"/>
      <c r="F31" s="51">
        <f>SUM(F27:F30)</f>
        <v>5201.29</v>
      </c>
      <c r="G31" s="51"/>
      <c r="H31" s="51">
        <f aca="true" t="shared" si="1" ref="H31:N31">SUM(H27:H30)</f>
        <v>1361.8213</v>
      </c>
      <c r="I31" s="51"/>
      <c r="J31" s="51">
        <f t="shared" si="1"/>
        <v>1606.8170999999998</v>
      </c>
      <c r="K31" s="51"/>
      <c r="L31" s="51">
        <f t="shared" si="1"/>
        <v>1490.6612499999997</v>
      </c>
      <c r="M31" s="51"/>
      <c r="N31" s="51">
        <f t="shared" si="1"/>
        <v>741.9903499999999</v>
      </c>
      <c r="O31" s="96"/>
      <c r="P31" s="96"/>
      <c r="Q31" s="307"/>
      <c r="R31" s="96"/>
      <c r="S31" s="96"/>
    </row>
    <row r="32" spans="1:19" s="13" customFormat="1" ht="15.75">
      <c r="A32" s="313" t="s">
        <v>17</v>
      </c>
      <c r="B32" s="314"/>
      <c r="C32" s="132"/>
      <c r="D32" s="133"/>
      <c r="E32" s="152"/>
      <c r="F32" s="153"/>
      <c r="G32" s="152"/>
      <c r="H32" s="153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</row>
    <row r="33" spans="1:19" s="14" customFormat="1" ht="31.5">
      <c r="A33" s="55">
        <v>2.7</v>
      </c>
      <c r="B33" s="154" t="s">
        <v>18</v>
      </c>
      <c r="C33" s="75" t="s">
        <v>3</v>
      </c>
      <c r="D33" s="120">
        <v>0.465965</v>
      </c>
      <c r="E33" s="129">
        <v>995</v>
      </c>
      <c r="F33" s="155">
        <f>E33*D33</f>
        <v>463.635175</v>
      </c>
      <c r="G33" s="143">
        <v>150</v>
      </c>
      <c r="H33" s="144">
        <f>G33*D33</f>
        <v>69.89475</v>
      </c>
      <c r="I33" s="145">
        <v>398</v>
      </c>
      <c r="J33" s="144">
        <f>I33*D33</f>
        <v>185.45407</v>
      </c>
      <c r="K33" s="143">
        <v>247</v>
      </c>
      <c r="L33" s="144">
        <f>K33*D33</f>
        <v>115.093355</v>
      </c>
      <c r="M33" s="143">
        <v>200</v>
      </c>
      <c r="N33" s="144">
        <f>M33*D33</f>
        <v>93.193</v>
      </c>
      <c r="O33" s="63" t="s">
        <v>91</v>
      </c>
      <c r="P33" s="146"/>
      <c r="Q33" s="308" t="s">
        <v>112</v>
      </c>
      <c r="R33" s="146"/>
      <c r="S33" s="146"/>
    </row>
    <row r="34" spans="1:19" s="14" customFormat="1" ht="31.5">
      <c r="A34" s="55">
        <v>2.8</v>
      </c>
      <c r="B34" s="154" t="s">
        <v>19</v>
      </c>
      <c r="C34" s="75" t="s">
        <v>3</v>
      </c>
      <c r="D34" s="120">
        <v>0.825335</v>
      </c>
      <c r="E34" s="67">
        <v>830</v>
      </c>
      <c r="F34" s="155">
        <f>E34*D34</f>
        <v>685.02805</v>
      </c>
      <c r="G34" s="143">
        <v>150</v>
      </c>
      <c r="H34" s="144">
        <f>G34*D34</f>
        <v>123.80025</v>
      </c>
      <c r="I34" s="145">
        <v>280</v>
      </c>
      <c r="J34" s="144">
        <f>I34*D34</f>
        <v>231.09380000000002</v>
      </c>
      <c r="K34" s="143">
        <v>250</v>
      </c>
      <c r="L34" s="144">
        <f>K34*D34</f>
        <v>206.33375</v>
      </c>
      <c r="M34" s="143">
        <v>150</v>
      </c>
      <c r="N34" s="144">
        <f>M34*D34</f>
        <v>123.80025</v>
      </c>
      <c r="O34" s="63" t="s">
        <v>91</v>
      </c>
      <c r="P34" s="146"/>
      <c r="Q34" s="309"/>
      <c r="R34" s="146"/>
      <c r="S34" s="146"/>
    </row>
    <row r="35" spans="1:19" s="97" customFormat="1" ht="15.75">
      <c r="A35" s="282" t="s">
        <v>87</v>
      </c>
      <c r="B35" s="282"/>
      <c r="C35" s="92"/>
      <c r="D35" s="93"/>
      <c r="E35" s="94"/>
      <c r="F35" s="95">
        <f>SUM(F33:F34)</f>
        <v>1148.663225</v>
      </c>
      <c r="G35" s="95"/>
      <c r="H35" s="95">
        <f aca="true" t="shared" si="2" ref="H35:N35">SUM(H33:H34)</f>
        <v>193.695</v>
      </c>
      <c r="I35" s="95"/>
      <c r="J35" s="95">
        <f t="shared" si="2"/>
        <v>416.54787</v>
      </c>
      <c r="K35" s="95"/>
      <c r="L35" s="95">
        <f t="shared" si="2"/>
        <v>321.427105</v>
      </c>
      <c r="M35" s="95"/>
      <c r="N35" s="95">
        <f t="shared" si="2"/>
        <v>216.99325</v>
      </c>
      <c r="O35" s="96"/>
      <c r="P35" s="96"/>
      <c r="Q35" s="96"/>
      <c r="R35" s="96"/>
      <c r="S35" s="96"/>
    </row>
    <row r="36" spans="1:19" s="13" customFormat="1" ht="19.5">
      <c r="A36" s="298" t="s">
        <v>123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300"/>
    </row>
    <row r="37" spans="1:19" s="13" customFormat="1" ht="17.25" customHeight="1">
      <c r="A37" s="156" t="s">
        <v>15</v>
      </c>
      <c r="B37" s="156"/>
      <c r="C37" s="156"/>
      <c r="D37" s="156"/>
      <c r="E37" s="157"/>
      <c r="F37" s="157"/>
      <c r="G37" s="157"/>
      <c r="H37" s="157"/>
      <c r="I37" s="157"/>
      <c r="J37" s="158"/>
      <c r="K37" s="158"/>
      <c r="L37" s="158"/>
      <c r="M37" s="158"/>
      <c r="N37" s="158"/>
      <c r="O37" s="158"/>
      <c r="P37" s="146"/>
      <c r="Q37" s="146"/>
      <c r="R37" s="146"/>
      <c r="S37" s="146"/>
    </row>
    <row r="38" spans="1:19" s="13" customFormat="1" ht="47.25" customHeight="1">
      <c r="A38" s="159">
        <v>2.9</v>
      </c>
      <c r="B38" s="160" t="s">
        <v>98</v>
      </c>
      <c r="C38" s="102" t="s">
        <v>3</v>
      </c>
      <c r="D38" s="161">
        <v>0.2791</v>
      </c>
      <c r="E38" s="162">
        <v>563</v>
      </c>
      <c r="F38" s="264">
        <f>E38*D38</f>
        <v>157.13330000000002</v>
      </c>
      <c r="G38" s="163"/>
      <c r="H38" s="164"/>
      <c r="I38" s="165"/>
      <c r="J38" s="166"/>
      <c r="K38" s="167">
        <v>212</v>
      </c>
      <c r="L38" s="166">
        <f>K38*D38</f>
        <v>59.169200000000004</v>
      </c>
      <c r="M38" s="167">
        <v>351</v>
      </c>
      <c r="N38" s="166">
        <f>M38*D38</f>
        <v>97.9641</v>
      </c>
      <c r="O38" s="290" t="s">
        <v>122</v>
      </c>
      <c r="P38" s="146"/>
      <c r="Q38" s="146"/>
      <c r="R38" s="146"/>
      <c r="S38" s="332" t="s">
        <v>118</v>
      </c>
    </row>
    <row r="39" spans="1:19" s="13" customFormat="1" ht="31.5">
      <c r="A39" s="168">
        <v>2.1</v>
      </c>
      <c r="B39" s="160" t="s">
        <v>99</v>
      </c>
      <c r="C39" s="102" t="s">
        <v>3</v>
      </c>
      <c r="D39" s="161">
        <v>0.7961499999999999</v>
      </c>
      <c r="E39" s="162">
        <v>100</v>
      </c>
      <c r="F39" s="264">
        <f>E39*D39</f>
        <v>79.615</v>
      </c>
      <c r="G39" s="163"/>
      <c r="H39" s="164"/>
      <c r="I39" s="165"/>
      <c r="J39" s="166"/>
      <c r="K39" s="167">
        <v>58</v>
      </c>
      <c r="L39" s="166">
        <f>K39*D39</f>
        <v>46.1767</v>
      </c>
      <c r="M39" s="167">
        <v>42</v>
      </c>
      <c r="N39" s="166">
        <f>M39*D39</f>
        <v>33.4383</v>
      </c>
      <c r="O39" s="291"/>
      <c r="P39" s="146"/>
      <c r="Q39" s="146"/>
      <c r="R39" s="146"/>
      <c r="S39" s="333"/>
    </row>
    <row r="40" spans="1:19" s="97" customFormat="1" ht="15.75">
      <c r="A40" s="343" t="s">
        <v>87</v>
      </c>
      <c r="B40" s="344"/>
      <c r="C40" s="98"/>
      <c r="D40" s="98"/>
      <c r="E40" s="98"/>
      <c r="F40" s="84">
        <f>SUM(F38:F39)</f>
        <v>236.74830000000003</v>
      </c>
      <c r="G40" s="84"/>
      <c r="H40" s="84">
        <f>SUM(H38:H39)</f>
        <v>0</v>
      </c>
      <c r="I40" s="84"/>
      <c r="J40" s="84">
        <f>SUM(J38:J39)</f>
        <v>0</v>
      </c>
      <c r="K40" s="84"/>
      <c r="L40" s="84">
        <f>SUM(L38:L39)</f>
        <v>105.3459</v>
      </c>
      <c r="M40" s="84"/>
      <c r="N40" s="84">
        <f>SUM(N38:N39)</f>
        <v>131.4024</v>
      </c>
      <c r="O40" s="99"/>
      <c r="P40" s="96"/>
      <c r="Q40" s="96"/>
      <c r="R40" s="96"/>
      <c r="S40" s="96"/>
    </row>
    <row r="41" spans="1:19" s="13" customFormat="1" ht="15.75">
      <c r="A41" s="341" t="s">
        <v>16</v>
      </c>
      <c r="B41" s="342"/>
      <c r="C41" s="169"/>
      <c r="D41" s="170"/>
      <c r="E41" s="171"/>
      <c r="F41" s="172"/>
      <c r="G41" s="136"/>
      <c r="H41" s="137"/>
      <c r="I41" s="138"/>
      <c r="J41" s="139"/>
      <c r="K41" s="139"/>
      <c r="L41" s="139"/>
      <c r="M41" s="139"/>
      <c r="N41" s="139"/>
      <c r="O41" s="139"/>
      <c r="P41" s="139"/>
      <c r="Q41" s="146"/>
      <c r="R41" s="146"/>
      <c r="S41" s="146"/>
    </row>
    <row r="42" spans="1:19" s="13" customFormat="1" ht="51" customHeight="1">
      <c r="A42" s="159">
        <v>2.11</v>
      </c>
      <c r="B42" s="173" t="s">
        <v>92</v>
      </c>
      <c r="C42" s="102" t="s">
        <v>3</v>
      </c>
      <c r="D42" s="161">
        <v>0.30205</v>
      </c>
      <c r="E42" s="174">
        <v>7154</v>
      </c>
      <c r="F42" s="175">
        <f>E42*D42</f>
        <v>2160.8657</v>
      </c>
      <c r="G42" s="143"/>
      <c r="H42" s="144"/>
      <c r="I42" s="145"/>
      <c r="J42" s="144"/>
      <c r="K42" s="176">
        <v>4000</v>
      </c>
      <c r="L42" s="177">
        <f>K42*D42</f>
        <v>1208.2</v>
      </c>
      <c r="M42" s="176">
        <v>3154</v>
      </c>
      <c r="N42" s="177">
        <f>M42*D42</f>
        <v>952.6656999999999</v>
      </c>
      <c r="O42" s="290" t="s">
        <v>122</v>
      </c>
      <c r="P42" s="146"/>
      <c r="Q42" s="146"/>
      <c r="R42" s="146"/>
      <c r="S42" s="332" t="s">
        <v>118</v>
      </c>
    </row>
    <row r="43" spans="1:19" s="13" customFormat="1" ht="51" customHeight="1">
      <c r="A43" s="159">
        <v>2.12</v>
      </c>
      <c r="B43" s="266" t="s">
        <v>93</v>
      </c>
      <c r="C43" s="102" t="s">
        <v>3</v>
      </c>
      <c r="D43" s="161">
        <v>1.0541</v>
      </c>
      <c r="E43" s="174">
        <v>817</v>
      </c>
      <c r="F43" s="175">
        <f>E43*D43</f>
        <v>861.1997</v>
      </c>
      <c r="G43" s="143"/>
      <c r="H43" s="144"/>
      <c r="I43" s="145"/>
      <c r="J43" s="144"/>
      <c r="K43" s="176">
        <v>400</v>
      </c>
      <c r="L43" s="177">
        <f>K43*D43</f>
        <v>421.64</v>
      </c>
      <c r="M43" s="176">
        <v>417</v>
      </c>
      <c r="N43" s="177">
        <f>M43*D43</f>
        <v>439.5597</v>
      </c>
      <c r="O43" s="291"/>
      <c r="P43" s="146"/>
      <c r="Q43" s="146"/>
      <c r="R43" s="146"/>
      <c r="S43" s="333"/>
    </row>
    <row r="44" spans="1:19" s="97" customFormat="1" ht="15.75">
      <c r="A44" s="337" t="s">
        <v>87</v>
      </c>
      <c r="B44" s="337"/>
      <c r="C44" s="105"/>
      <c r="D44" s="106"/>
      <c r="E44" s="107"/>
      <c r="F44" s="109">
        <f>F42+F43</f>
        <v>3022.0654</v>
      </c>
      <c r="G44" s="108"/>
      <c r="H44" s="108">
        <f>SUM(H41:H42)</f>
        <v>0</v>
      </c>
      <c r="I44" s="108"/>
      <c r="J44" s="108">
        <f>SUM(J41:J42)</f>
        <v>0</v>
      </c>
      <c r="K44" s="108"/>
      <c r="L44" s="109">
        <f>L42+L43</f>
        <v>1629.8400000000001</v>
      </c>
      <c r="M44" s="108"/>
      <c r="N44" s="109">
        <f>N42+N43</f>
        <v>1392.2253999999998</v>
      </c>
      <c r="O44" s="96"/>
      <c r="P44" s="96"/>
      <c r="Q44" s="96"/>
      <c r="R44" s="96"/>
      <c r="S44" s="96"/>
    </row>
    <row r="45" spans="1:19" s="97" customFormat="1" ht="15.75">
      <c r="A45" s="339" t="s">
        <v>17</v>
      </c>
      <c r="B45" s="340"/>
      <c r="C45" s="132"/>
      <c r="D45" s="133"/>
      <c r="E45" s="152"/>
      <c r="F45" s="153"/>
      <c r="G45" s="152"/>
      <c r="H45" s="153"/>
      <c r="I45" s="138"/>
      <c r="J45" s="139"/>
      <c r="K45" s="139"/>
      <c r="L45" s="139"/>
      <c r="M45" s="139"/>
      <c r="N45" s="139"/>
      <c r="O45" s="139"/>
      <c r="P45" s="139"/>
      <c r="Q45" s="139"/>
      <c r="R45" s="139"/>
      <c r="S45" s="139"/>
    </row>
    <row r="46" spans="1:19" s="97" customFormat="1" ht="31.5">
      <c r="A46" s="85">
        <v>2.13</v>
      </c>
      <c r="B46" s="263" t="s">
        <v>18</v>
      </c>
      <c r="C46" s="102" t="s">
        <v>3</v>
      </c>
      <c r="D46" s="161">
        <v>0.80955</v>
      </c>
      <c r="E46" s="162">
        <v>239</v>
      </c>
      <c r="F46" s="175">
        <f>E46*D46</f>
        <v>193.48245</v>
      </c>
      <c r="G46" s="143"/>
      <c r="H46" s="144"/>
      <c r="I46" s="145"/>
      <c r="J46" s="144"/>
      <c r="K46" s="167">
        <v>100</v>
      </c>
      <c r="L46" s="166">
        <f>K46*D46</f>
        <v>80.955</v>
      </c>
      <c r="M46" s="167">
        <v>139</v>
      </c>
      <c r="N46" s="166">
        <f>M46*D46</f>
        <v>112.52745</v>
      </c>
      <c r="O46" s="290" t="s">
        <v>122</v>
      </c>
      <c r="P46" s="146"/>
      <c r="Q46" s="308" t="s">
        <v>112</v>
      </c>
      <c r="R46" s="146"/>
      <c r="S46" s="332" t="s">
        <v>118</v>
      </c>
    </row>
    <row r="47" spans="1:19" s="97" customFormat="1" ht="31.5">
      <c r="A47" s="85">
        <v>2.14</v>
      </c>
      <c r="B47" s="263" t="s">
        <v>19</v>
      </c>
      <c r="C47" s="102" t="s">
        <v>3</v>
      </c>
      <c r="D47" s="161">
        <v>1.4821</v>
      </c>
      <c r="E47" s="265">
        <v>145</v>
      </c>
      <c r="F47" s="175">
        <f>E47*D47</f>
        <v>214.90449999999998</v>
      </c>
      <c r="G47" s="143"/>
      <c r="H47" s="144"/>
      <c r="I47" s="145"/>
      <c r="J47" s="144"/>
      <c r="K47" s="167">
        <v>45</v>
      </c>
      <c r="L47" s="166">
        <f>K47*D47</f>
        <v>66.6945</v>
      </c>
      <c r="M47" s="167">
        <v>100</v>
      </c>
      <c r="N47" s="166">
        <f>M47*D47</f>
        <v>148.21</v>
      </c>
      <c r="O47" s="291"/>
      <c r="P47" s="146"/>
      <c r="Q47" s="309"/>
      <c r="R47" s="146"/>
      <c r="S47" s="333"/>
    </row>
    <row r="48" spans="1:19" s="97" customFormat="1" ht="15.75">
      <c r="A48" s="282" t="s">
        <v>87</v>
      </c>
      <c r="B48" s="282"/>
      <c r="C48" s="92"/>
      <c r="D48" s="93"/>
      <c r="E48" s="94"/>
      <c r="F48" s="95">
        <f>SUM(F46:F47)</f>
        <v>408.38694999999996</v>
      </c>
      <c r="G48" s="95"/>
      <c r="H48" s="95">
        <f>SUM(H46:H47)</f>
        <v>0</v>
      </c>
      <c r="I48" s="95"/>
      <c r="J48" s="95">
        <f>SUM(J46:J47)</f>
        <v>0</v>
      </c>
      <c r="K48" s="95"/>
      <c r="L48" s="95">
        <f>SUM(L46:L47)</f>
        <v>147.6495</v>
      </c>
      <c r="M48" s="95"/>
      <c r="N48" s="95">
        <f>SUM(N46:N47)</f>
        <v>260.73745</v>
      </c>
      <c r="O48" s="96"/>
      <c r="P48" s="96"/>
      <c r="Q48" s="96"/>
      <c r="R48" s="96"/>
      <c r="S48" s="96"/>
    </row>
    <row r="49" spans="1:19" s="250" customFormat="1" ht="18.75">
      <c r="A49" s="325" t="s">
        <v>43</v>
      </c>
      <c r="B49" s="325"/>
      <c r="C49" s="325"/>
      <c r="D49" s="325"/>
      <c r="E49" s="325"/>
      <c r="F49" s="249">
        <f>F35+F31+F25+F40+F44+F48</f>
        <v>10510.462725000001</v>
      </c>
      <c r="G49" s="249"/>
      <c r="H49" s="249">
        <f>H35+H31+H25</f>
        <v>1708.4746</v>
      </c>
      <c r="I49" s="249"/>
      <c r="J49" s="249">
        <f>J35+J31+J25</f>
        <v>2129.6900699999997</v>
      </c>
      <c r="K49" s="249"/>
      <c r="L49" s="249">
        <f>L35+L31+L25+L40+L44+L48</f>
        <v>3786.550805</v>
      </c>
      <c r="M49" s="249"/>
      <c r="N49" s="249">
        <f>N35+N31+N25+N40+N44+N48</f>
        <v>2885.74725</v>
      </c>
      <c r="O49" s="239"/>
      <c r="P49" s="239"/>
      <c r="Q49" s="239"/>
      <c r="R49" s="239"/>
      <c r="S49" s="239"/>
    </row>
    <row r="50" spans="1:19" ht="15.75">
      <c r="A50" s="283" t="s">
        <v>44</v>
      </c>
      <c r="B50" s="284"/>
      <c r="C50" s="284"/>
      <c r="D50" s="284"/>
      <c r="E50" s="284"/>
      <c r="F50" s="284"/>
      <c r="G50" s="284"/>
      <c r="H50" s="284"/>
      <c r="I50" s="285"/>
      <c r="J50" s="179"/>
      <c r="K50" s="179"/>
      <c r="L50" s="179"/>
      <c r="M50" s="179"/>
      <c r="N50" s="179"/>
      <c r="O50" s="179"/>
      <c r="P50" s="179"/>
      <c r="Q50" s="179"/>
      <c r="R50" s="179"/>
      <c r="S50" s="179"/>
    </row>
    <row r="51" spans="1:19" s="11" customFormat="1" ht="15.75">
      <c r="A51" s="180">
        <v>3.1</v>
      </c>
      <c r="B51" s="181" t="s">
        <v>101</v>
      </c>
      <c r="C51" s="182" t="s">
        <v>3</v>
      </c>
      <c r="D51" s="183">
        <f>F51/E51</f>
        <v>49.42857142857143</v>
      </c>
      <c r="E51" s="184">
        <v>7</v>
      </c>
      <c r="F51" s="185">
        <v>346</v>
      </c>
      <c r="G51" s="115"/>
      <c r="H51" s="115"/>
      <c r="I51" s="186"/>
      <c r="J51" s="187"/>
      <c r="K51" s="188">
        <v>7</v>
      </c>
      <c r="L51" s="189">
        <f>F51</f>
        <v>346</v>
      </c>
      <c r="M51" s="117"/>
      <c r="N51" s="117"/>
      <c r="O51" s="190" t="s">
        <v>91</v>
      </c>
      <c r="P51" s="117"/>
      <c r="Q51" s="191" t="s">
        <v>113</v>
      </c>
      <c r="R51" s="117"/>
      <c r="S51" s="117"/>
    </row>
    <row r="52" spans="1:19" ht="15.75">
      <c r="A52" s="296" t="s">
        <v>45</v>
      </c>
      <c r="B52" s="296"/>
      <c r="C52" s="296"/>
      <c r="D52" s="296"/>
      <c r="E52" s="296"/>
      <c r="F52" s="52">
        <f>SUM(F51:F51)</f>
        <v>346</v>
      </c>
      <c r="G52" s="52"/>
      <c r="H52" s="52">
        <f>SUM(H51:H51)</f>
        <v>0</v>
      </c>
      <c r="I52" s="52"/>
      <c r="J52" s="52">
        <f>SUM(J51:J51)</f>
        <v>0</v>
      </c>
      <c r="K52" s="52"/>
      <c r="L52" s="52">
        <f>SUM(L51:L51)</f>
        <v>346</v>
      </c>
      <c r="M52" s="52"/>
      <c r="N52" s="52">
        <f>SUM(N51:N51)</f>
        <v>0</v>
      </c>
      <c r="O52" s="178"/>
      <c r="P52" s="178"/>
      <c r="Q52" s="178"/>
      <c r="R52" s="178"/>
      <c r="S52" s="178"/>
    </row>
    <row r="53" spans="1:19" ht="15.75">
      <c r="A53" s="283" t="s">
        <v>46</v>
      </c>
      <c r="B53" s="284"/>
      <c r="C53" s="284"/>
      <c r="D53" s="284"/>
      <c r="E53" s="284"/>
      <c r="F53" s="284"/>
      <c r="G53" s="284"/>
      <c r="H53" s="284"/>
      <c r="I53" s="285"/>
      <c r="J53" s="179"/>
      <c r="K53" s="179"/>
      <c r="L53" s="179"/>
      <c r="M53" s="179"/>
      <c r="N53" s="179"/>
      <c r="O53" s="179"/>
      <c r="P53" s="179"/>
      <c r="Q53" s="179"/>
      <c r="R53" s="179"/>
      <c r="S53" s="179"/>
    </row>
    <row r="54" spans="1:19" s="11" customFormat="1" ht="15.75">
      <c r="A54" s="320" t="s">
        <v>20</v>
      </c>
      <c r="B54" s="336"/>
      <c r="C54" s="321"/>
      <c r="D54" s="192"/>
      <c r="E54" s="192"/>
      <c r="F54" s="192"/>
      <c r="G54" s="115"/>
      <c r="H54" s="115"/>
      <c r="I54" s="115"/>
      <c r="J54" s="117"/>
      <c r="K54" s="117"/>
      <c r="L54" s="117"/>
      <c r="M54" s="117"/>
      <c r="N54" s="117"/>
      <c r="O54" s="117"/>
      <c r="P54" s="117"/>
      <c r="Q54" s="117"/>
      <c r="R54" s="117"/>
      <c r="S54" s="117"/>
    </row>
    <row r="55" spans="1:19" s="11" customFormat="1" ht="15.75">
      <c r="A55" s="193">
        <v>4.1</v>
      </c>
      <c r="B55" s="194" t="s">
        <v>100</v>
      </c>
      <c r="C55" s="182" t="s">
        <v>3</v>
      </c>
      <c r="D55" s="195">
        <f>F55/E55</f>
        <v>913.6899999999999</v>
      </c>
      <c r="E55" s="196">
        <v>1</v>
      </c>
      <c r="F55" s="155">
        <v>913.6899999999999</v>
      </c>
      <c r="G55" s="115"/>
      <c r="H55" s="115"/>
      <c r="I55" s="197"/>
      <c r="J55" s="83"/>
      <c r="K55" s="188">
        <v>1</v>
      </c>
      <c r="L55" s="189">
        <f>F55</f>
        <v>913.6899999999999</v>
      </c>
      <c r="M55" s="117"/>
      <c r="N55" s="117"/>
      <c r="O55" s="190" t="s">
        <v>91</v>
      </c>
      <c r="P55" s="117"/>
      <c r="Q55" s="191" t="s">
        <v>114</v>
      </c>
      <c r="R55" s="117"/>
      <c r="S55" s="117"/>
    </row>
    <row r="56" spans="1:19" s="11" customFormat="1" ht="15.75">
      <c r="A56" s="282" t="s">
        <v>87</v>
      </c>
      <c r="B56" s="282"/>
      <c r="C56" s="130"/>
      <c r="D56" s="130"/>
      <c r="E56" s="130"/>
      <c r="F56" s="198">
        <f>SUM(F55:F55)</f>
        <v>913.6899999999999</v>
      </c>
      <c r="G56" s="198"/>
      <c r="H56" s="198">
        <f>SUM(H55:H55)</f>
        <v>0</v>
      </c>
      <c r="I56" s="198"/>
      <c r="J56" s="198">
        <f>SUM(J55:J55)</f>
        <v>0</v>
      </c>
      <c r="K56" s="198"/>
      <c r="L56" s="198">
        <f>SUM(L55:L55)</f>
        <v>913.6899999999999</v>
      </c>
      <c r="M56" s="198"/>
      <c r="N56" s="198">
        <f>SUM(N55:N55)</f>
        <v>0</v>
      </c>
      <c r="O56" s="131"/>
      <c r="P56" s="131"/>
      <c r="Q56" s="131"/>
      <c r="R56" s="131"/>
      <c r="S56" s="131"/>
    </row>
    <row r="57" spans="1:19" s="11" customFormat="1" ht="15.75">
      <c r="A57" s="320" t="s">
        <v>21</v>
      </c>
      <c r="B57" s="321"/>
      <c r="C57" s="192"/>
      <c r="D57" s="192"/>
      <c r="E57" s="192"/>
      <c r="F57" s="192"/>
      <c r="G57" s="192"/>
      <c r="H57" s="192"/>
      <c r="I57" s="199"/>
      <c r="J57" s="117"/>
      <c r="K57" s="117"/>
      <c r="L57" s="117"/>
      <c r="M57" s="117"/>
      <c r="N57" s="117"/>
      <c r="O57" s="117"/>
      <c r="P57" s="117"/>
      <c r="Q57" s="117"/>
      <c r="R57" s="117"/>
      <c r="S57" s="117"/>
    </row>
    <row r="58" spans="1:19" s="11" customFormat="1" ht="15.75">
      <c r="A58" s="200">
        <v>4.2</v>
      </c>
      <c r="B58" s="194" t="s">
        <v>22</v>
      </c>
      <c r="C58" s="182" t="s">
        <v>3</v>
      </c>
      <c r="D58" s="201">
        <v>365</v>
      </c>
      <c r="E58" s="184">
        <v>1</v>
      </c>
      <c r="F58" s="185">
        <f>D58*E58</f>
        <v>365</v>
      </c>
      <c r="G58" s="186">
        <v>1</v>
      </c>
      <c r="H58" s="187">
        <f>F58*G58</f>
        <v>365</v>
      </c>
      <c r="I58" s="115"/>
      <c r="J58" s="117"/>
      <c r="K58" s="117"/>
      <c r="L58" s="117"/>
      <c r="M58" s="117"/>
      <c r="N58" s="117"/>
      <c r="O58" s="190" t="s">
        <v>91</v>
      </c>
      <c r="P58" s="117"/>
      <c r="Q58" s="117" t="s">
        <v>114</v>
      </c>
      <c r="R58" s="117"/>
      <c r="S58" s="117"/>
    </row>
    <row r="59" spans="1:19" s="11" customFormat="1" ht="15.75">
      <c r="A59" s="282" t="s">
        <v>87</v>
      </c>
      <c r="B59" s="282"/>
      <c r="C59" s="130"/>
      <c r="D59" s="130"/>
      <c r="E59" s="130"/>
      <c r="F59" s="202">
        <f>SUM(F57:F58)</f>
        <v>365</v>
      </c>
      <c r="G59" s="202"/>
      <c r="H59" s="202">
        <f aca="true" t="shared" si="3" ref="H59:N59">SUM(H57:H58)</f>
        <v>365</v>
      </c>
      <c r="I59" s="202"/>
      <c r="J59" s="202">
        <f t="shared" si="3"/>
        <v>0</v>
      </c>
      <c r="K59" s="202"/>
      <c r="L59" s="202">
        <f t="shared" si="3"/>
        <v>0</v>
      </c>
      <c r="M59" s="202"/>
      <c r="N59" s="202">
        <f t="shared" si="3"/>
        <v>0</v>
      </c>
      <c r="O59" s="131"/>
      <c r="P59" s="131"/>
      <c r="Q59" s="131"/>
      <c r="R59" s="131"/>
      <c r="S59" s="131"/>
    </row>
    <row r="60" spans="1:19" s="11" customFormat="1" ht="15.75">
      <c r="A60" s="334" t="s">
        <v>68</v>
      </c>
      <c r="B60" s="335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8"/>
    </row>
    <row r="61" spans="1:19" s="11" customFormat="1" ht="15.75">
      <c r="A61" s="203">
        <v>4.3</v>
      </c>
      <c r="B61" s="204" t="s">
        <v>69</v>
      </c>
      <c r="C61" s="205" t="s">
        <v>3</v>
      </c>
      <c r="D61" s="206">
        <f>F61/E61</f>
        <v>55.3</v>
      </c>
      <c r="E61" s="207">
        <v>1</v>
      </c>
      <c r="F61" s="208">
        <v>55.3</v>
      </c>
      <c r="G61" s="209">
        <v>1</v>
      </c>
      <c r="H61" s="210">
        <f>F61</f>
        <v>55.3</v>
      </c>
      <c r="I61" s="115"/>
      <c r="J61" s="117"/>
      <c r="K61" s="117"/>
      <c r="L61" s="117"/>
      <c r="M61" s="117"/>
      <c r="N61" s="117"/>
      <c r="O61" s="190" t="s">
        <v>91</v>
      </c>
      <c r="P61" s="117"/>
      <c r="Q61" s="117" t="s">
        <v>115</v>
      </c>
      <c r="R61" s="117"/>
      <c r="S61" s="117"/>
    </row>
    <row r="62" spans="1:19" s="11" customFormat="1" ht="15.75">
      <c r="A62" s="282" t="s">
        <v>87</v>
      </c>
      <c r="B62" s="282"/>
      <c r="C62" s="130"/>
      <c r="D62" s="130"/>
      <c r="E62" s="130"/>
      <c r="F62" s="211">
        <f>F61</f>
        <v>55.3</v>
      </c>
      <c r="G62" s="211"/>
      <c r="H62" s="211">
        <f aca="true" t="shared" si="4" ref="H62:N62">H61</f>
        <v>55.3</v>
      </c>
      <c r="I62" s="211"/>
      <c r="J62" s="211">
        <f t="shared" si="4"/>
        <v>0</v>
      </c>
      <c r="K62" s="211"/>
      <c r="L62" s="211">
        <f t="shared" si="4"/>
        <v>0</v>
      </c>
      <c r="M62" s="211"/>
      <c r="N62" s="211">
        <f t="shared" si="4"/>
        <v>0</v>
      </c>
      <c r="O62" s="131"/>
      <c r="P62" s="131"/>
      <c r="Q62" s="131"/>
      <c r="R62" s="131"/>
      <c r="S62" s="131"/>
    </row>
    <row r="63" spans="1:19" s="252" customFormat="1" ht="18.75">
      <c r="A63" s="325" t="s">
        <v>47</v>
      </c>
      <c r="B63" s="325"/>
      <c r="C63" s="325"/>
      <c r="D63" s="325"/>
      <c r="E63" s="325"/>
      <c r="F63" s="251">
        <f>F59+F56+F62</f>
        <v>1333.99</v>
      </c>
      <c r="G63" s="251"/>
      <c r="H63" s="251">
        <f>H59+H56+H62</f>
        <v>420.3</v>
      </c>
      <c r="I63" s="251"/>
      <c r="J63" s="251">
        <f>J59+J56+J62</f>
        <v>0</v>
      </c>
      <c r="K63" s="251"/>
      <c r="L63" s="251">
        <f>L59+L56+L62</f>
        <v>913.6899999999999</v>
      </c>
      <c r="M63" s="251"/>
      <c r="N63" s="251">
        <f>N59+N56+N62</f>
        <v>0</v>
      </c>
      <c r="O63" s="239"/>
      <c r="P63" s="239"/>
      <c r="Q63" s="239"/>
      <c r="R63" s="239"/>
      <c r="S63" s="239"/>
    </row>
    <row r="64" spans="1:19" ht="15.75">
      <c r="A64" s="315" t="s">
        <v>48</v>
      </c>
      <c r="B64" s="315"/>
      <c r="C64" s="315"/>
      <c r="D64" s="315"/>
      <c r="E64" s="315"/>
      <c r="F64" s="315"/>
      <c r="G64" s="315"/>
      <c r="H64" s="315"/>
      <c r="I64" s="315"/>
      <c r="J64" s="179"/>
      <c r="K64" s="179"/>
      <c r="L64" s="179"/>
      <c r="M64" s="212"/>
      <c r="N64" s="212"/>
      <c r="O64" s="179"/>
      <c r="P64" s="179"/>
      <c r="Q64" s="179"/>
      <c r="R64" s="179"/>
      <c r="S64" s="179"/>
    </row>
    <row r="65" spans="1:19" s="240" customFormat="1" ht="18.75">
      <c r="A65" s="325" t="s">
        <v>49</v>
      </c>
      <c r="B65" s="325"/>
      <c r="C65" s="325"/>
      <c r="D65" s="325"/>
      <c r="E65" s="325"/>
      <c r="F65" s="253">
        <v>0</v>
      </c>
      <c r="G65" s="253"/>
      <c r="H65" s="253">
        <v>0</v>
      </c>
      <c r="I65" s="253"/>
      <c r="J65" s="253">
        <v>0</v>
      </c>
      <c r="K65" s="253"/>
      <c r="L65" s="253">
        <v>0</v>
      </c>
      <c r="M65" s="253"/>
      <c r="N65" s="253">
        <v>0</v>
      </c>
      <c r="O65" s="239"/>
      <c r="P65" s="239"/>
      <c r="Q65" s="239"/>
      <c r="R65" s="239"/>
      <c r="S65" s="239"/>
    </row>
    <row r="66" spans="1:19" ht="15" customHeight="1">
      <c r="A66" s="283" t="s">
        <v>50</v>
      </c>
      <c r="B66" s="284"/>
      <c r="C66" s="284"/>
      <c r="D66" s="284"/>
      <c r="E66" s="284"/>
      <c r="F66" s="284"/>
      <c r="G66" s="284"/>
      <c r="H66" s="284"/>
      <c r="I66" s="285"/>
      <c r="J66" s="179"/>
      <c r="K66" s="179"/>
      <c r="L66" s="179"/>
      <c r="M66" s="179"/>
      <c r="N66" s="179"/>
      <c r="O66" s="179"/>
      <c r="P66" s="179"/>
      <c r="Q66" s="179"/>
      <c r="R66" s="179"/>
      <c r="S66" s="179"/>
    </row>
    <row r="67" spans="1:19" s="11" customFormat="1" ht="15" customHeight="1">
      <c r="A67" s="213" t="s">
        <v>23</v>
      </c>
      <c r="B67" s="214"/>
      <c r="C67" s="214"/>
      <c r="D67" s="214"/>
      <c r="E67" s="214"/>
      <c r="F67" s="214"/>
      <c r="G67" s="214"/>
      <c r="H67" s="214"/>
      <c r="I67" s="215"/>
      <c r="J67" s="216"/>
      <c r="K67" s="216"/>
      <c r="L67" s="216"/>
      <c r="M67" s="216"/>
      <c r="N67" s="216"/>
      <c r="O67" s="216"/>
      <c r="P67" s="216"/>
      <c r="Q67" s="216"/>
      <c r="R67" s="216"/>
      <c r="S67" s="216"/>
    </row>
    <row r="68" spans="1:19" s="10" customFormat="1" ht="18" customHeight="1">
      <c r="A68" s="217">
        <v>6.1</v>
      </c>
      <c r="B68" s="218" t="s">
        <v>4</v>
      </c>
      <c r="C68" s="75" t="s">
        <v>3</v>
      </c>
      <c r="D68" s="219">
        <v>645</v>
      </c>
      <c r="E68" s="220">
        <v>1</v>
      </c>
      <c r="F68" s="221">
        <f>E68*D68</f>
        <v>645</v>
      </c>
      <c r="G68" s="222"/>
      <c r="H68" s="223"/>
      <c r="I68" s="222">
        <f>E68</f>
        <v>1</v>
      </c>
      <c r="J68" s="80">
        <f>F68</f>
        <v>645</v>
      </c>
      <c r="K68" s="63"/>
      <c r="L68" s="63"/>
      <c r="M68" s="63"/>
      <c r="N68" s="63"/>
      <c r="O68" s="190" t="s">
        <v>91</v>
      </c>
      <c r="P68" s="63"/>
      <c r="Q68" s="329" t="s">
        <v>116</v>
      </c>
      <c r="R68" s="63"/>
      <c r="S68" s="63"/>
    </row>
    <row r="69" spans="1:19" s="10" customFormat="1" ht="18.75" customHeight="1">
      <c r="A69" s="217">
        <v>6.2</v>
      </c>
      <c r="B69" s="224" t="s">
        <v>0</v>
      </c>
      <c r="C69" s="75" t="s">
        <v>3</v>
      </c>
      <c r="D69" s="225">
        <f>F69/E69</f>
        <v>1150</v>
      </c>
      <c r="E69" s="220">
        <v>1</v>
      </c>
      <c r="F69" s="221">
        <v>1150</v>
      </c>
      <c r="G69" s="124">
        <f>E69</f>
        <v>1</v>
      </c>
      <c r="H69" s="77">
        <f>F69</f>
        <v>1150</v>
      </c>
      <c r="I69" s="222"/>
      <c r="J69" s="223"/>
      <c r="K69" s="63"/>
      <c r="L69" s="63"/>
      <c r="M69" s="63"/>
      <c r="N69" s="63"/>
      <c r="O69" s="190" t="s">
        <v>91</v>
      </c>
      <c r="P69" s="63"/>
      <c r="Q69" s="330"/>
      <c r="R69" s="63"/>
      <c r="S69" s="63"/>
    </row>
    <row r="70" spans="1:19" s="10" customFormat="1" ht="17.25" customHeight="1">
      <c r="A70" s="217">
        <v>6.3</v>
      </c>
      <c r="B70" s="218" t="s">
        <v>5</v>
      </c>
      <c r="C70" s="75" t="s">
        <v>3</v>
      </c>
      <c r="D70" s="219">
        <f>F70/E70</f>
        <v>834</v>
      </c>
      <c r="E70" s="220">
        <v>1</v>
      </c>
      <c r="F70" s="226">
        <v>834</v>
      </c>
      <c r="G70" s="222"/>
      <c r="H70" s="223"/>
      <c r="I70" s="227">
        <f>E70</f>
        <v>1</v>
      </c>
      <c r="J70" s="228">
        <f>F70</f>
        <v>834</v>
      </c>
      <c r="K70" s="63"/>
      <c r="L70" s="63"/>
      <c r="M70" s="63"/>
      <c r="N70" s="63"/>
      <c r="O70" s="190" t="s">
        <v>91</v>
      </c>
      <c r="P70" s="63"/>
      <c r="Q70" s="331"/>
      <c r="R70" s="63"/>
      <c r="S70" s="63"/>
    </row>
    <row r="71" spans="1:19" s="240" customFormat="1" ht="18.75">
      <c r="A71" s="325" t="s">
        <v>51</v>
      </c>
      <c r="B71" s="325"/>
      <c r="C71" s="325"/>
      <c r="D71" s="325"/>
      <c r="E71" s="325"/>
      <c r="F71" s="254">
        <f>SUM(F68:F70)</f>
        <v>2629</v>
      </c>
      <c r="G71" s="254"/>
      <c r="H71" s="254">
        <f>SUM(H68:H70)</f>
        <v>1150</v>
      </c>
      <c r="I71" s="254"/>
      <c r="J71" s="254">
        <f>SUM(J68:J70)</f>
        <v>1479</v>
      </c>
      <c r="K71" s="253"/>
      <c r="L71" s="253">
        <f>SUM(L68:L70)</f>
        <v>0</v>
      </c>
      <c r="M71" s="253"/>
      <c r="N71" s="253">
        <f>SUM(N68:N70)</f>
        <v>0</v>
      </c>
      <c r="O71" s="239"/>
      <c r="P71" s="239"/>
      <c r="Q71" s="239"/>
      <c r="R71" s="239"/>
      <c r="S71" s="239"/>
    </row>
    <row r="72" spans="1:19" ht="15.75">
      <c r="A72" s="283" t="s">
        <v>52</v>
      </c>
      <c r="B72" s="284"/>
      <c r="C72" s="284"/>
      <c r="D72" s="284"/>
      <c r="E72" s="284"/>
      <c r="F72" s="284"/>
      <c r="G72" s="284"/>
      <c r="H72" s="284"/>
      <c r="I72" s="285"/>
      <c r="J72" s="179"/>
      <c r="K72" s="179"/>
      <c r="L72" s="179"/>
      <c r="M72" s="179"/>
      <c r="N72" s="179"/>
      <c r="O72" s="179"/>
      <c r="P72" s="179"/>
      <c r="Q72" s="179"/>
      <c r="R72" s="179"/>
      <c r="S72" s="179"/>
    </row>
    <row r="73" spans="1:19" s="11" customFormat="1" ht="15.75">
      <c r="A73" s="229">
        <v>7.1</v>
      </c>
      <c r="B73" s="230" t="s">
        <v>24</v>
      </c>
      <c r="C73" s="75" t="s">
        <v>3</v>
      </c>
      <c r="D73" s="231">
        <v>8.3325</v>
      </c>
      <c r="E73" s="71">
        <v>4</v>
      </c>
      <c r="F73" s="232">
        <f>E73*D73</f>
        <v>33.33</v>
      </c>
      <c r="G73" s="233"/>
      <c r="H73" s="134"/>
      <c r="I73" s="229">
        <f>E73</f>
        <v>4</v>
      </c>
      <c r="J73" s="189">
        <f>F73</f>
        <v>33.33</v>
      </c>
      <c r="K73" s="117"/>
      <c r="L73" s="117"/>
      <c r="M73" s="117"/>
      <c r="N73" s="117"/>
      <c r="O73" s="190" t="s">
        <v>91</v>
      </c>
      <c r="P73" s="117"/>
      <c r="Q73" s="329" t="s">
        <v>117</v>
      </c>
      <c r="R73" s="117"/>
      <c r="S73" s="117"/>
    </row>
    <row r="74" spans="1:19" s="11" customFormat="1" ht="15.75">
      <c r="A74" s="229">
        <v>7.2</v>
      </c>
      <c r="B74" s="234" t="s">
        <v>25</v>
      </c>
      <c r="C74" s="75" t="s">
        <v>3</v>
      </c>
      <c r="D74" s="231">
        <v>13.4</v>
      </c>
      <c r="E74" s="71">
        <v>3</v>
      </c>
      <c r="F74" s="232">
        <f aca="true" t="shared" si="5" ref="F74:F82">E74*D74</f>
        <v>40.2</v>
      </c>
      <c r="G74" s="233"/>
      <c r="H74" s="134"/>
      <c r="I74" s="229">
        <f aca="true" t="shared" si="6" ref="I74:I82">E74</f>
        <v>3</v>
      </c>
      <c r="J74" s="189">
        <f aca="true" t="shared" si="7" ref="J74:J82">F74</f>
        <v>40.2</v>
      </c>
      <c r="K74" s="117"/>
      <c r="L74" s="117"/>
      <c r="M74" s="117"/>
      <c r="N74" s="117"/>
      <c r="O74" s="190" t="s">
        <v>91</v>
      </c>
      <c r="P74" s="117"/>
      <c r="Q74" s="330"/>
      <c r="R74" s="117"/>
      <c r="S74" s="117"/>
    </row>
    <row r="75" spans="1:19" s="11" customFormat="1" ht="15.75">
      <c r="A75" s="229">
        <v>7.3</v>
      </c>
      <c r="B75" s="235" t="s">
        <v>26</v>
      </c>
      <c r="C75" s="75" t="s">
        <v>3</v>
      </c>
      <c r="D75" s="231">
        <v>43.4</v>
      </c>
      <c r="E75" s="71">
        <v>1</v>
      </c>
      <c r="F75" s="232">
        <f t="shared" si="5"/>
        <v>43.4</v>
      </c>
      <c r="G75" s="233"/>
      <c r="H75" s="134"/>
      <c r="I75" s="229">
        <f t="shared" si="6"/>
        <v>1</v>
      </c>
      <c r="J75" s="189">
        <f t="shared" si="7"/>
        <v>43.4</v>
      </c>
      <c r="K75" s="117"/>
      <c r="L75" s="117"/>
      <c r="M75" s="117"/>
      <c r="N75" s="117"/>
      <c r="O75" s="190" t="s">
        <v>91</v>
      </c>
      <c r="P75" s="117"/>
      <c r="Q75" s="330"/>
      <c r="R75" s="117"/>
      <c r="S75" s="117"/>
    </row>
    <row r="76" spans="1:19" s="11" customFormat="1" ht="15.75">
      <c r="A76" s="229">
        <v>7.4</v>
      </c>
      <c r="B76" s="230" t="s">
        <v>27</v>
      </c>
      <c r="C76" s="75" t="s">
        <v>3</v>
      </c>
      <c r="D76" s="231">
        <v>28.8</v>
      </c>
      <c r="E76" s="71">
        <v>1</v>
      </c>
      <c r="F76" s="232">
        <f t="shared" si="5"/>
        <v>28.8</v>
      </c>
      <c r="G76" s="236"/>
      <c r="H76" s="236"/>
      <c r="I76" s="229">
        <f t="shared" si="6"/>
        <v>1</v>
      </c>
      <c r="J76" s="189">
        <f t="shared" si="7"/>
        <v>28.8</v>
      </c>
      <c r="K76" s="117"/>
      <c r="L76" s="117"/>
      <c r="M76" s="117"/>
      <c r="N76" s="117"/>
      <c r="O76" s="190" t="s">
        <v>91</v>
      </c>
      <c r="P76" s="117"/>
      <c r="Q76" s="330"/>
      <c r="R76" s="117"/>
      <c r="S76" s="117"/>
    </row>
    <row r="77" spans="1:19" s="11" customFormat="1" ht="33" customHeight="1">
      <c r="A77" s="229">
        <v>7.5</v>
      </c>
      <c r="B77" s="230" t="s">
        <v>28</v>
      </c>
      <c r="C77" s="75" t="s">
        <v>3</v>
      </c>
      <c r="D77" s="231">
        <v>19.2375</v>
      </c>
      <c r="E77" s="71">
        <v>1</v>
      </c>
      <c r="F77" s="232">
        <f t="shared" si="5"/>
        <v>19.2375</v>
      </c>
      <c r="G77" s="236"/>
      <c r="H77" s="236"/>
      <c r="I77" s="229">
        <f t="shared" si="6"/>
        <v>1</v>
      </c>
      <c r="J77" s="189">
        <f t="shared" si="7"/>
        <v>19.2375</v>
      </c>
      <c r="K77" s="117"/>
      <c r="L77" s="117"/>
      <c r="M77" s="117"/>
      <c r="N77" s="117"/>
      <c r="O77" s="190" t="s">
        <v>91</v>
      </c>
      <c r="P77" s="117"/>
      <c r="Q77" s="330"/>
      <c r="R77" s="117"/>
      <c r="S77" s="117"/>
    </row>
    <row r="78" spans="1:19" s="11" customFormat="1" ht="15.75">
      <c r="A78" s="229">
        <v>7.6</v>
      </c>
      <c r="B78" s="235" t="s">
        <v>29</v>
      </c>
      <c r="C78" s="75" t="s">
        <v>3</v>
      </c>
      <c r="D78" s="231">
        <v>4.1776</v>
      </c>
      <c r="E78" s="71">
        <v>3</v>
      </c>
      <c r="F78" s="232">
        <f t="shared" si="5"/>
        <v>12.5328</v>
      </c>
      <c r="G78" s="236"/>
      <c r="H78" s="236"/>
      <c r="I78" s="229">
        <f t="shared" si="6"/>
        <v>3</v>
      </c>
      <c r="J78" s="189">
        <f t="shared" si="7"/>
        <v>12.5328</v>
      </c>
      <c r="K78" s="117"/>
      <c r="L78" s="117"/>
      <c r="M78" s="117"/>
      <c r="N78" s="117"/>
      <c r="O78" s="190" t="s">
        <v>91</v>
      </c>
      <c r="P78" s="117"/>
      <c r="Q78" s="330"/>
      <c r="R78" s="117"/>
      <c r="S78" s="117"/>
    </row>
    <row r="79" spans="1:19" s="11" customFormat="1" ht="63">
      <c r="A79" s="229">
        <v>7.7</v>
      </c>
      <c r="B79" s="235" t="s">
        <v>2</v>
      </c>
      <c r="C79" s="75" t="s">
        <v>3</v>
      </c>
      <c r="D79" s="231">
        <v>29.73</v>
      </c>
      <c r="E79" s="71">
        <v>1</v>
      </c>
      <c r="F79" s="232">
        <f t="shared" si="5"/>
        <v>29.73</v>
      </c>
      <c r="G79" s="236"/>
      <c r="H79" s="236"/>
      <c r="I79" s="229">
        <f t="shared" si="6"/>
        <v>1</v>
      </c>
      <c r="J79" s="189">
        <f t="shared" si="7"/>
        <v>29.73</v>
      </c>
      <c r="K79" s="117"/>
      <c r="L79" s="117"/>
      <c r="M79" s="117"/>
      <c r="N79" s="117"/>
      <c r="O79" s="190" t="s">
        <v>91</v>
      </c>
      <c r="P79" s="117"/>
      <c r="Q79" s="330"/>
      <c r="R79" s="117"/>
      <c r="S79" s="117"/>
    </row>
    <row r="80" spans="1:19" s="11" customFormat="1" ht="15.75">
      <c r="A80" s="229">
        <v>7.8</v>
      </c>
      <c r="B80" s="235" t="s">
        <v>30</v>
      </c>
      <c r="C80" s="75" t="s">
        <v>3</v>
      </c>
      <c r="D80" s="231">
        <v>7.94625</v>
      </c>
      <c r="E80" s="71">
        <v>1</v>
      </c>
      <c r="F80" s="232">
        <f t="shared" si="5"/>
        <v>7.94625</v>
      </c>
      <c r="G80" s="236"/>
      <c r="H80" s="236"/>
      <c r="I80" s="229">
        <f t="shared" si="6"/>
        <v>1</v>
      </c>
      <c r="J80" s="189">
        <f t="shared" si="7"/>
        <v>7.94625</v>
      </c>
      <c r="K80" s="117"/>
      <c r="L80" s="117"/>
      <c r="M80" s="117"/>
      <c r="N80" s="117"/>
      <c r="O80" s="190" t="s">
        <v>91</v>
      </c>
      <c r="P80" s="117"/>
      <c r="Q80" s="330"/>
      <c r="R80" s="117"/>
      <c r="S80" s="117"/>
    </row>
    <row r="81" spans="1:19" s="11" customFormat="1" ht="15.75">
      <c r="A81" s="229">
        <v>7.9</v>
      </c>
      <c r="B81" s="235" t="s">
        <v>31</v>
      </c>
      <c r="C81" s="75" t="s">
        <v>3</v>
      </c>
      <c r="D81" s="231">
        <v>12</v>
      </c>
      <c r="E81" s="71">
        <v>1</v>
      </c>
      <c r="F81" s="232">
        <f t="shared" si="5"/>
        <v>12</v>
      </c>
      <c r="G81" s="236"/>
      <c r="H81" s="236"/>
      <c r="I81" s="229">
        <f t="shared" si="6"/>
        <v>1</v>
      </c>
      <c r="J81" s="189">
        <f t="shared" si="7"/>
        <v>12</v>
      </c>
      <c r="K81" s="117"/>
      <c r="L81" s="117"/>
      <c r="M81" s="117"/>
      <c r="N81" s="117"/>
      <c r="O81" s="190" t="s">
        <v>91</v>
      </c>
      <c r="P81" s="117"/>
      <c r="Q81" s="330"/>
      <c r="R81" s="117"/>
      <c r="S81" s="117"/>
    </row>
    <row r="82" spans="1:19" s="11" customFormat="1" ht="15.75">
      <c r="A82" s="134">
        <v>7.1</v>
      </c>
      <c r="B82" s="235" t="s">
        <v>103</v>
      </c>
      <c r="C82" s="75" t="s">
        <v>3</v>
      </c>
      <c r="D82" s="231">
        <v>4.7125</v>
      </c>
      <c r="E82" s="71">
        <v>3</v>
      </c>
      <c r="F82" s="232">
        <f t="shared" si="5"/>
        <v>14.137500000000001</v>
      </c>
      <c r="G82" s="236"/>
      <c r="H82" s="236"/>
      <c r="I82" s="229">
        <f t="shared" si="6"/>
        <v>3</v>
      </c>
      <c r="J82" s="189">
        <f t="shared" si="7"/>
        <v>14.137500000000001</v>
      </c>
      <c r="K82" s="117"/>
      <c r="L82" s="117"/>
      <c r="M82" s="117"/>
      <c r="N82" s="117"/>
      <c r="O82" s="190" t="s">
        <v>91</v>
      </c>
      <c r="P82" s="117"/>
      <c r="Q82" s="331"/>
      <c r="R82" s="117"/>
      <c r="S82" s="117"/>
    </row>
    <row r="83" spans="1:19" s="240" customFormat="1" ht="18.75">
      <c r="A83" s="322" t="s">
        <v>53</v>
      </c>
      <c r="B83" s="323"/>
      <c r="C83" s="323"/>
      <c r="D83" s="323"/>
      <c r="E83" s="324"/>
      <c r="F83" s="255">
        <f>SUM(F73:F82)</f>
        <v>241.31405</v>
      </c>
      <c r="G83" s="255"/>
      <c r="H83" s="255">
        <f>SUM(H73:H82)</f>
        <v>0</v>
      </c>
      <c r="I83" s="255"/>
      <c r="J83" s="255">
        <f>SUM(J73:J82)</f>
        <v>241.31405</v>
      </c>
      <c r="K83" s="255"/>
      <c r="L83" s="255">
        <f>SUM(L73:L82)</f>
        <v>0</v>
      </c>
      <c r="M83" s="255"/>
      <c r="N83" s="255">
        <f>SUM(N73:N82)</f>
        <v>0</v>
      </c>
      <c r="O83" s="239"/>
      <c r="P83" s="239"/>
      <c r="Q83" s="239"/>
      <c r="R83" s="239"/>
      <c r="S83" s="239"/>
    </row>
    <row r="84" spans="1:19" s="243" customFormat="1" ht="20.25">
      <c r="A84" s="317" t="s">
        <v>80</v>
      </c>
      <c r="B84" s="317"/>
      <c r="C84" s="317"/>
      <c r="D84" s="317"/>
      <c r="E84" s="317"/>
      <c r="F84" s="241">
        <f>F83+F71+F65+F63+F52+F49+F20</f>
        <v>60244.00186500001</v>
      </c>
      <c r="G84" s="241"/>
      <c r="H84" s="241">
        <f>H83+H71+H65+H63+H52+H49+H20</f>
        <v>11594.204600000001</v>
      </c>
      <c r="I84" s="241"/>
      <c r="J84" s="241">
        <f>J83+J71+J65+J63+J52+J49+J20</f>
        <v>11596.418459999999</v>
      </c>
      <c r="K84" s="241"/>
      <c r="L84" s="241">
        <f>L83+L71+L65+L63+L52+L49+L20</f>
        <v>19232.052615</v>
      </c>
      <c r="M84" s="241"/>
      <c r="N84" s="241">
        <f>N83+N71+N65+N63+N52+N49+N20</f>
        <v>17821.32619</v>
      </c>
      <c r="O84" s="242"/>
      <c r="P84" s="242"/>
      <c r="Q84" s="242"/>
      <c r="R84" s="242"/>
      <c r="S84" s="242"/>
    </row>
    <row r="85" spans="1:19" ht="16.5" customHeight="1">
      <c r="A85" s="16"/>
      <c r="B85" s="319" t="s">
        <v>32</v>
      </c>
      <c r="C85" s="319"/>
      <c r="D85" s="319"/>
      <c r="E85" s="319"/>
      <c r="F85" s="319"/>
      <c r="G85" s="319"/>
      <c r="H85" s="319"/>
      <c r="I85" s="1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9" ht="33.75" customHeight="1">
      <c r="A86" s="16"/>
      <c r="B86" s="16"/>
      <c r="C86" s="16"/>
      <c r="D86" s="16"/>
      <c r="E86" s="16"/>
      <c r="F86" s="16"/>
      <c r="G86" s="17"/>
      <c r="H86" s="17"/>
      <c r="I86" s="16"/>
    </row>
    <row r="87" spans="1:9" ht="15">
      <c r="A87" s="18"/>
      <c r="B87" s="19" t="s">
        <v>33</v>
      </c>
      <c r="C87" s="18"/>
      <c r="D87" s="18"/>
      <c r="E87" s="18"/>
      <c r="F87" s="281" t="s">
        <v>88</v>
      </c>
      <c r="G87" s="281"/>
      <c r="H87" s="281"/>
      <c r="I87" s="16"/>
    </row>
    <row r="88" spans="1:9" ht="15">
      <c r="A88" s="18"/>
      <c r="B88" s="21" t="s">
        <v>34</v>
      </c>
      <c r="C88" s="18"/>
      <c r="D88" s="18"/>
      <c r="E88" s="18"/>
      <c r="F88" s="318" t="s">
        <v>83</v>
      </c>
      <c r="G88" s="318"/>
      <c r="H88" s="318"/>
      <c r="I88" s="16"/>
    </row>
    <row r="89" spans="1:9" ht="15">
      <c r="A89" s="18"/>
      <c r="B89" s="21"/>
      <c r="C89" s="18"/>
      <c r="D89" s="18"/>
      <c r="E89" s="18"/>
      <c r="F89" s="18"/>
      <c r="G89" s="20"/>
      <c r="H89" s="20"/>
      <c r="I89" s="16"/>
    </row>
    <row r="90" spans="1:9" ht="15">
      <c r="A90" s="18"/>
      <c r="B90" s="22" t="s">
        <v>119</v>
      </c>
      <c r="C90" s="18"/>
      <c r="D90" s="18"/>
      <c r="E90" s="18"/>
      <c r="F90" s="18"/>
      <c r="G90" s="20"/>
      <c r="H90" s="20"/>
      <c r="I90" s="16"/>
    </row>
    <row r="91" spans="1:9" ht="15">
      <c r="A91" s="18"/>
      <c r="B91" s="23" t="s">
        <v>73</v>
      </c>
      <c r="C91" s="24"/>
      <c r="D91" s="24"/>
      <c r="E91" s="24"/>
      <c r="F91" s="24"/>
      <c r="G91" s="25"/>
      <c r="H91" s="25"/>
      <c r="I91" s="16"/>
    </row>
    <row r="92" spans="1:9" ht="15">
      <c r="A92" s="16"/>
      <c r="B92" s="16"/>
      <c r="C92" s="16"/>
      <c r="D92" s="16"/>
      <c r="E92" s="16"/>
      <c r="F92" s="16"/>
      <c r="G92" s="17"/>
      <c r="H92" s="17"/>
      <c r="I92" s="16"/>
    </row>
    <row r="93" spans="1:9" ht="15">
      <c r="A93" s="16"/>
      <c r="B93" s="16"/>
      <c r="C93" s="16"/>
      <c r="D93" s="16"/>
      <c r="E93" s="16"/>
      <c r="F93" s="16"/>
      <c r="G93" s="17"/>
      <c r="H93" s="17"/>
      <c r="I93" s="16"/>
    </row>
    <row r="94" spans="1:9" ht="15">
      <c r="A94" s="16"/>
      <c r="B94" s="16"/>
      <c r="C94" s="16"/>
      <c r="D94" s="16"/>
      <c r="E94" s="16"/>
      <c r="F94" s="16"/>
      <c r="G94" s="17"/>
      <c r="H94" s="17"/>
      <c r="I94" s="16"/>
    </row>
    <row r="95" spans="1:9" ht="15">
      <c r="A95" s="16"/>
      <c r="B95" s="16"/>
      <c r="C95" s="16"/>
      <c r="D95" s="16"/>
      <c r="E95" s="16"/>
      <c r="F95" s="16"/>
      <c r="G95" s="17"/>
      <c r="H95" s="17"/>
      <c r="I95" s="16"/>
    </row>
    <row r="96" spans="1:9" ht="15">
      <c r="A96" s="16"/>
      <c r="B96" s="16"/>
      <c r="C96" s="16"/>
      <c r="D96" s="16"/>
      <c r="E96" s="16"/>
      <c r="F96" s="16"/>
      <c r="G96" s="17"/>
      <c r="H96" s="17"/>
      <c r="I96" s="16"/>
    </row>
    <row r="97" spans="1:9" ht="15">
      <c r="A97" s="16"/>
      <c r="B97" s="16"/>
      <c r="C97" s="16"/>
      <c r="D97" s="16"/>
      <c r="E97" s="16"/>
      <c r="F97" s="16"/>
      <c r="G97" s="17"/>
      <c r="H97" s="17"/>
      <c r="I97" s="16"/>
    </row>
    <row r="98" spans="1:9" ht="15">
      <c r="A98" s="16"/>
      <c r="B98" s="16"/>
      <c r="C98" s="16"/>
      <c r="D98" s="16"/>
      <c r="E98" s="16"/>
      <c r="F98" s="16"/>
      <c r="G98" s="17"/>
      <c r="H98" s="17"/>
      <c r="I98" s="16"/>
    </row>
    <row r="99" spans="1:9" ht="15">
      <c r="A99" s="16"/>
      <c r="B99" s="16"/>
      <c r="C99" s="16"/>
      <c r="D99" s="16"/>
      <c r="E99" s="16"/>
      <c r="F99" s="16"/>
      <c r="G99" s="17"/>
      <c r="H99" s="17"/>
      <c r="I99" s="16"/>
    </row>
    <row r="100" spans="1:9" ht="15">
      <c r="A100" s="16"/>
      <c r="B100" s="16"/>
      <c r="C100" s="16"/>
      <c r="D100" s="16"/>
      <c r="E100" s="16"/>
      <c r="F100" s="16"/>
      <c r="G100" s="17"/>
      <c r="H100" s="17"/>
      <c r="I100" s="16"/>
    </row>
    <row r="101" spans="1:9" ht="15">
      <c r="A101" s="16"/>
      <c r="B101" s="16"/>
      <c r="C101" s="16"/>
      <c r="D101" s="16"/>
      <c r="E101" s="16"/>
      <c r="F101" s="16"/>
      <c r="G101" s="17"/>
      <c r="H101" s="17"/>
      <c r="I101" s="16"/>
    </row>
    <row r="102" spans="1:9" ht="15">
      <c r="A102" s="16"/>
      <c r="B102" s="16"/>
      <c r="C102" s="16"/>
      <c r="D102" s="16"/>
      <c r="E102" s="16"/>
      <c r="F102" s="16"/>
      <c r="G102" s="17"/>
      <c r="H102" s="17"/>
      <c r="I102" s="16"/>
    </row>
    <row r="103" spans="1:9" ht="15">
      <c r="A103" s="16"/>
      <c r="B103" s="16"/>
      <c r="C103" s="16"/>
      <c r="D103" s="16"/>
      <c r="E103" s="16"/>
      <c r="F103" s="16"/>
      <c r="G103" s="17"/>
      <c r="H103" s="17"/>
      <c r="I103" s="16"/>
    </row>
    <row r="104" spans="1:9" ht="15">
      <c r="A104" s="16"/>
      <c r="B104" s="16"/>
      <c r="C104" s="16"/>
      <c r="D104" s="16"/>
      <c r="E104" s="16"/>
      <c r="F104" s="16"/>
      <c r="G104" s="17"/>
      <c r="H104" s="17"/>
      <c r="I104" s="16"/>
    </row>
    <row r="105" spans="1:9" ht="15">
      <c r="A105" s="16"/>
      <c r="B105" s="16"/>
      <c r="C105" s="16"/>
      <c r="D105" s="16"/>
      <c r="E105" s="16"/>
      <c r="F105" s="16"/>
      <c r="G105" s="17"/>
      <c r="H105" s="17"/>
      <c r="I105" s="16"/>
    </row>
    <row r="106" spans="1:9" ht="15">
      <c r="A106" s="16"/>
      <c r="B106" s="16"/>
      <c r="C106" s="16"/>
      <c r="D106" s="16"/>
      <c r="E106" s="16"/>
      <c r="F106" s="16"/>
      <c r="G106" s="17"/>
      <c r="H106" s="17"/>
      <c r="I106" s="16"/>
    </row>
    <row r="107" spans="1:9" ht="15">
      <c r="A107" s="16"/>
      <c r="B107" s="16"/>
      <c r="C107" s="16"/>
      <c r="D107" s="16"/>
      <c r="E107" s="16"/>
      <c r="F107" s="16"/>
      <c r="G107" s="17"/>
      <c r="H107" s="17"/>
      <c r="I107" s="16"/>
    </row>
    <row r="108" spans="1:9" ht="15">
      <c r="A108" s="16"/>
      <c r="B108" s="16"/>
      <c r="C108" s="16"/>
      <c r="D108" s="16"/>
      <c r="E108" s="16"/>
      <c r="F108" s="16"/>
      <c r="G108" s="17"/>
      <c r="H108" s="17"/>
      <c r="I108" s="16"/>
    </row>
    <row r="109" spans="1:9" ht="15">
      <c r="A109" s="16"/>
      <c r="B109" s="16"/>
      <c r="C109" s="16"/>
      <c r="D109" s="16"/>
      <c r="E109" s="16"/>
      <c r="F109" s="16"/>
      <c r="G109" s="17"/>
      <c r="H109" s="17"/>
      <c r="I109" s="16"/>
    </row>
    <row r="110" spans="1:9" ht="15">
      <c r="A110" s="16"/>
      <c r="B110" s="16"/>
      <c r="C110" s="16"/>
      <c r="D110" s="16"/>
      <c r="E110" s="16"/>
      <c r="F110" s="16"/>
      <c r="G110" s="17"/>
      <c r="H110" s="17"/>
      <c r="I110" s="16"/>
    </row>
    <row r="111" spans="1:9" ht="15">
      <c r="A111" s="16"/>
      <c r="B111" s="16"/>
      <c r="C111" s="16"/>
      <c r="D111" s="16"/>
      <c r="E111" s="16"/>
      <c r="F111" s="16"/>
      <c r="G111" s="17"/>
      <c r="H111" s="17"/>
      <c r="I111" s="16"/>
    </row>
    <row r="112" spans="1:9" ht="15">
      <c r="A112" s="16"/>
      <c r="B112" s="16"/>
      <c r="C112" s="16"/>
      <c r="D112" s="16"/>
      <c r="E112" s="16"/>
      <c r="F112" s="16"/>
      <c r="G112" s="17"/>
      <c r="H112" s="17"/>
      <c r="I112" s="16"/>
    </row>
    <row r="113" spans="1:9" ht="15">
      <c r="A113" s="16"/>
      <c r="B113" s="16"/>
      <c r="C113" s="16"/>
      <c r="D113" s="16"/>
      <c r="E113" s="16"/>
      <c r="F113" s="16"/>
      <c r="G113" s="17"/>
      <c r="H113" s="17"/>
      <c r="I113" s="16"/>
    </row>
    <row r="114" spans="1:9" ht="15">
      <c r="A114" s="16"/>
      <c r="B114" s="16"/>
      <c r="C114" s="16"/>
      <c r="D114" s="16"/>
      <c r="E114" s="16"/>
      <c r="F114" s="16"/>
      <c r="G114" s="17"/>
      <c r="H114" s="17"/>
      <c r="I114" s="16"/>
    </row>
    <row r="115" spans="1:9" ht="15">
      <c r="A115" s="16"/>
      <c r="B115" s="16"/>
      <c r="C115" s="16"/>
      <c r="D115" s="16"/>
      <c r="E115" s="16"/>
      <c r="F115" s="16"/>
      <c r="G115" s="17"/>
      <c r="H115" s="17"/>
      <c r="I115" s="16"/>
    </row>
  </sheetData>
  <sheetProtection/>
  <mergeCells count="68">
    <mergeCell ref="O16:O19"/>
    <mergeCell ref="O42:O43"/>
    <mergeCell ref="A45:B45"/>
    <mergeCell ref="Q46:Q47"/>
    <mergeCell ref="A48:B48"/>
    <mergeCell ref="O46:O47"/>
    <mergeCell ref="A20:E20"/>
    <mergeCell ref="A41:B41"/>
    <mergeCell ref="A40:B40"/>
    <mergeCell ref="A35:B35"/>
    <mergeCell ref="S46:S47"/>
    <mergeCell ref="S42:S43"/>
    <mergeCell ref="S38:S39"/>
    <mergeCell ref="A60:B60"/>
    <mergeCell ref="A63:E63"/>
    <mergeCell ref="A64:I64"/>
    <mergeCell ref="A49:E49"/>
    <mergeCell ref="A53:I53"/>
    <mergeCell ref="A54:C54"/>
    <mergeCell ref="A44:B44"/>
    <mergeCell ref="A83:E83"/>
    <mergeCell ref="A71:E71"/>
    <mergeCell ref="A72:I72"/>
    <mergeCell ref="C60:S60"/>
    <mergeCell ref="A59:B59"/>
    <mergeCell ref="A65:E65"/>
    <mergeCell ref="Q73:Q82"/>
    <mergeCell ref="Q68:Q70"/>
    <mergeCell ref="G2:N2"/>
    <mergeCell ref="A6:S6"/>
    <mergeCell ref="P2:P4"/>
    <mergeCell ref="A84:E84"/>
    <mergeCell ref="F88:H88"/>
    <mergeCell ref="B85:H85"/>
    <mergeCell ref="A66:I66"/>
    <mergeCell ref="A62:B62"/>
    <mergeCell ref="A57:B57"/>
    <mergeCell ref="F87:H87"/>
    <mergeCell ref="O2:O4"/>
    <mergeCell ref="Q27:Q31"/>
    <mergeCell ref="Q33:Q34"/>
    <mergeCell ref="F3:F4"/>
    <mergeCell ref="A1:S1"/>
    <mergeCell ref="A32:B32"/>
    <mergeCell ref="A2:A4"/>
    <mergeCell ref="B2:B4"/>
    <mergeCell ref="C2:C4"/>
    <mergeCell ref="R2:R4"/>
    <mergeCell ref="E3:E4"/>
    <mergeCell ref="A31:B31"/>
    <mergeCell ref="A15:S15"/>
    <mergeCell ref="A36:S36"/>
    <mergeCell ref="G3:H3"/>
    <mergeCell ref="I3:J3"/>
    <mergeCell ref="S2:S4"/>
    <mergeCell ref="A26:B26"/>
    <mergeCell ref="M3:N3"/>
    <mergeCell ref="A25:B25"/>
    <mergeCell ref="A56:B56"/>
    <mergeCell ref="A50:I50"/>
    <mergeCell ref="Q2:Q4"/>
    <mergeCell ref="D2:D4"/>
    <mergeCell ref="O38:O39"/>
    <mergeCell ref="Q8:Q9"/>
    <mergeCell ref="Q23:Q24"/>
    <mergeCell ref="K3:L3"/>
    <mergeCell ref="E2:F2"/>
    <mergeCell ref="A52:E52"/>
  </mergeCells>
  <printOptions/>
  <pageMargins left="0.3937007874015748" right="0.3937007874015748" top="0.55" bottom="0.63" header="0" footer="0"/>
  <pageSetup horizontalDpi="600" verticalDpi="600" orientation="landscape" paperSize="9" scale="38" r:id="rId1"/>
  <rowBreaks count="2" manualBreakCount="2">
    <brk id="44" max="18" man="1"/>
    <brk id="9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Mykola.Pavliv</cp:lastModifiedBy>
  <cp:lastPrinted>2015-06-17T05:56:44Z</cp:lastPrinted>
  <dcterms:created xsi:type="dcterms:W3CDTF">2003-02-20T10:09:41Z</dcterms:created>
  <dcterms:modified xsi:type="dcterms:W3CDTF">2015-06-18T06:03:51Z</dcterms:modified>
  <cp:category/>
  <cp:version/>
  <cp:contentType/>
  <cp:contentStatus/>
</cp:coreProperties>
</file>