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120" yWindow="120" windowWidth="9420" windowHeight="5190" tabRatio="862" firstSheet="4" activeTab="9"/>
  </bookViews>
  <sheets>
    <sheet name="Загальна інформація" sheetId="2" r:id="rId1"/>
    <sheet name="1. Зведений звіт" sheetId="1" r:id="rId2"/>
    <sheet name="1.1. Технічний розвиток мереж" sheetId="14" r:id="rId3"/>
    <sheet name="1.2. Зниження понаднорматива" sheetId="11" r:id="rId4"/>
    <sheet name="1.3. АСДТК" sheetId="9" r:id="rId5"/>
    <sheet name="1.4. Інформаційні технології" sheetId="8" r:id="rId6"/>
    <sheet name="1.5. Зв'язок" sheetId="7" r:id="rId7"/>
    <sheet name="1.6. Транспорт" sheetId="6" r:id="rId8"/>
    <sheet name="1.7. Інше" sheetId="5" r:id="rId9"/>
    <sheet name="2.Детальний звіт." sheetId="19" r:id="rId10"/>
    <sheet name="3. Перелік закупівель" sheetId="22" r:id="rId11"/>
  </sheets>
  <definedNames>
    <definedName name="_xlnm.Print_Area" localSheetId="1">'1. Зведений звіт'!$A$1:$H$22</definedName>
    <definedName name="_xlnm.Print_Area" localSheetId="7">'1.6. Транспорт'!$A$1:$I$11</definedName>
    <definedName name="_xlnm.Print_Area" localSheetId="8">'1.7. Інше'!$A$1:$I$13</definedName>
    <definedName name="_xlnm.Print_Area" localSheetId="9">'2.Детальний звіт.'!$A$1:$T$67</definedName>
    <definedName name="_xlnm.Print_Area" localSheetId="0">'Загальна інформація'!$A$1:$F$16</definedName>
  </definedNames>
  <calcPr calcId="125725"/>
</workbook>
</file>

<file path=xl/calcChain.xml><?xml version="1.0" encoding="utf-8"?>
<calcChain xmlns="http://schemas.openxmlformats.org/spreadsheetml/2006/main">
  <c r="E12" i="1"/>
  <c r="E68" i="22" l="1"/>
  <c r="E69" s="1"/>
  <c r="E66"/>
  <c r="E62"/>
  <c r="C61"/>
  <c r="E51"/>
  <c r="E58" s="1"/>
  <c r="C50"/>
  <c r="C49"/>
  <c r="E47"/>
  <c r="E44"/>
  <c r="C43"/>
  <c r="E39"/>
  <c r="E36"/>
  <c r="C34"/>
  <c r="C31"/>
  <c r="C30"/>
  <c r="C27"/>
  <c r="C26"/>
  <c r="C23"/>
  <c r="C22"/>
  <c r="E19"/>
  <c r="C18"/>
  <c r="C17"/>
  <c r="C15"/>
  <c r="C14"/>
  <c r="C13"/>
  <c r="C12"/>
  <c r="C11"/>
  <c r="C10"/>
  <c r="E59" l="1"/>
  <c r="E70" s="1"/>
  <c r="I16" i="7" l="1"/>
  <c r="G16"/>
  <c r="F16"/>
  <c r="E16"/>
  <c r="D16"/>
  <c r="H22" i="14"/>
  <c r="G17"/>
  <c r="H17"/>
  <c r="F17"/>
  <c r="F23"/>
  <c r="F27"/>
  <c r="E5"/>
  <c r="E26"/>
  <c r="E22"/>
  <c r="E18"/>
  <c r="E12"/>
  <c r="J10" i="19" l="1"/>
  <c r="J48"/>
  <c r="E8" i="6" l="1"/>
  <c r="G9"/>
  <c r="F9"/>
  <c r="G8"/>
  <c r="F8"/>
  <c r="G6" i="5"/>
  <c r="F6"/>
  <c r="J24" i="19"/>
  <c r="J23"/>
  <c r="J20"/>
  <c r="J19"/>
  <c r="J9"/>
  <c r="J8"/>
  <c r="J7"/>
  <c r="J55" l="1"/>
  <c r="J51" l="1"/>
  <c r="I49" l="1"/>
  <c r="G49"/>
  <c r="G45"/>
  <c r="E31"/>
  <c r="E28"/>
  <c r="E27"/>
  <c r="E24"/>
  <c r="E23"/>
  <c r="G21"/>
  <c r="E20"/>
  <c r="E19"/>
  <c r="E8"/>
  <c r="E9"/>
  <c r="E10"/>
  <c r="E11"/>
  <c r="E12"/>
  <c r="E13"/>
  <c r="E14"/>
  <c r="E15"/>
  <c r="E7"/>
  <c r="E9" i="6" l="1"/>
  <c r="I14" i="7"/>
  <c r="H14"/>
  <c r="G17" i="8" l="1"/>
  <c r="F17"/>
  <c r="G22"/>
  <c r="G24" s="1"/>
  <c r="F22"/>
  <c r="F24" s="1"/>
  <c r="E8"/>
  <c r="E17"/>
  <c r="E22"/>
  <c r="I23"/>
  <c r="G20"/>
  <c r="F20"/>
  <c r="E20"/>
  <c r="D8"/>
  <c r="D17"/>
  <c r="D22"/>
  <c r="D20"/>
  <c r="E24" l="1"/>
  <c r="D24"/>
  <c r="F22" i="14" l="1"/>
  <c r="D12" i="1"/>
  <c r="D10"/>
  <c r="P57" i="19" l="1"/>
  <c r="N56"/>
  <c r="F14" i="1" s="1"/>
  <c r="L56" i="19"/>
  <c r="E14" i="1" s="1"/>
  <c r="I56" i="19"/>
  <c r="R55"/>
  <c r="Q55"/>
  <c r="P55"/>
  <c r="G55"/>
  <c r="G56" s="1"/>
  <c r="N53"/>
  <c r="F13" i="1" s="1"/>
  <c r="L53" i="19"/>
  <c r="E13" i="1" s="1"/>
  <c r="J52" i="19"/>
  <c r="R52" s="1"/>
  <c r="H52"/>
  <c r="P52" s="1"/>
  <c r="G52"/>
  <c r="I52" s="1"/>
  <c r="I53" s="1"/>
  <c r="R51"/>
  <c r="Q51"/>
  <c r="P51"/>
  <c r="G51"/>
  <c r="N49"/>
  <c r="F12" i="1" s="1"/>
  <c r="L49" i="19"/>
  <c r="R48"/>
  <c r="Q48"/>
  <c r="P48"/>
  <c r="I45"/>
  <c r="Q44"/>
  <c r="P44"/>
  <c r="J44"/>
  <c r="E44"/>
  <c r="Q43"/>
  <c r="P43"/>
  <c r="M43"/>
  <c r="J43"/>
  <c r="R42"/>
  <c r="P42"/>
  <c r="M42"/>
  <c r="L42"/>
  <c r="Q42" s="1"/>
  <c r="I40"/>
  <c r="R39"/>
  <c r="P39"/>
  <c r="M39"/>
  <c r="L39"/>
  <c r="Q39" s="1"/>
  <c r="G39"/>
  <c r="R38"/>
  <c r="P38"/>
  <c r="M38"/>
  <c r="L38"/>
  <c r="Q38" s="1"/>
  <c r="G38"/>
  <c r="F10" i="1"/>
  <c r="N32" i="19"/>
  <c r="L32"/>
  <c r="Q32" s="1"/>
  <c r="G32"/>
  <c r="Q31"/>
  <c r="P31"/>
  <c r="N29"/>
  <c r="L29"/>
  <c r="I29"/>
  <c r="G29"/>
  <c r="Q28"/>
  <c r="P28"/>
  <c r="Q27"/>
  <c r="P27"/>
  <c r="N25"/>
  <c r="L25"/>
  <c r="I25"/>
  <c r="G25"/>
  <c r="R24"/>
  <c r="Q24"/>
  <c r="P24"/>
  <c r="R23"/>
  <c r="Q23"/>
  <c r="P23"/>
  <c r="N21"/>
  <c r="L21"/>
  <c r="I21"/>
  <c r="I33" s="1"/>
  <c r="D9" i="1" s="1"/>
  <c r="R20" i="19"/>
  <c r="Q20"/>
  <c r="P20"/>
  <c r="R19"/>
  <c r="Q19"/>
  <c r="P19"/>
  <c r="N16"/>
  <c r="F8" i="1" s="1"/>
  <c r="L16" i="19"/>
  <c r="E8" i="1" s="1"/>
  <c r="I16" i="19"/>
  <c r="D8" i="1" s="1"/>
  <c r="G16" i="19"/>
  <c r="Q15"/>
  <c r="P15"/>
  <c r="Q14"/>
  <c r="P14"/>
  <c r="Q13"/>
  <c r="P13"/>
  <c r="Q12"/>
  <c r="P12"/>
  <c r="Q11"/>
  <c r="P11"/>
  <c r="R10"/>
  <c r="Q10"/>
  <c r="P10"/>
  <c r="R9"/>
  <c r="Q9"/>
  <c r="P9"/>
  <c r="R8"/>
  <c r="Q8"/>
  <c r="P8"/>
  <c r="Q7"/>
  <c r="P7"/>
  <c r="R7"/>
  <c r="G40" l="1"/>
  <c r="G46" s="1"/>
  <c r="I46"/>
  <c r="G33"/>
  <c r="G57" s="1"/>
  <c r="Q25"/>
  <c r="Q29"/>
  <c r="Q49"/>
  <c r="N33"/>
  <c r="F9" i="1" s="1"/>
  <c r="R44" i="19"/>
  <c r="Q35"/>
  <c r="E10" i="1"/>
  <c r="Q56" i="19"/>
  <c r="D14" i="1"/>
  <c r="D11"/>
  <c r="Q52" i="19"/>
  <c r="Q16"/>
  <c r="Q21"/>
  <c r="L33"/>
  <c r="N39"/>
  <c r="L40"/>
  <c r="L45"/>
  <c r="N38"/>
  <c r="N42"/>
  <c r="N45" s="1"/>
  <c r="Q45" l="1"/>
  <c r="L46"/>
  <c r="E11" i="1" s="1"/>
  <c r="N40" i="19"/>
  <c r="N46" s="1"/>
  <c r="L57"/>
  <c r="Q33"/>
  <c r="E9" i="1"/>
  <c r="Q53" i="19"/>
  <c r="D13" i="1"/>
  <c r="H13" s="1"/>
  <c r="I57" i="19"/>
  <c r="Q46"/>
  <c r="Q40"/>
  <c r="G22" i="14"/>
  <c r="H12"/>
  <c r="H6"/>
  <c r="H18"/>
  <c r="H26"/>
  <c r="G6"/>
  <c r="G12"/>
  <c r="G18"/>
  <c r="J18" s="1"/>
  <c r="G26"/>
  <c r="F12"/>
  <c r="F6"/>
  <c r="F18"/>
  <c r="F26"/>
  <c r="E13" i="8"/>
  <c r="F13"/>
  <c r="G13"/>
  <c r="D13"/>
  <c r="I15"/>
  <c r="I13"/>
  <c r="H13"/>
  <c r="I22"/>
  <c r="H22"/>
  <c r="I9"/>
  <c r="H10"/>
  <c r="H21"/>
  <c r="H20"/>
  <c r="H18"/>
  <c r="I16"/>
  <c r="I14"/>
  <c r="H16"/>
  <c r="H15"/>
  <c r="H14"/>
  <c r="H12"/>
  <c r="H11"/>
  <c r="I12"/>
  <c r="I11"/>
  <c r="I20"/>
  <c r="I18"/>
  <c r="H10" i="9"/>
  <c r="F8"/>
  <c r="G8"/>
  <c r="G14" s="1"/>
  <c r="D8"/>
  <c r="D14" s="1"/>
  <c r="I13"/>
  <c r="H13"/>
  <c r="I12"/>
  <c r="I11"/>
  <c r="I9"/>
  <c r="H12"/>
  <c r="H11"/>
  <c r="H9"/>
  <c r="I16" i="11"/>
  <c r="H9"/>
  <c r="I17"/>
  <c r="I10"/>
  <c r="I11"/>
  <c r="I15"/>
  <c r="H17"/>
  <c r="H15"/>
  <c r="H10"/>
  <c r="H11"/>
  <c r="D8"/>
  <c r="D18" s="1"/>
  <c r="J24" i="14"/>
  <c r="J23"/>
  <c r="I24"/>
  <c r="I23"/>
  <c r="J20"/>
  <c r="J19"/>
  <c r="I20"/>
  <c r="I19"/>
  <c r="J14"/>
  <c r="I14"/>
  <c r="J13"/>
  <c r="I13"/>
  <c r="J7"/>
  <c r="J8"/>
  <c r="I8"/>
  <c r="I7"/>
  <c r="G8" i="8"/>
  <c r="G10" i="6"/>
  <c r="H8"/>
  <c r="D7" i="5"/>
  <c r="H12" i="1"/>
  <c r="G10"/>
  <c r="G12"/>
  <c r="G13"/>
  <c r="F14" i="11"/>
  <c r="G14"/>
  <c r="G14" i="1"/>
  <c r="I21" i="14"/>
  <c r="J21"/>
  <c r="J29"/>
  <c r="J30"/>
  <c r="I28"/>
  <c r="J15"/>
  <c r="J22"/>
  <c r="J25"/>
  <c r="J27"/>
  <c r="J28"/>
  <c r="I30"/>
  <c r="I15"/>
  <c r="I22"/>
  <c r="I25"/>
  <c r="I27"/>
  <c r="I9"/>
  <c r="J9"/>
  <c r="I16"/>
  <c r="I26"/>
  <c r="I29"/>
  <c r="J10"/>
  <c r="I10"/>
  <c r="I17"/>
  <c r="J26"/>
  <c r="J17"/>
  <c r="J11"/>
  <c r="I11"/>
  <c r="I6"/>
  <c r="J16"/>
  <c r="I12"/>
  <c r="J12"/>
  <c r="I6" i="5"/>
  <c r="I9" i="11"/>
  <c r="H12"/>
  <c r="H9" i="6"/>
  <c r="G8" i="11"/>
  <c r="G18" s="1"/>
  <c r="F8"/>
  <c r="F18" s="1"/>
  <c r="H16"/>
  <c r="H14" i="1"/>
  <c r="D14" i="11"/>
  <c r="E8" i="9"/>
  <c r="E14" s="1"/>
  <c r="H10" i="1"/>
  <c r="E14" i="11"/>
  <c r="I14" s="1"/>
  <c r="H9" i="8"/>
  <c r="F14" i="9"/>
  <c r="I8"/>
  <c r="E8" i="11"/>
  <c r="E18" s="1"/>
  <c r="Q57" i="19" l="1"/>
  <c r="N57"/>
  <c r="F11" i="1"/>
  <c r="D10" i="6"/>
  <c r="E10"/>
  <c r="H17" i="8"/>
  <c r="H19"/>
  <c r="I14" i="9"/>
  <c r="H14"/>
  <c r="H8"/>
  <c r="I18" i="14"/>
  <c r="H5"/>
  <c r="H31" s="1"/>
  <c r="G5"/>
  <c r="G31" s="1"/>
  <c r="F5"/>
  <c r="F31" s="1"/>
  <c r="I19" i="8"/>
  <c r="I17" s="1"/>
  <c r="F10" i="6"/>
  <c r="I10" i="8"/>
  <c r="I8" s="1"/>
  <c r="D15" i="1"/>
  <c r="E31" i="14"/>
  <c r="J6"/>
  <c r="H18" i="11"/>
  <c r="F15" i="1"/>
  <c r="I8" i="11"/>
  <c r="I9" i="6"/>
  <c r="I8"/>
  <c r="I18" i="11"/>
  <c r="G7" i="5"/>
  <c r="F7"/>
  <c r="H8" i="11"/>
  <c r="I13"/>
  <c r="E15" i="1"/>
  <c r="F8" i="8"/>
  <c r="H24" s="1"/>
  <c r="H13" i="11"/>
  <c r="E7" i="5"/>
  <c r="I10" i="9"/>
  <c r="H6" i="5"/>
  <c r="H16" i="7"/>
  <c r="I12" i="11"/>
  <c r="H9" i="1"/>
  <c r="G9"/>
  <c r="H11"/>
  <c r="G11"/>
  <c r="H14" i="11"/>
  <c r="J5" i="14" l="1"/>
  <c r="H7" i="5"/>
  <c r="H8" i="8"/>
  <c r="I24"/>
  <c r="I21" s="1"/>
  <c r="I5" i="14"/>
  <c r="I10" i="6"/>
  <c r="H15" i="1"/>
  <c r="C15"/>
  <c r="H8"/>
  <c r="G8"/>
  <c r="I31" i="14"/>
  <c r="J31"/>
  <c r="H10" i="6"/>
  <c r="I7" i="5"/>
  <c r="G15" i="1"/>
</calcChain>
</file>

<file path=xl/comments1.xml><?xml version="1.0" encoding="utf-8"?>
<comments xmlns="http://schemas.openxmlformats.org/spreadsheetml/2006/main">
  <authors>
    <author>Petro Radovenchuk</author>
  </authors>
  <commentList>
    <comment ref="J55" authorId="0">
      <text>
        <r>
          <rPr>
            <b/>
            <sz val="8"/>
            <color indexed="81"/>
            <rFont val="Tahoma"/>
            <family val="2"/>
            <charset val="204"/>
          </rPr>
          <t>придбано по рамковій угоді</t>
        </r>
      </text>
    </comment>
    <comment ref="J56" authorId="0">
      <text>
        <r>
          <rPr>
            <b/>
            <sz val="8"/>
            <color indexed="81"/>
            <rFont val="Tahoma"/>
            <family val="2"/>
            <charset val="204"/>
          </rPr>
          <t>придбано по рамковій угоді</t>
        </r>
      </text>
    </comment>
    <comment ref="E57" authorId="0">
      <text>
        <r>
          <rPr>
            <b/>
            <sz val="8"/>
            <color indexed="81"/>
            <rFont val="Tahoma"/>
            <family val="2"/>
            <charset val="204"/>
          </rPr>
          <t>сума договору 622.221,12</t>
        </r>
      </text>
    </comment>
  </commentList>
</comments>
</file>

<file path=xl/sharedStrings.xml><?xml version="1.0" encoding="utf-8"?>
<sst xmlns="http://schemas.openxmlformats.org/spreadsheetml/2006/main" count="635" uniqueCount="285">
  <si>
    <t>№ з/п</t>
  </si>
  <si>
    <t>Впровадження та розвиток інформаційних технологій</t>
  </si>
  <si>
    <t>Інше</t>
  </si>
  <si>
    <t>Складові цільової програми</t>
  </si>
  <si>
    <t>Покращення обліку електроенергії, у т.ч.:</t>
  </si>
  <si>
    <t>впровадження обліку споживання електроенергії населенням, у т.ч.:</t>
  </si>
  <si>
    <t>сільським</t>
  </si>
  <si>
    <t>міським</t>
  </si>
  <si>
    <t>Система керування і отримання даних</t>
  </si>
  <si>
    <t>Архіватори мови</t>
  </si>
  <si>
    <t>Цифрові реєстратори подій</t>
  </si>
  <si>
    <t>Придбання обладнання, що не вимагає монтажу</t>
  </si>
  <si>
    <t>закупівля нових робочих станцій</t>
  </si>
  <si>
    <t>закупівля нового мережного обладнання</t>
  </si>
  <si>
    <t>модифікація застарілих мереж і комунікаційного обладнання</t>
  </si>
  <si>
    <t>Модернізація прикладного програмного забезпечення, у т.ч.:</t>
  </si>
  <si>
    <t>білінгових систем</t>
  </si>
  <si>
    <t>Інформаційна система управління виробництвом</t>
  </si>
  <si>
    <t>Джерело фінансування</t>
  </si>
  <si>
    <t>Виконавець робіт, послуг, продавець товару, визначено на тендері чи без</t>
  </si>
  <si>
    <t>Причини невиконання плану</t>
  </si>
  <si>
    <t>Одиниця виміру</t>
  </si>
  <si>
    <t>кількість, шт.</t>
  </si>
  <si>
    <t>М. П.</t>
  </si>
  <si>
    <t>1.3. Впровадження та розвиток автоматизації АСДТК</t>
  </si>
  <si>
    <t>1.4. Впровадження та розвиток інформаційних технологій</t>
  </si>
  <si>
    <t>1.7. Інше</t>
  </si>
  <si>
    <t>1.2</t>
  </si>
  <si>
    <t>2.1</t>
  </si>
  <si>
    <t>2.2</t>
  </si>
  <si>
    <t>1.1</t>
  </si>
  <si>
    <t>3.1</t>
  </si>
  <si>
    <t>3.2</t>
  </si>
  <si>
    <t>Будівництво, модернізація та реконструкція електричних мереж та обладнання</t>
  </si>
  <si>
    <t>1.1. Будівництво, модернізація та реконструкція електричних мереж та обладнання</t>
  </si>
  <si>
    <t>Будівництво, реконструкція та модернізація електричних мереж, у т.ч:</t>
  </si>
  <si>
    <t>110 кВ</t>
  </si>
  <si>
    <t>35 кВ</t>
  </si>
  <si>
    <t>0,4 кВ</t>
  </si>
  <si>
    <t xml:space="preserve">Джерело фінансування </t>
  </si>
  <si>
    <t>Вид процедури закупівлі</t>
  </si>
  <si>
    <t>Кількість, шт.</t>
  </si>
  <si>
    <t>Дата укладення договору</t>
  </si>
  <si>
    <t>Постачальник продукції</t>
  </si>
  <si>
    <t>Виробник продукції</t>
  </si>
  <si>
    <t>Усього</t>
  </si>
  <si>
    <t>у т.ч. з магістральними ізольованими проводами</t>
  </si>
  <si>
    <t>1.1.1</t>
  </si>
  <si>
    <t>1.1.2</t>
  </si>
  <si>
    <t>1.1.3</t>
  </si>
  <si>
    <t>1.1.4</t>
  </si>
  <si>
    <t>Різниця між фактичною вартістю одиниці продукції та плановою, %</t>
  </si>
  <si>
    <t>6-20 кВ</t>
  </si>
  <si>
    <t>з</t>
  </si>
  <si>
    <t xml:space="preserve">  впровадження  комерційного обліку 
  електроенергії </t>
  </si>
  <si>
    <t>Залишилось не профінансовано</t>
  </si>
  <si>
    <t>Відсоток фінансування</t>
  </si>
  <si>
    <t>до Порядку формування інвестиційних програм</t>
  </si>
  <si>
    <t>ліцензіатів з передачі та постачання електричної енергії</t>
  </si>
  <si>
    <t>Додаток 3</t>
  </si>
  <si>
    <t>до</t>
  </si>
  <si>
    <t>1.6. Модернізація та закупівля колісної техніки</t>
  </si>
  <si>
    <t>Заходи зі зниження нетехнічних витрат електричної енергії</t>
  </si>
  <si>
    <t>1.2. Заходи зі зниження нетехнічних витрат електричної енергії</t>
  </si>
  <si>
    <t>Впровадження та розвиток систем зв'язку</t>
  </si>
  <si>
    <t>Системи зв'язку, у т.ч.:</t>
  </si>
  <si>
    <t>резервне електроживлення засобів зв'язку</t>
  </si>
  <si>
    <t>Звіт щодо виконання інвестиційної програми</t>
  </si>
  <si>
    <t>Звітний період</t>
  </si>
  <si>
    <t>Прогнозний період</t>
  </si>
  <si>
    <t>Найменування ліцензіата</t>
  </si>
  <si>
    <t>(прізвище, ім'я, по батькові)</t>
  </si>
  <si>
    <t>Цільові програми</t>
  </si>
  <si>
    <t>Модернізація та закупівля колісної техніки</t>
  </si>
  <si>
    <t>профінансовано</t>
  </si>
  <si>
    <t>освоєно</t>
  </si>
  <si>
    <t>1</t>
  </si>
  <si>
    <t>1.3</t>
  </si>
  <si>
    <t>1.4</t>
  </si>
  <si>
    <t>1.5</t>
  </si>
  <si>
    <t>2</t>
  </si>
  <si>
    <t>1.1.4.1</t>
  </si>
  <si>
    <t>1.2.1</t>
  </si>
  <si>
    <t>1.2.2</t>
  </si>
  <si>
    <t>1.2.3</t>
  </si>
  <si>
    <t>1.2.4</t>
  </si>
  <si>
    <t>1.2.4.1</t>
  </si>
  <si>
    <t>1.3.1</t>
  </si>
  <si>
    <t>1.3.2</t>
  </si>
  <si>
    <t>1.3.3</t>
  </si>
  <si>
    <t>1.4.1</t>
  </si>
  <si>
    <t>1.4.2</t>
  </si>
  <si>
    <t>1.4.3</t>
  </si>
  <si>
    <t>1.5.1</t>
  </si>
  <si>
    <t>1.5.2</t>
  </si>
  <si>
    <t>1.5.3</t>
  </si>
  <si>
    <t>Реконструкція ПС, ТП та РП,
усього, з них:</t>
  </si>
  <si>
    <t>Модернізація ПС, ТП та РП,
усього, з них:</t>
  </si>
  <si>
    <t xml:space="preserve">  впровадження обліку електроенергії на    межі структурних підрозділів
(районів електричних мереж, філій)</t>
  </si>
  <si>
    <t>придбання стендів повірки, зразкових лічильників, повірочних лабораторій</t>
  </si>
  <si>
    <t>Телемеханіка підстанцій</t>
  </si>
  <si>
    <t>Придбання та впровадження засобів диспетчерсько-технологічного керування замість морально і фізично зношених та для розширення наявних, у т.ч.:</t>
  </si>
  <si>
    <t>Модернізація наявних та закупівля нових апаратних засобів інформатизації, у т.ч.:</t>
  </si>
  <si>
    <t>інші засоби інформатизації</t>
  </si>
  <si>
    <t>Закупівля операційних
систем, у т.ч.:</t>
  </si>
  <si>
    <t>для робочих станцій</t>
  </si>
  <si>
    <t>для серверів</t>
  </si>
  <si>
    <t>2.3</t>
  </si>
  <si>
    <t>інше</t>
  </si>
  <si>
    <t>3</t>
  </si>
  <si>
    <t>інших систем контролю та управління</t>
  </si>
  <si>
    <t>3.3</t>
  </si>
  <si>
    <t>4</t>
  </si>
  <si>
    <t>5</t>
  </si>
  <si>
    <t>модернізація наявних видів зв'язку (радіо, високочастотні, радіорелейні тощо)</t>
  </si>
  <si>
    <t>1.5. Впровадження та розвиток систем зв'язку</t>
  </si>
  <si>
    <t>джерело фінансування</t>
  </si>
  <si>
    <t>Найменування заходів інвестиційної програми</t>
  </si>
  <si>
    <t xml:space="preserve"> кількість, шт.</t>
  </si>
  <si>
    <t>1. Будівництво, модернізація та реконструкція електричних мереж та обладнання</t>
  </si>
  <si>
    <t>Усього по розділу 1:</t>
  </si>
  <si>
    <t>Усього по розділу 2:</t>
  </si>
  <si>
    <t>2. Заходи зі зниження нетехнічних витрат електричної енергії</t>
  </si>
  <si>
    <t>3. Впровадження та розвиток АСДТК</t>
  </si>
  <si>
    <t>Усього по розділу 3:</t>
  </si>
  <si>
    <t>4. Впровадження та розвиток інформаційних технологій</t>
  </si>
  <si>
    <t>Усього по розділу 4:</t>
  </si>
  <si>
    <t>5. Впровадження та розвиток систем зв'язку</t>
  </si>
  <si>
    <t>Усього по розділу 5:</t>
  </si>
  <si>
    <t>6. Модернізація та закупівля колісної техніки</t>
  </si>
  <si>
    <t>Усього по розділу 6:</t>
  </si>
  <si>
    <t>7. Інше</t>
  </si>
  <si>
    <t>Усього по розділу 7:</t>
  </si>
  <si>
    <t>Реквізити документа, який засвідчує прийняття в експлуатацію закінченого будівництвом об'єкта або очікувана дата прийняття в експлуатацію перехідних об'єктів</t>
  </si>
  <si>
    <t>Впровадження та розвиток автоматизованих систем диспетчерсько-технологічного керування (АСДТК)</t>
  </si>
  <si>
    <t>Будівництво нових ліній електропередачі (ЛЕП), усього, з них:</t>
  </si>
  <si>
    <t>Реконструкція ЛЕП,
усього, з них:</t>
  </si>
  <si>
    <t>Будівництво нових підстанцій (ПС), розподільних пунктів (РП) та трансформаторних підстанцій (ТП),
усього, з них:</t>
  </si>
  <si>
    <t>Заміна вимірювальних трансформаторів
 0,4 кВ</t>
  </si>
  <si>
    <t>Заміна вимірювальних трансформаторів
6(10)-150 кВ</t>
  </si>
  <si>
    <t>цифрові автоматичні телефонні станції (АТС)</t>
  </si>
  <si>
    <t>впровадження корпоративного зв'язку ліцензіата</t>
  </si>
  <si>
    <t>км</t>
  </si>
  <si>
    <t>амортизація</t>
  </si>
  <si>
    <t>Всього</t>
  </si>
  <si>
    <t>Встановлення розвантажувальних ТП:</t>
  </si>
  <si>
    <t>шт</t>
  </si>
  <si>
    <t>інші доходи</t>
  </si>
  <si>
    <t>Заміна приладів обліку підрядним способом при реконструкції електромереж:</t>
  </si>
  <si>
    <t>Витрати на виніс 1-фазних лічильників на фасад будинку підрядним способом при реконструкції ПЛ-0,4 кВ</t>
  </si>
  <si>
    <t>Витрати на виніс 3-фазних лічильників на фасад будинку підрядним способом при реконструкції ПЛ-0,4 кВ</t>
  </si>
  <si>
    <t>Заміна дефектних приладів обліку:</t>
  </si>
  <si>
    <t>Витрати на заміну 1-фазних лічильників на нові (дефектні лічильники)</t>
  </si>
  <si>
    <t>Витрати на заміну 3-фазних лічильників на нові (дефектні лічильники)</t>
  </si>
  <si>
    <t>Заміна приладів обліку власними силами:</t>
  </si>
  <si>
    <t xml:space="preserve">Витрати на виніс 1-фазних лічильників власними силами на фасад будинків </t>
  </si>
  <si>
    <t>Виніс приладів обліку в багатоквартирних будинках на 1 поверхи силами підрядника:</t>
  </si>
  <si>
    <t>Монтаж щитів в багатоповерхових будинках підрядним способом</t>
  </si>
  <si>
    <t>Закупівля нових робочих станцій</t>
  </si>
  <si>
    <t>Портативний компютер</t>
  </si>
  <si>
    <t>Закупівля нового мережевого обладнання</t>
  </si>
  <si>
    <t>Закупівля програмного забезпечення, у т.ч.:</t>
  </si>
  <si>
    <t xml:space="preserve"> </t>
  </si>
  <si>
    <t>Тендер</t>
  </si>
  <si>
    <t>ТОВ "Елінн"</t>
  </si>
  <si>
    <t>ЗЦП</t>
  </si>
  <si>
    <t>Голова правління                                         ___________________</t>
  </si>
  <si>
    <t>(або особа, яка виконує його обовязки)                                   (підпис)</t>
  </si>
  <si>
    <t>ПАТ "Рівнеобленерго"</t>
  </si>
  <si>
    <t>Заміна однофазних відгалужень до житлових будинків на ізольовані</t>
  </si>
  <si>
    <t>ТОВ "Техкомплект"</t>
  </si>
  <si>
    <t>ТОВ "Корпоративні телекомунікації"</t>
  </si>
  <si>
    <t xml:space="preserve">2. Детальний звіт щодо виконання інвестиційної програми ПАТ "Рівнеобленерго" </t>
  </si>
  <si>
    <r>
      <t xml:space="preserve">Заплановано на </t>
    </r>
    <r>
      <rPr>
        <sz val="11"/>
        <color indexed="10"/>
        <rFont val="Times New Roman"/>
        <family val="1"/>
        <charset val="204"/>
      </rPr>
      <t>2014 рік</t>
    </r>
    <r>
      <rPr>
        <sz val="11"/>
        <rFont val="Times New Roman"/>
        <family val="1"/>
        <charset val="204"/>
      </rPr>
      <t xml:space="preserve">  </t>
    </r>
  </si>
  <si>
    <t>вартість одиниці продукції,
тис. грн без ПДВ</t>
  </si>
  <si>
    <t>вартість, тис. грн. без ПДВ</t>
  </si>
  <si>
    <t>Реконструкція/технічне переоснащення ПЛ-0,4 кВ самоутримним ізольованим проводом</t>
  </si>
  <si>
    <t>Заміна трифазних відгалужень до житлових будинків на ізольовані</t>
  </si>
  <si>
    <t>Реконструкція КЛ-10 кВ</t>
  </si>
  <si>
    <t>Реконструкція КЛ-0,4 кВ</t>
  </si>
  <si>
    <t>Заміна ВВ-10 кВ на ПС 110 "Східна"</t>
  </si>
  <si>
    <t>Модернізація ПС-110/35кВ та ПС-35/10кВ з встановленням трансформаторів струму 10кВ</t>
  </si>
  <si>
    <t xml:space="preserve">Витрати на виніс 3-фазних лічильників власними силами на фасад будинків </t>
  </si>
  <si>
    <t>Акт №29/03, Акт№30/03</t>
  </si>
  <si>
    <t>ТОВ "РОМА ЛТД"</t>
  </si>
  <si>
    <t>Акт №26/03</t>
  </si>
  <si>
    <t>Впровадження системи документообігу</t>
  </si>
  <si>
    <t>ТОВ "НТК Консалтинг"</t>
  </si>
  <si>
    <t>Побудова кол центру</t>
  </si>
  <si>
    <t>Ліцензування програмного забезпечення Microsoft</t>
  </si>
  <si>
    <t>Система для проведення міністерських 
селекторних нарад АСС БР-6102</t>
  </si>
  <si>
    <t>БКМ-2М на базі Т-150-К з гідравлічним приводом</t>
  </si>
  <si>
    <t>АП-18-09 ГАЗ-3309</t>
  </si>
  <si>
    <t>Набір монтажного інструменту для роботи з СІП</t>
  </si>
  <si>
    <t>Усього по програмі:</t>
  </si>
  <si>
    <r>
      <t xml:space="preserve">Заплановано на </t>
    </r>
    <r>
      <rPr>
        <sz val="11"/>
        <color indexed="10"/>
        <rFont val="Times New Roman"/>
        <family val="1"/>
        <charset val="204"/>
      </rPr>
      <t>2014 рік</t>
    </r>
    <r>
      <rPr>
        <sz val="11"/>
        <rFont val="Times New Roman"/>
        <family val="1"/>
        <charset val="204"/>
      </rPr>
      <t>, тис. грн (без ПДВ)</t>
    </r>
  </si>
  <si>
    <t>Залишилось не профінансовано,
тис. грн (без ПДВ)</t>
  </si>
  <si>
    <t>Залишилось не профінансовано, тис. грн (без ПДВ)</t>
  </si>
  <si>
    <t>Залишилось не профінансовано, тис. грн
(без ПДВ)</t>
  </si>
  <si>
    <t>5.1</t>
  </si>
  <si>
    <t>Система для проведення міністерських селекторних нарад АСС БР-6102</t>
  </si>
  <si>
    <t>Продовження додатку 3</t>
  </si>
  <si>
    <t>3. Перелік закупівель, здійснених ліцензіатом   ПАТ "Рівнеобленгерго",</t>
  </si>
  <si>
    <r>
      <t xml:space="preserve">Додаткова інформація </t>
    </r>
    <r>
      <rPr>
        <sz val="10"/>
        <rFont val="Times New Roman"/>
        <family val="1"/>
        <charset val="204"/>
      </rPr>
      <t>(№ договору)</t>
    </r>
  </si>
  <si>
    <t>1. Будівництво, модернізація та реконструкція/технічне переоснащення електричних мереж та обладнання</t>
  </si>
  <si>
    <t>тендер</t>
  </si>
  <si>
    <t>ТОВ "Високовольтний союз-Ураїна"</t>
  </si>
  <si>
    <t>х</t>
  </si>
  <si>
    <t>ТОВ "ВКФ "Рома, Лтд"</t>
  </si>
  <si>
    <t>ua 20-2014-00362/00 від 14.03.2014/4600008179</t>
  </si>
  <si>
    <t>Обгрунтування</t>
  </si>
  <si>
    <t>ТОВ "НТК "Консалтинг"</t>
  </si>
  <si>
    <t>4600008066/ 
ua 20-2014-00212/00 від 17.02.2014</t>
  </si>
  <si>
    <t>обладнання авая</t>
  </si>
  <si>
    <t>Avaya</t>
  </si>
  <si>
    <t xml:space="preserve"> № ua 20-2014-00092/00 від 23.01.14 / 4600007965</t>
  </si>
  <si>
    <t>ремонт приміщення</t>
  </si>
  <si>
    <t xml:space="preserve"> № ua 20-2013-00071/00 від 07.03.13/4600006564</t>
  </si>
  <si>
    <t>Робочі станції з моніторами (для кол-центру)</t>
  </si>
  <si>
    <t>ПрАТ "Інком"</t>
  </si>
  <si>
    <t>ua-20-2014-00361/00 від 14.03.2014/4600008178</t>
  </si>
  <si>
    <t>Блоки безперебійного живлення АРС та Комутатор Cisco (для кол-центру)</t>
  </si>
  <si>
    <t>ua-20-2014-00360/00 від 14.03.2014/4600008177</t>
  </si>
  <si>
    <t>Лазерний БФП HP LaserJet Enterprise (для кол-центру)</t>
  </si>
  <si>
    <t>ТОВ «Невада»</t>
  </si>
  <si>
    <t>ua-20-2014-00169/00 від 06.02.2014 / 4600008017</t>
  </si>
  <si>
    <t>Інформаційний дисплей LG 42VS20 (для кол-центру)</t>
  </si>
  <si>
    <t>ТОВ «Еверест системна інтеграція"</t>
  </si>
  <si>
    <t>ua-20-2013-00509/00 від 12.08.2013 / 4600007264</t>
  </si>
  <si>
    <t>ТОВ "Смартлінк консалтинг"</t>
  </si>
  <si>
    <t>ua-20-2014-00245/00 від 21.02./2014/
4600008082</t>
  </si>
  <si>
    <t>4600008118
ua-20-2014-00299/00 від 28.02./2014</t>
  </si>
  <si>
    <t>ТОВ ВК"Будагромаш"</t>
  </si>
  <si>
    <t>Договір UA20-2014-00222/00 від 17.02.14</t>
  </si>
  <si>
    <t>ТОВ "Арсенал - 2" Україна</t>
  </si>
  <si>
    <t>Договір UA20-2014-00224/00 від 17.02.14</t>
  </si>
  <si>
    <t>вартість, тис. грн без ПДВ</t>
  </si>
  <si>
    <t>Проектні роботи КЛ 10-0,4 кВ</t>
  </si>
  <si>
    <t>Керівник ліцензіата                                         ___________________</t>
  </si>
  <si>
    <t>(або особа, яка виконує його обов'язки)                       (підпис)</t>
  </si>
  <si>
    <t xml:space="preserve">  М. П. </t>
  </si>
  <si>
    <r>
      <t xml:space="preserve">Заплановано на </t>
    </r>
    <r>
      <rPr>
        <sz val="11"/>
        <color rgb="FFFF0000"/>
        <rFont val="Times New Roman"/>
        <family val="1"/>
        <charset val="204"/>
      </rPr>
      <t>ІI квартал</t>
    </r>
    <r>
      <rPr>
        <sz val="11"/>
        <rFont val="Times New Roman"/>
        <family val="1"/>
        <charset val="204"/>
      </rPr>
      <t xml:space="preserve"> (з наростаючим підсумком) </t>
    </r>
  </si>
  <si>
    <r>
      <t xml:space="preserve">1. Звіт щодо виконання інвестиційної програми ПАТ "Рівнеобленерго" </t>
    </r>
    <r>
      <rPr>
        <b/>
        <sz val="14"/>
        <color indexed="10"/>
        <rFont val="Times New Roman"/>
        <family val="1"/>
        <charset val="204"/>
      </rPr>
      <t xml:space="preserve">за ІI квартал 2014 року </t>
    </r>
  </si>
  <si>
    <r>
      <t xml:space="preserve">Виконано на </t>
    </r>
    <r>
      <rPr>
        <sz val="11"/>
        <color indexed="10"/>
        <rFont val="Times New Roman"/>
        <family val="1"/>
        <charset val="204"/>
      </rPr>
      <t xml:space="preserve"> II квартал</t>
    </r>
    <r>
      <rPr>
        <sz val="11"/>
        <rFont val="Times New Roman"/>
        <family val="1"/>
        <charset val="204"/>
      </rPr>
      <t xml:space="preserve"> (з наростаючим підсумком), тис. грн (без ПДВ)</t>
    </r>
  </si>
  <si>
    <t>Виконано станом на 01.07.2014року</t>
  </si>
  <si>
    <r>
      <t xml:space="preserve">Виконано на </t>
    </r>
    <r>
      <rPr>
        <sz val="11"/>
        <color indexed="10"/>
        <rFont val="Times New Roman"/>
        <family val="1"/>
        <charset val="204"/>
      </rPr>
      <t xml:space="preserve">II квартал </t>
    </r>
    <r>
      <rPr>
        <sz val="11"/>
        <rFont val="Times New Roman"/>
        <family val="1"/>
        <charset val="204"/>
      </rPr>
      <t xml:space="preserve">  (з наростаючим підсумком), тис. грн (без ПДВ)</t>
    </r>
  </si>
  <si>
    <r>
      <t xml:space="preserve">Заплановано на </t>
    </r>
    <r>
      <rPr>
        <sz val="11"/>
        <color rgb="FFFF0000"/>
        <rFont val="Times New Roman"/>
        <family val="1"/>
        <charset val="204"/>
      </rPr>
      <t>II</t>
    </r>
    <r>
      <rPr>
        <sz val="11"/>
        <color indexed="10"/>
        <rFont val="Times New Roman"/>
        <family val="1"/>
        <charset val="204"/>
      </rPr>
      <t xml:space="preserve"> квартал</t>
    </r>
    <r>
      <rPr>
        <sz val="11"/>
        <rFont val="Times New Roman"/>
        <family val="1"/>
        <charset val="204"/>
      </rPr>
      <t xml:space="preserve"> (з наростаючим підсумком),
тис. грн  (без ПДВ)</t>
    </r>
  </si>
  <si>
    <r>
      <t xml:space="preserve">Виконано на </t>
    </r>
    <r>
      <rPr>
        <sz val="11"/>
        <color rgb="FFFF0000"/>
        <rFont val="Times New Roman"/>
        <family val="1"/>
        <charset val="204"/>
      </rPr>
      <t xml:space="preserve">II </t>
    </r>
    <r>
      <rPr>
        <sz val="11"/>
        <color indexed="10"/>
        <rFont val="Times New Roman"/>
        <family val="1"/>
        <charset val="204"/>
      </rPr>
      <t xml:space="preserve">квартал </t>
    </r>
    <r>
      <rPr>
        <sz val="11"/>
        <rFont val="Times New Roman"/>
        <family val="1"/>
        <charset val="204"/>
      </rPr>
      <t xml:space="preserve">  (з наростаючим підсумком), тис. грн (без ПДВ)</t>
    </r>
  </si>
  <si>
    <r>
      <t xml:space="preserve">Заплановано на </t>
    </r>
    <r>
      <rPr>
        <sz val="11"/>
        <color indexed="10"/>
        <rFont val="Times New Roman"/>
        <family val="1"/>
        <charset val="204"/>
      </rPr>
      <t>II квартал</t>
    </r>
    <r>
      <rPr>
        <sz val="11"/>
        <rFont val="Times New Roman"/>
        <family val="1"/>
        <charset val="204"/>
      </rPr>
      <t xml:space="preserve"> (з наростаючим підсумком),
тис. грн  (без ПДВ)</t>
    </r>
  </si>
  <si>
    <r>
      <t xml:space="preserve">Виконано на </t>
    </r>
    <r>
      <rPr>
        <sz val="11"/>
        <color indexed="10"/>
        <rFont val="Times New Roman"/>
        <family val="1"/>
        <charset val="204"/>
      </rPr>
      <t>II квартал</t>
    </r>
    <r>
      <rPr>
        <sz val="11"/>
        <rFont val="Times New Roman"/>
        <family val="1"/>
        <charset val="204"/>
      </rPr>
      <t xml:space="preserve">  (з наростаючим підсумком), тис. грн (без ПДВ)</t>
    </r>
  </si>
  <si>
    <t>ТОВ "Корпоративні комунікації"</t>
  </si>
  <si>
    <t>ТзОВ "ВК Будагромаш"</t>
  </si>
  <si>
    <t>ТзОВ "Електротехнічна компанія Е-Некст-Україна"</t>
  </si>
  <si>
    <t>амортизація - 4 049,07 тис.грн.; інші доходи - 861,81тис.грн.</t>
  </si>
  <si>
    <t>Ціна за одиницю, тис. грн
(з ПДВ)</t>
  </si>
  <si>
    <t>Усього,
тис. грн
(з ПДВ)</t>
  </si>
  <si>
    <t>Реконструкція/технічне переоснащення ПЛ-0,4-10 кВ самоутримним ізольованим проводом</t>
  </si>
  <si>
    <t>28.02.2014 27.02.2014, 15.04.2014, 14.04.2014, 16.04.2014, 17.04.2014, 05.05.2014</t>
  </si>
  <si>
    <t>ТОВ "БК "Технорембуд",
ТОВ "Рівнеелектробуд",
 ДП "Житомирська механізована колона"</t>
  </si>
  <si>
    <t>UA20-2014-00294/00 (46-8110) від 28.02,
UA20-2014-00295/00 (46-8109) від 28.02,
UA20-2014-00296/00 (46-8108) від 28.02,                                                UA20-2014-00581/00 (46-8326) від 15.04,
UA20-2014-00578/00 (46-8321) від 14.04,
UA20-2014-00592/00 (46-8336) від 17.04,
UA20-2014-00590/00 (46-8334) від 16.04,
UA20-2014-00668/00 (46-8410) від 05.05</t>
  </si>
  <si>
    <t xml:space="preserve">UA20-2014-00294/00 (46-8110) від 28.02,
UA20-2014-00295/00 (46-8109) від 28.02,
UA20-2014-00296/00 (46-8108) від 28.02,                                                UA20-2014-00581/00 (46-8326) від 15.04,
UA20-2014-00578/00 (46-8321) від 14.04,
UA20-2014-00592/00 (46-8336) від 17.04,
UA20-2014-00590/00 (46-8334) від 16.04,
UA20-2014-00668/00 (46-8410) від 05.05  UA20-2014-00800/00 (46-8533)  від 28.05,  UA20-2014-00799/00 (46-8531)  від 28.05  </t>
  </si>
  <si>
    <t>28.02.2014 17.04.2014</t>
  </si>
  <si>
    <t>ТОВ "БК "Технорембуд"</t>
  </si>
  <si>
    <t xml:space="preserve">UA20-2014-00294/00 (46-8110) від 28.02,
UA20-2014-00295/00 (46-8109) від 28.02,
UA20-2014-00592/00 (46-8336) від 17.04
UA20-2014-00799/00 (46-8531)  від 28.05  </t>
  </si>
  <si>
    <t xml:space="preserve"> UA20-2014-00438/00 (46-8231)  від 27.03  UA20-2014-00756/00 (46-8487)  від 21.05 </t>
  </si>
  <si>
    <t xml:space="preserve"> UA20-2014-00756/00 (46-8487)  від 21.05 </t>
  </si>
  <si>
    <t>UA20-2014-00846/00 /4600008583</t>
  </si>
  <si>
    <t>Укрзахіденергопроект</t>
  </si>
  <si>
    <t>договір на стадії узгодження</t>
  </si>
  <si>
    <t>1) 4500
2) 6720.6</t>
  </si>
  <si>
    <t>1) 30.09.2013
2) 17.06.2014</t>
  </si>
  <si>
    <t>1) тендер
2) відкриті торги по ЗУ</t>
  </si>
  <si>
    <t>1) ТОВ Нік Електроніка
2) ВАТ Меридіан</t>
  </si>
  <si>
    <t>1)UA-20-2013-00783/00 від 30.09.2013
4600007535
2) UA20-2014-00953 від 17.06.2014 р/4600008633</t>
  </si>
  <si>
    <t>тендер оголошено розкр.02.07.2014</t>
  </si>
  <si>
    <t>ПП Ремтехбуд</t>
  </si>
  <si>
    <t>21.11.2013 р.</t>
  </si>
  <si>
    <t>ТзОВ "Електро-технічна компанія Е-НЕКСТ-УКРАЇНА"</t>
  </si>
  <si>
    <t>4600007741
UA 20-2013-01030/00 від 21.11.2013 р.</t>
  </si>
  <si>
    <t>за звітний період з 01 січня до  01 липня  2014 року</t>
  </si>
  <si>
    <t xml:space="preserve">амортизація - 354,12 тис.грн., інші доходи - 87,69 тис.грн. </t>
  </si>
  <si>
    <t>Красінський Ігор Вікторович</t>
  </si>
  <si>
    <r>
      <t>"</t>
    </r>
    <r>
      <rPr>
        <u/>
        <sz val="10"/>
        <rFont val="Times New Roman"/>
        <family val="1"/>
        <charset val="204"/>
      </rPr>
      <t xml:space="preserve"> 08 </t>
    </r>
    <r>
      <rPr>
        <sz val="10"/>
        <rFont val="Times New Roman"/>
        <family val="1"/>
        <charset val="204"/>
      </rPr>
      <t xml:space="preserve">" липня  </t>
    </r>
    <r>
      <rPr>
        <u/>
        <sz val="10"/>
        <rFont val="Times New Roman"/>
        <family val="1"/>
        <charset val="204"/>
      </rPr>
      <t>2014</t>
    </r>
    <r>
      <rPr>
        <sz val="10"/>
        <rFont val="Times New Roman"/>
        <family val="1"/>
        <charset val="204"/>
      </rPr>
      <t xml:space="preserve"> року</t>
    </r>
  </si>
  <si>
    <t>" 08 " липня 2014 року</t>
  </si>
  <si>
    <t>Красінський І.В.</t>
  </si>
</sst>
</file>

<file path=xl/styles.xml><?xml version="1.0" encoding="utf-8"?>
<styleSheet xmlns="http://schemas.openxmlformats.org/spreadsheetml/2006/main">
  <numFmts count="4">
    <numFmt numFmtId="164" formatCode="#,##0.0_ ;[Red]\-#,##0.0\ "/>
    <numFmt numFmtId="165" formatCode="0.0"/>
    <numFmt numFmtId="166" formatCode="#,##0.00_ ;[Red]\-#,##0.00\ "/>
    <numFmt numFmtId="167" formatCode="0.0%"/>
  </numFmts>
  <fonts count="68">
    <font>
      <sz val="10"/>
      <name val="Arial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10"/>
      <name val="Arial CE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PragmaticaCTT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 Cyr"/>
      <charset val="204"/>
    </font>
    <font>
      <sz val="10"/>
      <name val="Times New Roman Cyr"/>
      <family val="1"/>
      <charset val="204"/>
    </font>
    <font>
      <sz val="11"/>
      <name val="Times New Roman Cyr"/>
      <family val="1"/>
      <charset val="204"/>
    </font>
    <font>
      <sz val="10"/>
      <name val="Arial"/>
      <family val="2"/>
      <charset val="204"/>
    </font>
    <font>
      <b/>
      <sz val="14"/>
      <color indexed="10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sz val="10"/>
      <color indexed="8"/>
      <name val="MS Sans Serif"/>
      <family val="2"/>
      <charset val="204"/>
    </font>
    <font>
      <i/>
      <sz val="10"/>
      <name val="Times New Roman"/>
      <family val="1"/>
      <charset val="204"/>
    </font>
    <font>
      <b/>
      <i/>
      <sz val="8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sz val="8"/>
      <name val="Times New Roman"/>
      <family val="1"/>
      <charset val="204"/>
    </font>
    <font>
      <i/>
      <sz val="11"/>
      <name val="Times New Roman"/>
      <family val="1"/>
      <charset val="204"/>
    </font>
    <font>
      <i/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u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u/>
      <sz val="1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10"/>
      <color indexed="9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i/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i/>
      <sz val="11"/>
      <name val="Arial"/>
      <family val="2"/>
      <charset val="204"/>
    </font>
    <font>
      <sz val="11"/>
      <color rgb="FFFF0000"/>
      <name val="Times New Roman"/>
      <family val="1"/>
      <charset val="204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b/>
      <sz val="12"/>
      <color indexed="1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u/>
      <sz val="12"/>
      <name val="Times New Roman"/>
      <family val="1"/>
      <charset val="204"/>
    </font>
  </fonts>
  <fills count="3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5">
    <xf numFmtId="0" fontId="0" fillId="0" borderId="0"/>
    <xf numFmtId="0" fontId="18" fillId="0" borderId="0"/>
    <xf numFmtId="0" fontId="15" fillId="0" borderId="0"/>
    <xf numFmtId="0" fontId="15" fillId="0" borderId="0"/>
    <xf numFmtId="0" fontId="3" fillId="0" borderId="0"/>
    <xf numFmtId="0" fontId="15" fillId="0" borderId="0"/>
    <xf numFmtId="0" fontId="15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8" fillId="0" borderId="0"/>
    <xf numFmtId="9" fontId="1" fillId="0" borderId="0" applyFont="0" applyFill="0" applyBorder="0" applyAlignment="0" applyProtection="0"/>
    <xf numFmtId="0" fontId="2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45" fillId="11" borderId="0" applyNumberFormat="0" applyBorder="0" applyAlignment="0" applyProtection="0"/>
    <xf numFmtId="0" fontId="45" fillId="12" borderId="0" applyNumberFormat="0" applyBorder="0" applyAlignment="0" applyProtection="0"/>
    <xf numFmtId="0" fontId="45" fillId="13" borderId="0" applyNumberFormat="0" applyBorder="0" applyAlignment="0" applyProtection="0"/>
    <xf numFmtId="0" fontId="45" fillId="14" borderId="0" applyNumberFormat="0" applyBorder="0" applyAlignment="0" applyProtection="0"/>
    <xf numFmtId="0" fontId="45" fillId="15" borderId="0" applyNumberFormat="0" applyBorder="0" applyAlignment="0" applyProtection="0"/>
    <xf numFmtId="0" fontId="45" fillId="16" borderId="0" applyNumberFormat="0" applyBorder="0" applyAlignment="0" applyProtection="0"/>
    <xf numFmtId="0" fontId="45" fillId="17" borderId="0" applyNumberFormat="0" applyBorder="0" applyAlignment="0" applyProtection="0"/>
    <xf numFmtId="0" fontId="45" fillId="18" borderId="0" applyNumberFormat="0" applyBorder="0" applyAlignment="0" applyProtection="0"/>
    <xf numFmtId="0" fontId="45" fillId="19" borderId="0" applyNumberFormat="0" applyBorder="0" applyAlignment="0" applyProtection="0"/>
    <xf numFmtId="0" fontId="45" fillId="14" borderId="0" applyNumberFormat="0" applyBorder="0" applyAlignment="0" applyProtection="0"/>
    <xf numFmtId="0" fontId="45" fillId="17" borderId="0" applyNumberFormat="0" applyBorder="0" applyAlignment="0" applyProtection="0"/>
    <xf numFmtId="0" fontId="45" fillId="20" borderId="0" applyNumberFormat="0" applyBorder="0" applyAlignment="0" applyProtection="0"/>
    <xf numFmtId="0" fontId="46" fillId="21" borderId="0" applyNumberFormat="0" applyBorder="0" applyAlignment="0" applyProtection="0"/>
    <xf numFmtId="0" fontId="46" fillId="18" borderId="0" applyNumberFormat="0" applyBorder="0" applyAlignment="0" applyProtection="0"/>
    <xf numFmtId="0" fontId="46" fillId="19" borderId="0" applyNumberFormat="0" applyBorder="0" applyAlignment="0" applyProtection="0"/>
    <xf numFmtId="0" fontId="46" fillId="22" borderId="0" applyNumberFormat="0" applyBorder="0" applyAlignment="0" applyProtection="0"/>
    <xf numFmtId="0" fontId="46" fillId="23" borderId="0" applyNumberFormat="0" applyBorder="0" applyAlignment="0" applyProtection="0"/>
    <xf numFmtId="0" fontId="46" fillId="24" borderId="0" applyNumberFormat="0" applyBorder="0" applyAlignment="0" applyProtection="0"/>
    <xf numFmtId="0" fontId="46" fillId="25" borderId="0" applyNumberFormat="0" applyBorder="0" applyAlignment="0" applyProtection="0"/>
    <xf numFmtId="0" fontId="46" fillId="26" borderId="0" applyNumberFormat="0" applyBorder="0" applyAlignment="0" applyProtection="0"/>
    <xf numFmtId="0" fontId="46" fillId="27" borderId="0" applyNumberFormat="0" applyBorder="0" applyAlignment="0" applyProtection="0"/>
    <xf numFmtId="0" fontId="46" fillId="22" borderId="0" applyNumberFormat="0" applyBorder="0" applyAlignment="0" applyProtection="0"/>
    <xf numFmtId="0" fontId="46" fillId="23" borderId="0" applyNumberFormat="0" applyBorder="0" applyAlignment="0" applyProtection="0"/>
    <xf numFmtId="0" fontId="46" fillId="28" borderId="0" applyNumberFormat="0" applyBorder="0" applyAlignment="0" applyProtection="0"/>
    <xf numFmtId="0" fontId="47" fillId="12" borderId="0" applyNumberFormat="0" applyBorder="0" applyAlignment="0" applyProtection="0"/>
    <xf numFmtId="0" fontId="48" fillId="29" borderId="17" applyNumberFormat="0" applyAlignment="0" applyProtection="0"/>
    <xf numFmtId="0" fontId="49" fillId="30" borderId="18" applyNumberFormat="0" applyAlignment="0" applyProtection="0"/>
    <xf numFmtId="0" fontId="50" fillId="0" borderId="0" applyNumberFormat="0" applyFill="0" applyBorder="0" applyAlignment="0" applyProtection="0"/>
    <xf numFmtId="0" fontId="51" fillId="13" borderId="0" applyNumberFormat="0" applyBorder="0" applyAlignment="0" applyProtection="0"/>
    <xf numFmtId="0" fontId="52" fillId="0" borderId="19" applyNumberFormat="0" applyFill="0" applyAlignment="0" applyProtection="0"/>
    <xf numFmtId="0" fontId="53" fillId="0" borderId="20" applyNumberFormat="0" applyFill="0" applyAlignment="0" applyProtection="0"/>
    <xf numFmtId="0" fontId="54" fillId="0" borderId="21" applyNumberFormat="0" applyFill="0" applyAlignment="0" applyProtection="0"/>
    <xf numFmtId="0" fontId="54" fillId="0" borderId="0" applyNumberFormat="0" applyFill="0" applyBorder="0" applyAlignment="0" applyProtection="0"/>
    <xf numFmtId="0" fontId="55" fillId="16" borderId="17" applyNumberFormat="0" applyAlignment="0" applyProtection="0"/>
    <xf numFmtId="0" fontId="56" fillId="0" borderId="22" applyNumberFormat="0" applyFill="0" applyAlignment="0" applyProtection="0"/>
    <xf numFmtId="0" fontId="57" fillId="31" borderId="0" applyNumberFormat="0" applyBorder="0" applyAlignment="0" applyProtection="0"/>
    <xf numFmtId="0" fontId="45" fillId="32" borderId="23" applyNumberFormat="0" applyFont="0" applyAlignment="0" applyProtection="0"/>
    <xf numFmtId="0" fontId="58" fillId="29" borderId="24" applyNumberFormat="0" applyAlignment="0" applyProtection="0"/>
    <xf numFmtId="0" fontId="59" fillId="0" borderId="0" applyNumberFormat="0" applyFill="0" applyBorder="0" applyAlignment="0" applyProtection="0"/>
    <xf numFmtId="0" fontId="60" fillId="0" borderId="25" applyNumberFormat="0" applyFill="0" applyAlignment="0" applyProtection="0"/>
    <xf numFmtId="0" fontId="61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</cellStyleXfs>
  <cellXfs count="526">
    <xf numFmtId="0" fontId="0" fillId="0" borderId="0" xfId="0"/>
    <xf numFmtId="0" fontId="3" fillId="0" borderId="0" xfId="1" applyFont="1" applyBorder="1" applyProtection="1"/>
    <xf numFmtId="0" fontId="3" fillId="0" borderId="0" xfId="1" applyFont="1" applyProtection="1"/>
    <xf numFmtId="0" fontId="3" fillId="0" borderId="0" xfId="1" applyFont="1" applyAlignment="1" applyProtection="1">
      <alignment horizontal="center" vertical="center" wrapText="1"/>
      <protection locked="0"/>
    </xf>
    <xf numFmtId="0" fontId="3" fillId="0" borderId="0" xfId="1" applyFont="1" applyBorder="1" applyAlignment="1" applyProtection="1">
      <alignment horizontal="center" vertical="center" wrapText="1"/>
      <protection locked="0"/>
    </xf>
    <xf numFmtId="0" fontId="3" fillId="0" borderId="0" xfId="1" applyFont="1" applyFill="1" applyBorder="1" applyAlignment="1" applyProtection="1">
      <alignment horizontal="center" vertical="center" wrapText="1"/>
      <protection locked="0"/>
    </xf>
    <xf numFmtId="0" fontId="6" fillId="0" borderId="0" xfId="1" applyFont="1"/>
    <xf numFmtId="0" fontId="7" fillId="0" borderId="0" xfId="1" applyFont="1"/>
    <xf numFmtId="0" fontId="10" fillId="0" borderId="0" xfId="1" applyFont="1" applyAlignment="1">
      <alignment horizontal="left" indent="1"/>
    </xf>
    <xf numFmtId="0" fontId="6" fillId="0" borderId="0" xfId="1" applyFont="1" applyProtection="1"/>
    <xf numFmtId="0" fontId="6" fillId="0" borderId="0" xfId="1" applyFont="1" applyAlignment="1" applyProtection="1">
      <alignment horizontal="left" indent="1"/>
    </xf>
    <xf numFmtId="0" fontId="7" fillId="0" borderId="1" xfId="1" applyNumberFormat="1" applyFont="1" applyFill="1" applyBorder="1" applyAlignment="1" applyProtection="1">
      <alignment horizontal="center" vertical="center" wrapText="1"/>
    </xf>
    <xf numFmtId="4" fontId="7" fillId="0" borderId="1" xfId="1" applyNumberFormat="1" applyFont="1" applyFill="1" applyBorder="1" applyAlignment="1" applyProtection="1">
      <alignment horizontal="center" vertical="center"/>
    </xf>
    <xf numFmtId="10" fontId="7" fillId="0" borderId="1" xfId="1" applyNumberFormat="1" applyFont="1" applyFill="1" applyBorder="1" applyAlignment="1" applyProtection="1">
      <alignment horizontal="center" vertical="center"/>
    </xf>
    <xf numFmtId="0" fontId="7" fillId="0" borderId="0" xfId="1" applyFont="1" applyProtection="1"/>
    <xf numFmtId="49" fontId="7" fillId="0" borderId="1" xfId="1" applyNumberFormat="1" applyFont="1" applyFill="1" applyBorder="1" applyAlignment="1" applyProtection="1">
      <alignment horizontal="center" vertical="center" wrapText="1"/>
    </xf>
    <xf numFmtId="0" fontId="7" fillId="0" borderId="1" xfId="1" applyFont="1" applyFill="1" applyBorder="1" applyAlignment="1" applyProtection="1">
      <alignment horizontal="center" vertical="center" wrapText="1"/>
    </xf>
    <xf numFmtId="4" fontId="7" fillId="0" borderId="1" xfId="1" applyNumberFormat="1" applyFont="1" applyFill="1" applyBorder="1" applyAlignment="1" applyProtection="1">
      <alignment horizontal="center" vertical="center" wrapText="1"/>
    </xf>
    <xf numFmtId="0" fontId="7" fillId="0" borderId="2" xfId="1" applyFont="1" applyFill="1" applyBorder="1" applyAlignment="1" applyProtection="1">
      <alignment horizontal="center" vertical="center" wrapText="1"/>
    </xf>
    <xf numFmtId="0" fontId="7" fillId="0" borderId="1" xfId="1" applyFont="1" applyFill="1" applyBorder="1" applyAlignment="1" applyProtection="1">
      <alignment horizontal="left" vertical="center" wrapText="1" indent="2"/>
    </xf>
    <xf numFmtId="0" fontId="6" fillId="0" borderId="0" xfId="1" applyFont="1" applyFill="1" applyBorder="1" applyAlignment="1" applyProtection="1">
      <alignment horizontal="center" vertical="center" wrapText="1"/>
      <protection locked="0"/>
    </xf>
    <xf numFmtId="0" fontId="6" fillId="0" borderId="0" xfId="1" applyFont="1" applyBorder="1" applyAlignment="1" applyProtection="1">
      <alignment horizontal="center" vertical="center" wrapText="1"/>
      <protection locked="0"/>
    </xf>
    <xf numFmtId="0" fontId="6" fillId="0" borderId="0" xfId="1" applyFont="1" applyAlignment="1" applyProtection="1">
      <alignment horizontal="center" vertical="center" wrapText="1"/>
      <protection locked="0"/>
    </xf>
    <xf numFmtId="0" fontId="7" fillId="0" borderId="1" xfId="1" applyFont="1" applyFill="1" applyBorder="1" applyAlignment="1" applyProtection="1">
      <alignment horizontal="center" vertical="center" wrapText="1"/>
      <protection locked="0"/>
    </xf>
    <xf numFmtId="0" fontId="7" fillId="0" borderId="3" xfId="1" applyFont="1" applyFill="1" applyBorder="1" applyAlignment="1" applyProtection="1">
      <alignment horizontal="center" vertical="center" wrapText="1"/>
    </xf>
    <xf numFmtId="0" fontId="7" fillId="0" borderId="1" xfId="1" applyFont="1" applyFill="1" applyBorder="1" applyAlignment="1" applyProtection="1">
      <alignment horizontal="center" vertical="center"/>
    </xf>
    <xf numFmtId="4" fontId="7" fillId="0" borderId="1" xfId="1" applyNumberFormat="1" applyFont="1" applyFill="1" applyBorder="1" applyAlignment="1" applyProtection="1">
      <alignment horizontal="center" vertical="center"/>
      <protection locked="0"/>
    </xf>
    <xf numFmtId="0" fontId="7" fillId="0" borderId="0" xfId="1" applyFont="1" applyFill="1" applyProtection="1"/>
    <xf numFmtId="0" fontId="7" fillId="0" borderId="0" xfId="1" applyFont="1" applyFill="1"/>
    <xf numFmtId="0" fontId="9" fillId="0" borderId="0" xfId="1" applyFont="1" applyFill="1" applyBorder="1" applyAlignment="1" applyProtection="1">
      <alignment horizontal="center" vertical="center" wrapText="1"/>
    </xf>
    <xf numFmtId="0" fontId="9" fillId="0" borderId="0" xfId="1" applyFont="1" applyFill="1" applyAlignment="1" applyProtection="1">
      <alignment horizontal="center" vertical="center" wrapText="1"/>
    </xf>
    <xf numFmtId="4" fontId="7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9" fillId="0" borderId="0" xfId="1" applyFont="1" applyFill="1" applyProtection="1"/>
    <xf numFmtId="0" fontId="7" fillId="0" borderId="1" xfId="1" applyNumberFormat="1" applyFont="1" applyFill="1" applyBorder="1" applyAlignment="1" applyProtection="1">
      <alignment horizontal="center" vertical="center"/>
      <protection locked="0"/>
    </xf>
    <xf numFmtId="0" fontId="7" fillId="0" borderId="1" xfId="1" applyFont="1" applyFill="1" applyBorder="1" applyAlignment="1" applyProtection="1">
      <alignment horizontal="center" vertical="center"/>
      <protection locked="0"/>
    </xf>
    <xf numFmtId="0" fontId="10" fillId="0" borderId="5" xfId="1" applyFont="1" applyFill="1" applyBorder="1" applyAlignment="1" applyProtection="1">
      <alignment horizontal="center" vertical="center"/>
    </xf>
    <xf numFmtId="0" fontId="13" fillId="0" borderId="1" xfId="1" applyFont="1" applyFill="1" applyBorder="1" applyAlignment="1" applyProtection="1">
      <alignment horizontal="left" vertical="center" indent="1"/>
    </xf>
    <xf numFmtId="0" fontId="10" fillId="0" borderId="1" xfId="1" applyFont="1" applyFill="1" applyBorder="1" applyAlignment="1" applyProtection="1">
      <alignment horizontal="left" vertical="center" indent="1"/>
    </xf>
    <xf numFmtId="0" fontId="10" fillId="0" borderId="1" xfId="1" applyFont="1" applyFill="1" applyBorder="1" applyAlignment="1">
      <alignment horizontal="left" vertical="center" indent="1"/>
    </xf>
    <xf numFmtId="0" fontId="10" fillId="0" borderId="2" xfId="1" applyFont="1" applyFill="1" applyBorder="1" applyAlignment="1" applyProtection="1">
      <alignment horizontal="center" vertical="center"/>
    </xf>
    <xf numFmtId="0" fontId="8" fillId="0" borderId="0" xfId="1" applyFont="1" applyFill="1"/>
    <xf numFmtId="0" fontId="14" fillId="0" borderId="0" xfId="1" applyFont="1" applyFill="1" applyAlignment="1">
      <alignment horizontal="center"/>
    </xf>
    <xf numFmtId="0" fontId="8" fillId="0" borderId="0" xfId="1" applyFont="1" applyAlignment="1" applyProtection="1">
      <alignment horizontal="left" indent="4"/>
    </xf>
    <xf numFmtId="0" fontId="8" fillId="0" borderId="0" xfId="1" applyFont="1" applyProtection="1"/>
    <xf numFmtId="0" fontId="10" fillId="0" borderId="0" xfId="1" applyFont="1" applyAlignment="1"/>
    <xf numFmtId="0" fontId="10" fillId="0" borderId="0" xfId="1" applyFont="1" applyAlignment="1">
      <alignment horizontal="left" indent="4"/>
    </xf>
    <xf numFmtId="0" fontId="14" fillId="0" borderId="0" xfId="1" applyFont="1" applyFill="1" applyAlignment="1">
      <alignment horizontal="left"/>
    </xf>
    <xf numFmtId="0" fontId="15" fillId="0" borderId="0" xfId="1" applyFont="1" applyFill="1" applyProtection="1"/>
    <xf numFmtId="0" fontId="6" fillId="0" borderId="0" xfId="1" applyFont="1" applyFill="1"/>
    <xf numFmtId="0" fontId="16" fillId="0" borderId="0" xfId="1" applyFont="1" applyFill="1"/>
    <xf numFmtId="0" fontId="6" fillId="0" borderId="0" xfId="1" applyFont="1" applyFill="1" applyAlignment="1">
      <alignment horizontal="center"/>
    </xf>
    <xf numFmtId="0" fontId="17" fillId="0" borderId="0" xfId="1" applyFont="1" applyFill="1"/>
    <xf numFmtId="0" fontId="6" fillId="0" borderId="0" xfId="10" applyFont="1" applyFill="1" applyProtection="1">
      <protection hidden="1"/>
    </xf>
    <xf numFmtId="0" fontId="6" fillId="0" borderId="0" xfId="10" applyFont="1" applyFill="1" applyAlignment="1" applyProtection="1">
      <alignment horizontal="center"/>
      <protection hidden="1"/>
    </xf>
    <xf numFmtId="0" fontId="6" fillId="0" borderId="0" xfId="10" applyFont="1" applyFill="1" applyAlignment="1" applyProtection="1">
      <alignment horizontal="left"/>
      <protection hidden="1"/>
    </xf>
    <xf numFmtId="0" fontId="6" fillId="0" borderId="0" xfId="10" applyFont="1" applyFill="1" applyAlignment="1" applyProtection="1">
      <alignment horizontal="left" indent="3"/>
      <protection hidden="1"/>
    </xf>
    <xf numFmtId="0" fontId="6" fillId="0" borderId="0" xfId="10" applyFont="1" applyFill="1" applyAlignment="1" applyProtection="1">
      <protection hidden="1"/>
    </xf>
    <xf numFmtId="49" fontId="7" fillId="0" borderId="2" xfId="1" applyNumberFormat="1" applyFont="1" applyFill="1" applyBorder="1" applyAlignment="1" applyProtection="1">
      <alignment horizontal="center" vertical="center" wrapText="1"/>
    </xf>
    <xf numFmtId="0" fontId="14" fillId="0" borderId="0" xfId="1" applyFont="1" applyFill="1" applyAlignment="1">
      <alignment horizontal="right"/>
    </xf>
    <xf numFmtId="0" fontId="6" fillId="0" borderId="0" xfId="1" applyFont="1" applyFill="1" applyBorder="1" applyAlignment="1" applyProtection="1">
      <alignment horizontal="center" vertical="center" wrapText="1"/>
    </xf>
    <xf numFmtId="0" fontId="6" fillId="0" borderId="0" xfId="1" applyFont="1" applyFill="1" applyAlignment="1" applyProtection="1">
      <alignment horizontal="center" vertical="center" wrapText="1"/>
    </xf>
    <xf numFmtId="4" fontId="6" fillId="0" borderId="0" xfId="1" applyNumberFormat="1" applyFont="1" applyBorder="1" applyAlignment="1" applyProtection="1">
      <alignment horizontal="center" vertical="center"/>
    </xf>
    <xf numFmtId="14" fontId="1" fillId="2" borderId="6" xfId="1" applyNumberFormat="1" applyFont="1" applyFill="1" applyBorder="1" applyAlignment="1" applyProtection="1">
      <alignment horizontal="center" vertical="center"/>
      <protection locked="0"/>
    </xf>
    <xf numFmtId="0" fontId="7" fillId="3" borderId="1" xfId="1" applyFont="1" applyFill="1" applyBorder="1" applyAlignment="1" applyProtection="1">
      <alignment horizontal="center" vertical="top" wrapText="1"/>
    </xf>
    <xf numFmtId="0" fontId="7" fillId="3" borderId="1" xfId="1" applyFont="1" applyFill="1" applyBorder="1" applyAlignment="1" applyProtection="1">
      <alignment horizontal="center" vertical="center"/>
    </xf>
    <xf numFmtId="4" fontId="4" fillId="2" borderId="1" xfId="1" applyNumberFormat="1" applyFont="1" applyFill="1" applyBorder="1" applyAlignment="1" applyProtection="1">
      <alignment horizontal="center" vertical="center"/>
    </xf>
    <xf numFmtId="10" fontId="4" fillId="2" borderId="1" xfId="1" applyNumberFormat="1" applyFont="1" applyFill="1" applyBorder="1" applyAlignment="1" applyProtection="1">
      <alignment horizontal="center" vertical="center"/>
    </xf>
    <xf numFmtId="0" fontId="7" fillId="3" borderId="1" xfId="1" applyFont="1" applyFill="1" applyBorder="1" applyAlignment="1" applyProtection="1">
      <alignment horizontal="center" vertical="center" wrapText="1"/>
    </xf>
    <xf numFmtId="4" fontId="4" fillId="2" borderId="1" xfId="1" applyNumberFormat="1" applyFont="1" applyFill="1" applyBorder="1" applyAlignment="1" applyProtection="1">
      <alignment horizontal="center" vertical="center" wrapText="1"/>
    </xf>
    <xf numFmtId="49" fontId="7" fillId="2" borderId="1" xfId="1" applyNumberFormat="1" applyFont="1" applyFill="1" applyBorder="1" applyAlignment="1" applyProtection="1">
      <alignment horizontal="center" vertical="center" wrapText="1"/>
    </xf>
    <xf numFmtId="4" fontId="7" fillId="2" borderId="1" xfId="1" applyNumberFormat="1" applyFont="1" applyFill="1" applyBorder="1" applyAlignment="1" applyProtection="1">
      <alignment horizontal="center" vertical="center"/>
    </xf>
    <xf numFmtId="10" fontId="7" fillId="2" borderId="1" xfId="1" applyNumberFormat="1" applyFont="1" applyFill="1" applyBorder="1" applyAlignment="1" applyProtection="1">
      <alignment horizontal="center" vertical="center"/>
    </xf>
    <xf numFmtId="4" fontId="7" fillId="2" borderId="1" xfId="1" applyNumberFormat="1" applyFont="1" applyFill="1" applyBorder="1" applyAlignment="1" applyProtection="1">
      <alignment horizontal="center" vertical="center"/>
      <protection locked="0"/>
    </xf>
    <xf numFmtId="0" fontId="4" fillId="2" borderId="1" xfId="1" applyNumberFormat="1" applyFont="1" applyFill="1" applyBorder="1" applyAlignment="1" applyProtection="1">
      <alignment horizontal="center" vertical="center"/>
    </xf>
    <xf numFmtId="0" fontId="7" fillId="2" borderId="1" xfId="1" applyFont="1" applyFill="1" applyBorder="1" applyAlignment="1" applyProtection="1">
      <alignment horizontal="center" vertical="center"/>
      <protection locked="0"/>
    </xf>
    <xf numFmtId="0" fontId="4" fillId="2" borderId="1" xfId="1" applyFont="1" applyFill="1" applyBorder="1" applyAlignment="1" applyProtection="1">
      <alignment horizontal="center" vertical="center"/>
      <protection locked="0"/>
    </xf>
    <xf numFmtId="0" fontId="4" fillId="2" borderId="1" xfId="1" applyFont="1" applyFill="1" applyBorder="1" applyAlignment="1" applyProtection="1">
      <alignment horizontal="center" vertical="center" wrapText="1"/>
    </xf>
    <xf numFmtId="0" fontId="4" fillId="2" borderId="1" xfId="1" applyFont="1" applyFill="1" applyBorder="1" applyProtection="1">
      <protection locked="0"/>
    </xf>
    <xf numFmtId="0" fontId="7" fillId="3" borderId="1" xfId="1" applyFont="1" applyFill="1" applyBorder="1" applyAlignment="1" applyProtection="1">
      <alignment horizontal="center" vertical="center" wrapText="1"/>
      <protection locked="0"/>
    </xf>
    <xf numFmtId="0" fontId="4" fillId="2" borderId="1" xfId="1" applyFont="1" applyFill="1" applyBorder="1" applyAlignment="1" applyProtection="1">
      <alignment horizontal="center" vertical="center" wrapText="1"/>
      <protection locked="0"/>
    </xf>
    <xf numFmtId="0" fontId="26" fillId="0" borderId="1" xfId="1" applyFont="1" applyFill="1" applyBorder="1" applyAlignment="1" applyProtection="1">
      <alignment horizontal="center" vertical="center" wrapText="1"/>
      <protection locked="0"/>
    </xf>
    <xf numFmtId="2" fontId="4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26" fillId="0" borderId="1" xfId="1" applyFont="1" applyFill="1" applyBorder="1" applyAlignment="1" applyProtection="1">
      <alignment horizontal="center" vertical="center"/>
    </xf>
    <xf numFmtId="10" fontId="26" fillId="0" borderId="1" xfId="14" applyNumberFormat="1" applyFont="1" applyFill="1" applyBorder="1" applyAlignment="1" applyProtection="1">
      <alignment horizontal="center" vertical="center"/>
    </xf>
    <xf numFmtId="10" fontId="4" fillId="2" borderId="1" xfId="14" applyNumberFormat="1" applyFont="1" applyFill="1" applyBorder="1" applyAlignment="1" applyProtection="1">
      <alignment horizontal="center" vertical="center"/>
    </xf>
    <xf numFmtId="4" fontId="26" fillId="0" borderId="1" xfId="1" applyNumberFormat="1" applyFont="1" applyFill="1" applyBorder="1" applyAlignment="1" applyProtection="1">
      <alignment horizontal="center" vertical="center"/>
      <protection locked="0"/>
    </xf>
    <xf numFmtId="4" fontId="26" fillId="0" borderId="1" xfId="1" applyNumberFormat="1" applyFont="1" applyFill="1" applyBorder="1" applyAlignment="1" applyProtection="1">
      <alignment horizontal="center" vertical="center"/>
    </xf>
    <xf numFmtId="4" fontId="4" fillId="2" borderId="1" xfId="1" applyNumberFormat="1" applyFont="1" applyFill="1" applyBorder="1" applyAlignment="1" applyProtection="1">
      <alignment horizontal="center" vertical="center" wrapText="1"/>
      <protection locked="0"/>
    </xf>
    <xf numFmtId="9" fontId="7" fillId="0" borderId="1" xfId="14" applyFont="1" applyFill="1" applyBorder="1" applyAlignment="1" applyProtection="1">
      <alignment horizontal="center" vertical="center" wrapText="1"/>
    </xf>
    <xf numFmtId="9" fontId="4" fillId="2" borderId="1" xfId="14" applyFont="1" applyFill="1" applyBorder="1" applyAlignment="1" applyProtection="1">
      <alignment horizontal="center" vertical="center" wrapText="1"/>
    </xf>
    <xf numFmtId="4" fontId="7" fillId="6" borderId="1" xfId="1" applyNumberFormat="1" applyFont="1" applyFill="1" applyBorder="1" applyAlignment="1" applyProtection="1">
      <alignment horizontal="center" vertical="center" wrapText="1"/>
    </xf>
    <xf numFmtId="4" fontId="4" fillId="6" borderId="1" xfId="1" applyNumberFormat="1" applyFont="1" applyFill="1" applyBorder="1" applyAlignment="1" applyProtection="1">
      <alignment horizontal="center" vertical="center" wrapText="1"/>
    </xf>
    <xf numFmtId="9" fontId="4" fillId="6" borderId="1" xfId="14" applyFont="1" applyFill="1" applyBorder="1" applyAlignment="1" applyProtection="1">
      <alignment horizontal="center" vertical="center" wrapText="1"/>
    </xf>
    <xf numFmtId="10" fontId="4" fillId="2" borderId="1" xfId="14" applyNumberFormat="1" applyFont="1" applyFill="1" applyBorder="1" applyAlignment="1" applyProtection="1">
      <alignment horizontal="center" vertical="center" wrapText="1"/>
    </xf>
    <xf numFmtId="4" fontId="27" fillId="0" borderId="1" xfId="1" applyNumberFormat="1" applyFont="1" applyFill="1" applyBorder="1" applyAlignment="1" applyProtection="1">
      <alignment horizontal="center" vertical="center" wrapText="1"/>
    </xf>
    <xf numFmtId="2" fontId="7" fillId="0" borderId="1" xfId="1" applyNumberFormat="1" applyFont="1" applyFill="1" applyBorder="1" applyAlignment="1" applyProtection="1">
      <alignment horizontal="center" vertical="center" wrapText="1"/>
    </xf>
    <xf numFmtId="49" fontId="4" fillId="2" borderId="1" xfId="1" applyNumberFormat="1" applyFont="1" applyFill="1" applyBorder="1" applyAlignment="1" applyProtection="1">
      <alignment horizontal="center" vertical="center" wrapText="1"/>
    </xf>
    <xf numFmtId="0" fontId="4" fillId="2" borderId="1" xfId="1" applyNumberFormat="1" applyFont="1" applyFill="1" applyBorder="1" applyAlignment="1" applyProtection="1">
      <alignment horizontal="center" vertical="center"/>
      <protection locked="0"/>
    </xf>
    <xf numFmtId="4" fontId="4" fillId="2" borderId="1" xfId="1" applyNumberFormat="1" applyFont="1" applyFill="1" applyBorder="1" applyAlignment="1" applyProtection="1">
      <alignment horizontal="center" vertical="center"/>
      <protection locked="0"/>
    </xf>
    <xf numFmtId="0" fontId="12" fillId="2" borderId="1" xfId="1" applyFont="1" applyFill="1" applyBorder="1" applyAlignment="1" applyProtection="1">
      <alignment horizontal="center" vertical="center"/>
      <protection locked="0"/>
    </xf>
    <xf numFmtId="0" fontId="7" fillId="5" borderId="1" xfId="6" applyFont="1" applyFill="1" applyBorder="1" applyAlignment="1">
      <alignment horizontal="left" vertical="center" wrapText="1"/>
    </xf>
    <xf numFmtId="0" fontId="4" fillId="0" borderId="0" xfId="10" applyFont="1" applyBorder="1" applyAlignment="1" applyProtection="1">
      <alignment horizontal="left"/>
      <protection hidden="1"/>
    </xf>
    <xf numFmtId="0" fontId="7" fillId="0" borderId="0" xfId="2" applyFont="1" applyAlignment="1">
      <alignment horizontal="center" vertical="center" wrapText="1"/>
    </xf>
    <xf numFmtId="0" fontId="7" fillId="0" borderId="0" xfId="10" applyFont="1" applyProtection="1">
      <protection hidden="1"/>
    </xf>
    <xf numFmtId="0" fontId="6" fillId="0" borderId="0" xfId="4" applyFont="1" applyFill="1"/>
    <xf numFmtId="2" fontId="26" fillId="0" borderId="1" xfId="1" applyNumberFormat="1" applyFont="1" applyFill="1" applyBorder="1" applyAlignment="1" applyProtection="1">
      <alignment horizontal="center" vertical="center"/>
    </xf>
    <xf numFmtId="0" fontId="36" fillId="0" borderId="0" xfId="1" applyFont="1" applyFill="1" applyBorder="1" applyAlignment="1" applyProtection="1">
      <alignment horizontal="center" vertical="center" wrapText="1"/>
    </xf>
    <xf numFmtId="4" fontId="7" fillId="5" borderId="1" xfId="1" applyNumberFormat="1" applyFont="1" applyFill="1" applyBorder="1" applyAlignment="1" applyProtection="1">
      <alignment horizontal="center" vertical="center" wrapText="1"/>
      <protection locked="0"/>
    </xf>
    <xf numFmtId="2" fontId="12" fillId="2" borderId="1" xfId="13" applyNumberFormat="1" applyFont="1" applyFill="1" applyBorder="1" applyAlignment="1">
      <alignment horizontal="center"/>
    </xf>
    <xf numFmtId="2" fontId="26" fillId="0" borderId="1" xfId="13" applyNumberFormat="1" applyFont="1" applyFill="1" applyBorder="1" applyAlignment="1">
      <alignment horizontal="center" vertical="justify"/>
    </xf>
    <xf numFmtId="0" fontId="26" fillId="0" borderId="1" xfId="7" applyFont="1" applyFill="1" applyBorder="1" applyAlignment="1">
      <alignment horizontal="center" vertical="justify" wrapText="1"/>
    </xf>
    <xf numFmtId="2" fontId="26" fillId="0" borderId="1" xfId="6" applyNumberFormat="1" applyFont="1" applyFill="1" applyBorder="1" applyAlignment="1">
      <alignment horizontal="center" vertical="justify"/>
    </xf>
    <xf numFmtId="2" fontId="26" fillId="0" borderId="1" xfId="13" applyNumberFormat="1" applyFont="1" applyFill="1" applyBorder="1" applyAlignment="1">
      <alignment horizontal="center" vertical="center"/>
    </xf>
    <xf numFmtId="2" fontId="26" fillId="0" borderId="1" xfId="6" applyNumberFormat="1" applyFont="1" applyFill="1" applyBorder="1" applyAlignment="1">
      <alignment horizontal="center" vertical="center"/>
    </xf>
    <xf numFmtId="0" fontId="26" fillId="0" borderId="1" xfId="13" applyFont="1" applyFill="1" applyBorder="1" applyAlignment="1">
      <alignment horizontal="center" vertical="center"/>
    </xf>
    <xf numFmtId="0" fontId="26" fillId="5" borderId="1" xfId="3" applyFont="1" applyFill="1" applyBorder="1" applyAlignment="1">
      <alignment horizontal="center" vertical="center"/>
    </xf>
    <xf numFmtId="2" fontId="37" fillId="5" borderId="1" xfId="6" applyNumberFormat="1" applyFont="1" applyFill="1" applyBorder="1" applyAlignment="1">
      <alignment horizontal="center" vertical="center"/>
    </xf>
    <xf numFmtId="1" fontId="26" fillId="2" borderId="1" xfId="6" applyNumberFormat="1" applyFont="1" applyFill="1" applyBorder="1" applyAlignment="1">
      <alignment horizontal="center" vertical="center"/>
    </xf>
    <xf numFmtId="4" fontId="27" fillId="0" borderId="1" xfId="1" applyNumberFormat="1" applyFont="1" applyFill="1" applyBorder="1" applyAlignment="1" applyProtection="1">
      <alignment horizontal="center" vertical="justify" wrapText="1"/>
    </xf>
    <xf numFmtId="10" fontId="7" fillId="0" borderId="1" xfId="14" applyNumberFormat="1" applyFont="1" applyFill="1" applyBorder="1" applyAlignment="1" applyProtection="1">
      <alignment horizontal="center" vertical="center"/>
    </xf>
    <xf numFmtId="2" fontId="7" fillId="0" borderId="1" xfId="1" applyNumberFormat="1" applyFont="1" applyFill="1" applyBorder="1" applyAlignment="1" applyProtection="1">
      <alignment horizontal="center" vertical="center" wrapText="1"/>
      <protection locked="0"/>
    </xf>
    <xf numFmtId="2" fontId="7" fillId="0" borderId="1" xfId="1" applyNumberFormat="1" applyFont="1" applyFill="1" applyBorder="1" applyAlignment="1" applyProtection="1">
      <alignment horizontal="center" vertical="center"/>
    </xf>
    <xf numFmtId="0" fontId="7" fillId="0" borderId="3" xfId="1" applyFont="1" applyFill="1" applyBorder="1" applyAlignment="1" applyProtection="1">
      <alignment horizontal="center" vertical="center" wrapText="1"/>
    </xf>
    <xf numFmtId="0" fontId="7" fillId="0" borderId="1" xfId="1" applyFont="1" applyFill="1" applyBorder="1" applyAlignment="1" applyProtection="1">
      <alignment horizontal="center" vertical="center" wrapText="1"/>
    </xf>
    <xf numFmtId="0" fontId="7" fillId="3" borderId="2" xfId="1" applyFont="1" applyFill="1" applyBorder="1" applyAlignment="1" applyProtection="1">
      <alignment horizontal="center" vertical="center" wrapText="1"/>
    </xf>
    <xf numFmtId="0" fontId="4" fillId="2" borderId="2" xfId="1" applyFont="1" applyFill="1" applyBorder="1" applyAlignment="1" applyProtection="1">
      <alignment horizontal="center" vertical="center" wrapText="1"/>
    </xf>
    <xf numFmtId="49" fontId="7" fillId="0" borderId="1" xfId="1" applyNumberFormat="1" applyFont="1" applyFill="1" applyBorder="1" applyAlignment="1" applyProtection="1">
      <alignment horizontal="center" vertical="center" wrapText="1"/>
    </xf>
    <xf numFmtId="0" fontId="23" fillId="2" borderId="1" xfId="6" applyFont="1" applyFill="1" applyBorder="1" applyAlignment="1">
      <alignment horizontal="center" vertical="center" wrapText="1"/>
    </xf>
    <xf numFmtId="2" fontId="12" fillId="0" borderId="1" xfId="6" applyNumberFormat="1" applyFont="1" applyFill="1" applyBorder="1" applyAlignment="1">
      <alignment horizontal="center" vertical="center"/>
    </xf>
    <xf numFmtId="0" fontId="7" fillId="0" borderId="0" xfId="16" applyFont="1" applyFill="1"/>
    <xf numFmtId="0" fontId="7" fillId="0" borderId="0" xfId="16" applyFont="1" applyFill="1" applyBorder="1"/>
    <xf numFmtId="0" fontId="7" fillId="0" borderId="3" xfId="16" applyFont="1" applyFill="1" applyBorder="1" applyAlignment="1">
      <alignment horizontal="center" vertical="center" wrapText="1"/>
    </xf>
    <xf numFmtId="0" fontId="7" fillId="0" borderId="1" xfId="16" applyFont="1" applyFill="1" applyBorder="1" applyAlignment="1">
      <alignment horizontal="center" vertical="center" wrapText="1"/>
    </xf>
    <xf numFmtId="0" fontId="7" fillId="0" borderId="4" xfId="16" applyFont="1" applyFill="1" applyBorder="1" applyAlignment="1">
      <alignment horizontal="center" vertical="center" wrapText="1"/>
    </xf>
    <xf numFmtId="0" fontId="7" fillId="3" borderId="1" xfId="16" applyFont="1" applyFill="1" applyBorder="1" applyAlignment="1">
      <alignment horizontal="center" vertical="top" wrapText="1"/>
    </xf>
    <xf numFmtId="0" fontId="7" fillId="0" borderId="0" xfId="16" applyFont="1" applyFill="1" applyAlignment="1">
      <alignment horizontal="center" vertical="center" wrapText="1"/>
    </xf>
    <xf numFmtId="0" fontId="22" fillId="0" borderId="1" xfId="16" applyFont="1" applyFill="1" applyBorder="1" applyAlignment="1">
      <alignment horizontal="center" vertical="center"/>
    </xf>
    <xf numFmtId="0" fontId="26" fillId="5" borderId="1" xfId="7" applyFont="1" applyFill="1" applyBorder="1" applyAlignment="1">
      <alignment horizontal="center" vertical="center" wrapText="1"/>
    </xf>
    <xf numFmtId="0" fontId="22" fillId="5" borderId="1" xfId="9" applyFont="1" applyFill="1" applyBorder="1" applyAlignment="1">
      <alignment horizontal="center" vertical="center"/>
    </xf>
    <xf numFmtId="2" fontId="26" fillId="5" borderId="1" xfId="13" applyNumberFormat="1" applyFont="1" applyFill="1" applyBorder="1" applyAlignment="1">
      <alignment horizontal="center" vertical="center"/>
    </xf>
    <xf numFmtId="2" fontId="35" fillId="5" borderId="1" xfId="13" applyNumberFormat="1" applyFont="1" applyFill="1" applyBorder="1" applyAlignment="1">
      <alignment horizontal="center" vertical="center"/>
    </xf>
    <xf numFmtId="2" fontId="12" fillId="5" borderId="1" xfId="6" applyNumberFormat="1" applyFont="1" applyFill="1" applyBorder="1" applyAlignment="1">
      <alignment horizontal="center" vertical="center"/>
    </xf>
    <xf numFmtId="2" fontId="26" fillId="5" borderId="1" xfId="16" applyNumberFormat="1" applyFont="1" applyFill="1" applyBorder="1" applyAlignment="1">
      <alignment horizontal="center" vertical="center" wrapText="1"/>
    </xf>
    <xf numFmtId="2" fontId="4" fillId="5" borderId="1" xfId="16" applyNumberFormat="1" applyFont="1" applyFill="1" applyBorder="1" applyAlignment="1">
      <alignment horizontal="center" vertical="center" wrapText="1"/>
    </xf>
    <xf numFmtId="2" fontId="4" fillId="0" borderId="1" xfId="16" applyNumberFormat="1" applyFont="1" applyFill="1" applyBorder="1" applyAlignment="1">
      <alignment horizontal="center" vertical="center" wrapText="1"/>
    </xf>
    <xf numFmtId="0" fontId="30" fillId="5" borderId="1" xfId="16" applyFont="1" applyFill="1" applyBorder="1" applyAlignment="1">
      <alignment horizontal="center" vertical="justify" wrapText="1"/>
    </xf>
    <xf numFmtId="2" fontId="12" fillId="5" borderId="1" xfId="16" applyNumberFormat="1" applyFont="1" applyFill="1" applyBorder="1" applyAlignment="1">
      <alignment horizontal="center" vertical="center" wrapText="1"/>
    </xf>
    <xf numFmtId="10" fontId="26" fillId="5" borderId="1" xfId="17" applyNumberFormat="1" applyFont="1" applyFill="1" applyBorder="1" applyAlignment="1">
      <alignment horizontal="center" vertical="center" wrapText="1"/>
    </xf>
    <xf numFmtId="0" fontId="39" fillId="5" borderId="1" xfId="18" applyFont="1" applyFill="1" applyBorder="1" applyAlignment="1">
      <alignment horizontal="center" vertical="center" wrapText="1"/>
    </xf>
    <xf numFmtId="0" fontId="25" fillId="5" borderId="1" xfId="19" applyFont="1" applyFill="1" applyBorder="1" applyAlignment="1">
      <alignment horizontal="center" vertical="justify" wrapText="1"/>
    </xf>
    <xf numFmtId="0" fontId="7" fillId="5" borderId="0" xfId="16" applyFont="1" applyFill="1" applyAlignment="1">
      <alignment horizontal="center" vertical="center" wrapText="1"/>
    </xf>
    <xf numFmtId="0" fontId="7" fillId="5" borderId="1" xfId="6" applyFont="1" applyFill="1" applyBorder="1" applyAlignment="1">
      <alignment horizontal="left" vertical="top" wrapText="1"/>
    </xf>
    <xf numFmtId="2" fontId="26" fillId="5" borderId="1" xfId="16" applyNumberFormat="1" applyFont="1" applyFill="1" applyBorder="1" applyAlignment="1">
      <alignment horizontal="center" vertical="justify" wrapText="1"/>
    </xf>
    <xf numFmtId="2" fontId="4" fillId="5" borderId="1" xfId="16" applyNumberFormat="1" applyFont="1" applyFill="1" applyBorder="1" applyAlignment="1">
      <alignment horizontal="center" vertical="justify" wrapText="1"/>
    </xf>
    <xf numFmtId="0" fontId="4" fillId="5" borderId="1" xfId="16" applyFont="1" applyFill="1" applyBorder="1" applyAlignment="1">
      <alignment horizontal="center" vertical="justify" wrapText="1"/>
    </xf>
    <xf numFmtId="0" fontId="7" fillId="5" borderId="1" xfId="13" applyFont="1" applyFill="1" applyBorder="1" applyAlignment="1">
      <alignment horizontal="left" vertical="center" wrapText="1"/>
    </xf>
    <xf numFmtId="2" fontId="26" fillId="5" borderId="1" xfId="15" applyNumberFormat="1" applyFont="1" applyFill="1" applyBorder="1" applyAlignment="1">
      <alignment horizontal="center" vertical="center" wrapText="1"/>
    </xf>
    <xf numFmtId="0" fontId="7" fillId="5" borderId="1" xfId="13" applyFont="1" applyFill="1" applyBorder="1" applyAlignment="1">
      <alignment vertical="center" wrapText="1"/>
    </xf>
    <xf numFmtId="0" fontId="26" fillId="5" borderId="1" xfId="7" applyFont="1" applyFill="1" applyBorder="1" applyAlignment="1">
      <alignment horizontal="center" wrapText="1"/>
    </xf>
    <xf numFmtId="0" fontId="22" fillId="5" borderId="1" xfId="9" applyFont="1" applyFill="1" applyBorder="1" applyAlignment="1">
      <alignment horizontal="center"/>
    </xf>
    <xf numFmtId="2" fontId="26" fillId="5" borderId="1" xfId="15" applyNumberFormat="1" applyFont="1" applyFill="1" applyBorder="1" applyAlignment="1">
      <alignment horizontal="center" wrapText="1"/>
    </xf>
    <xf numFmtId="0" fontId="30" fillId="5" borderId="1" xfId="16" applyFont="1" applyFill="1" applyBorder="1" applyAlignment="1">
      <alignment horizontal="center" vertical="center" wrapText="1"/>
    </xf>
    <xf numFmtId="2" fontId="26" fillId="5" borderId="1" xfId="6" applyNumberFormat="1" applyFont="1" applyFill="1" applyBorder="1" applyAlignment="1">
      <alignment horizontal="center"/>
    </xf>
    <xf numFmtId="2" fontId="12" fillId="5" borderId="1" xfId="6" applyNumberFormat="1" applyFont="1" applyFill="1" applyBorder="1" applyAlignment="1">
      <alignment horizontal="center"/>
    </xf>
    <xf numFmtId="2" fontId="38" fillId="0" borderId="1" xfId="16" applyNumberFormat="1" applyFont="1" applyFill="1" applyBorder="1" applyAlignment="1">
      <alignment horizontal="center"/>
    </xf>
    <xf numFmtId="0" fontId="30" fillId="5" borderId="7" xfId="16" applyFont="1" applyFill="1" applyBorder="1" applyAlignment="1">
      <alignment horizontal="center" vertical="justify" wrapText="1"/>
    </xf>
    <xf numFmtId="2" fontId="26" fillId="5" borderId="1" xfId="6" applyNumberFormat="1" applyFont="1" applyFill="1" applyBorder="1" applyAlignment="1">
      <alignment horizontal="center" vertical="center"/>
    </xf>
    <xf numFmtId="165" fontId="22" fillId="0" borderId="1" xfId="16" applyNumberFormat="1" applyFont="1" applyFill="1" applyBorder="1" applyAlignment="1">
      <alignment horizontal="center" vertical="center"/>
    </xf>
    <xf numFmtId="0" fontId="26" fillId="5" borderId="1" xfId="16" applyFont="1" applyFill="1" applyBorder="1" applyAlignment="1">
      <alignment horizontal="center" vertical="center" wrapText="1"/>
    </xf>
    <xf numFmtId="0" fontId="12" fillId="5" borderId="1" xfId="16" applyFont="1" applyFill="1" applyBorder="1" applyAlignment="1">
      <alignment horizontal="center" vertical="center" wrapText="1"/>
    </xf>
    <xf numFmtId="2" fontId="7" fillId="5" borderId="1" xfId="16" applyNumberFormat="1" applyFont="1" applyFill="1" applyBorder="1" applyAlignment="1">
      <alignment horizontal="center" vertical="center" wrapText="1"/>
    </xf>
    <xf numFmtId="0" fontId="25" fillId="0" borderId="1" xfId="19" applyFont="1" applyFill="1" applyBorder="1" applyAlignment="1">
      <alignment vertical="justify" wrapText="1"/>
    </xf>
    <xf numFmtId="0" fontId="7" fillId="5" borderId="2" xfId="6" applyFont="1" applyFill="1" applyBorder="1" applyAlignment="1">
      <alignment horizontal="justify" vertical="center"/>
    </xf>
    <xf numFmtId="0" fontId="7" fillId="5" borderId="1" xfId="6" applyFont="1" applyFill="1" applyBorder="1" applyAlignment="1">
      <alignment horizontal="justify" vertical="center"/>
    </xf>
    <xf numFmtId="0" fontId="26" fillId="5" borderId="1" xfId="16" applyFont="1" applyFill="1" applyBorder="1" applyAlignment="1">
      <alignment horizontal="center" vertical="justify" wrapText="1"/>
    </xf>
    <xf numFmtId="0" fontId="12" fillId="5" borderId="1" xfId="16" applyFont="1" applyFill="1" applyBorder="1" applyAlignment="1">
      <alignment horizontal="center" vertical="justify" wrapText="1"/>
    </xf>
    <xf numFmtId="2" fontId="7" fillId="5" borderId="1" xfId="16" applyNumberFormat="1" applyFont="1" applyFill="1" applyBorder="1" applyAlignment="1">
      <alignment horizontal="center" vertical="justify" wrapText="1"/>
    </xf>
    <xf numFmtId="2" fontId="4" fillId="0" borderId="1" xfId="16" applyNumberFormat="1" applyFont="1" applyFill="1" applyBorder="1" applyAlignment="1">
      <alignment horizontal="center" vertical="justify" wrapText="1"/>
    </xf>
    <xf numFmtId="166" fontId="24" fillId="2" borderId="1" xfId="16" applyNumberFormat="1" applyFont="1" applyFill="1" applyBorder="1" applyAlignment="1">
      <alignment horizontal="center" vertical="center"/>
    </xf>
    <xf numFmtId="2" fontId="24" fillId="2" borderId="1" xfId="16" applyNumberFormat="1" applyFont="1" applyFill="1" applyBorder="1" applyAlignment="1">
      <alignment horizontal="center" vertical="center"/>
    </xf>
    <xf numFmtId="2" fontId="24" fillId="2" borderId="1" xfId="16" applyNumberFormat="1" applyFont="1" applyFill="1" applyBorder="1" applyAlignment="1">
      <alignment horizontal="center" vertical="center" wrapText="1"/>
    </xf>
    <xf numFmtId="0" fontId="24" fillId="2" borderId="1" xfId="16" applyFont="1" applyFill="1" applyBorder="1" applyAlignment="1">
      <alignment horizontal="center" vertical="center" wrapText="1"/>
    </xf>
    <xf numFmtId="166" fontId="24" fillId="2" borderId="1" xfId="16" applyNumberFormat="1" applyFont="1" applyFill="1" applyBorder="1" applyAlignment="1">
      <alignment horizontal="center" vertical="center" wrapText="1"/>
    </xf>
    <xf numFmtId="0" fontId="7" fillId="2" borderId="0" xfId="16" applyFont="1" applyFill="1" applyAlignment="1">
      <alignment horizontal="center" vertical="center" wrapText="1"/>
    </xf>
    <xf numFmtId="0" fontId="4" fillId="6" borderId="1" xfId="16" applyFont="1" applyFill="1" applyBorder="1" applyAlignment="1">
      <alignment horizontal="center" vertical="justify" wrapText="1"/>
    </xf>
    <xf numFmtId="10" fontId="26" fillId="5" borderId="1" xfId="17" applyNumberFormat="1" applyFont="1" applyFill="1" applyBorder="1" applyAlignment="1">
      <alignment horizontal="center" vertical="justify" wrapText="1"/>
    </xf>
    <xf numFmtId="0" fontId="22" fillId="5" borderId="1" xfId="6" applyFont="1" applyFill="1" applyBorder="1" applyAlignment="1">
      <alignment horizontal="center" vertical="center"/>
    </xf>
    <xf numFmtId="0" fontId="32" fillId="5" borderId="1" xfId="7" applyNumberFormat="1" applyFont="1" applyFill="1" applyBorder="1" applyAlignment="1">
      <alignment horizontal="left" vertical="center" wrapText="1"/>
    </xf>
    <xf numFmtId="0" fontId="26" fillId="0" borderId="1" xfId="2" applyFont="1" applyFill="1" applyBorder="1" applyAlignment="1">
      <alignment horizontal="center" vertical="center"/>
    </xf>
    <xf numFmtId="2" fontId="12" fillId="0" borderId="1" xfId="2" applyNumberFormat="1" applyFont="1" applyFill="1" applyBorder="1" applyAlignment="1">
      <alignment horizontal="center" vertical="center"/>
    </xf>
    <xf numFmtId="0" fontId="26" fillId="0" borderId="1" xfId="16" applyNumberFormat="1" applyFont="1" applyFill="1" applyBorder="1" applyAlignment="1">
      <alignment horizontal="center" vertical="center" wrapText="1"/>
    </xf>
    <xf numFmtId="1" fontId="26" fillId="0" borderId="1" xfId="16" applyNumberFormat="1" applyFont="1" applyFill="1" applyBorder="1" applyAlignment="1">
      <alignment horizontal="center" vertical="center" wrapText="1"/>
    </xf>
    <xf numFmtId="2" fontId="35" fillId="5" borderId="1" xfId="6" applyNumberFormat="1" applyFont="1" applyFill="1" applyBorder="1" applyAlignment="1">
      <alignment horizontal="center" vertical="center"/>
    </xf>
    <xf numFmtId="0" fontId="26" fillId="5" borderId="1" xfId="16" applyNumberFormat="1" applyFont="1" applyFill="1" applyBorder="1" applyAlignment="1">
      <alignment horizontal="center" vertical="center" wrapText="1"/>
    </xf>
    <xf numFmtId="1" fontId="26" fillId="5" borderId="1" xfId="16" applyNumberFormat="1" applyFont="1" applyFill="1" applyBorder="1" applyAlignment="1">
      <alignment horizontal="center" vertical="center" wrapText="1"/>
    </xf>
    <xf numFmtId="0" fontId="25" fillId="5" borderId="3" xfId="19" applyFont="1" applyFill="1" applyBorder="1" applyAlignment="1">
      <alignment vertical="justify" wrapText="1"/>
    </xf>
    <xf numFmtId="0" fontId="4" fillId="2" borderId="1" xfId="6" applyFont="1" applyFill="1" applyBorder="1" applyAlignment="1">
      <alignment horizontal="center"/>
    </xf>
    <xf numFmtId="0" fontId="4" fillId="2" borderId="1" xfId="16" applyFont="1" applyFill="1" applyBorder="1" applyAlignment="1">
      <alignment horizontal="left"/>
    </xf>
    <xf numFmtId="2" fontId="4" fillId="2" borderId="1" xfId="16" applyNumberFormat="1" applyFont="1" applyFill="1" applyBorder="1" applyAlignment="1">
      <alignment horizontal="center"/>
    </xf>
    <xf numFmtId="2" fontId="7" fillId="2" borderId="1" xfId="16" applyNumberFormat="1" applyFont="1" applyFill="1" applyBorder="1" applyAlignment="1">
      <alignment horizontal="center" vertical="justify" wrapText="1"/>
    </xf>
    <xf numFmtId="2" fontId="4" fillId="2" borderId="1" xfId="16" applyNumberFormat="1" applyFont="1" applyFill="1" applyBorder="1" applyAlignment="1">
      <alignment horizontal="center" vertical="justify" wrapText="1"/>
    </xf>
    <xf numFmtId="0" fontId="4" fillId="2" borderId="1" xfId="16" applyFont="1" applyFill="1" applyBorder="1" applyAlignment="1">
      <alignment horizontal="center" vertical="justify" wrapText="1"/>
    </xf>
    <xf numFmtId="2" fontId="26" fillId="2" borderId="1" xfId="16" applyNumberFormat="1" applyFont="1" applyFill="1" applyBorder="1" applyAlignment="1">
      <alignment horizontal="center" vertical="justify" wrapText="1"/>
    </xf>
    <xf numFmtId="2" fontId="42" fillId="2" borderId="1" xfId="16" applyNumberFormat="1" applyFont="1" applyFill="1" applyBorder="1" applyAlignment="1">
      <alignment horizontal="center" vertical="justify" wrapText="1"/>
    </xf>
    <xf numFmtId="10" fontId="26" fillId="2" borderId="1" xfId="17" applyNumberFormat="1" applyFont="1" applyFill="1" applyBorder="1" applyAlignment="1">
      <alignment horizontal="center" vertical="justify" wrapText="1"/>
    </xf>
    <xf numFmtId="0" fontId="40" fillId="2" borderId="1" xfId="18" applyFont="1" applyFill="1" applyBorder="1" applyAlignment="1">
      <alignment horizontal="left" wrapText="1"/>
    </xf>
    <xf numFmtId="2" fontId="7" fillId="5" borderId="1" xfId="6" applyNumberFormat="1" applyFont="1" applyFill="1" applyBorder="1" applyAlignment="1">
      <alignment vertical="center" wrapText="1"/>
    </xf>
    <xf numFmtId="2" fontId="7" fillId="5" borderId="1" xfId="6" applyNumberFormat="1" applyFont="1" applyFill="1" applyBorder="1" applyAlignment="1">
      <alignment horizontal="left" wrapText="1"/>
    </xf>
    <xf numFmtId="0" fontId="26" fillId="0" borderId="1" xfId="16" applyFont="1" applyFill="1" applyBorder="1" applyAlignment="1">
      <alignment horizontal="center" vertical="center" wrapText="1"/>
    </xf>
    <xf numFmtId="0" fontId="4" fillId="0" borderId="1" xfId="16" applyFont="1" applyFill="1" applyBorder="1" applyAlignment="1">
      <alignment horizontal="center" vertical="justify" wrapText="1"/>
    </xf>
    <xf numFmtId="0" fontId="40" fillId="0" borderId="1" xfId="18" applyFont="1" applyFill="1" applyBorder="1" applyAlignment="1">
      <alignment horizontal="center" vertical="center" wrapText="1"/>
    </xf>
    <xf numFmtId="0" fontId="26" fillId="2" borderId="1" xfId="7" applyFont="1" applyFill="1" applyBorder="1" applyAlignment="1">
      <alignment horizontal="center" vertical="justify" wrapText="1"/>
    </xf>
    <xf numFmtId="0" fontId="22" fillId="2" borderId="1" xfId="9" applyFont="1" applyFill="1" applyBorder="1" applyAlignment="1">
      <alignment horizontal="center" vertical="center"/>
    </xf>
    <xf numFmtId="2" fontId="26" fillId="2" borderId="1" xfId="13" applyNumberFormat="1" applyFont="1" applyFill="1" applyBorder="1" applyAlignment="1">
      <alignment horizontal="center" vertical="justify"/>
    </xf>
    <xf numFmtId="2" fontId="26" fillId="2" borderId="1" xfId="6" applyNumberFormat="1" applyFont="1" applyFill="1" applyBorder="1" applyAlignment="1">
      <alignment horizontal="center" vertical="justify"/>
    </xf>
    <xf numFmtId="2" fontId="4" fillId="2" borderId="1" xfId="16" applyNumberFormat="1" applyFont="1" applyFill="1" applyBorder="1" applyAlignment="1">
      <alignment horizontal="center" vertical="center"/>
    </xf>
    <xf numFmtId="0" fontId="30" fillId="2" borderId="1" xfId="16" applyFont="1" applyFill="1" applyBorder="1" applyAlignment="1">
      <alignment horizontal="center" vertical="justify" wrapText="1"/>
    </xf>
    <xf numFmtId="0" fontId="39" fillId="2" borderId="1" xfId="18" applyFont="1" applyFill="1" applyBorder="1" applyAlignment="1">
      <alignment horizontal="center" vertical="center" wrapText="1"/>
    </xf>
    <xf numFmtId="2" fontId="26" fillId="5" borderId="1" xfId="5" applyNumberFormat="1" applyFont="1" applyFill="1" applyBorder="1" applyAlignment="1">
      <alignment horizontal="center" vertical="center"/>
    </xf>
    <xf numFmtId="2" fontId="12" fillId="5" borderId="1" xfId="5" applyNumberFormat="1" applyFont="1" applyFill="1" applyBorder="1" applyAlignment="1">
      <alignment horizontal="center" vertical="center"/>
    </xf>
    <xf numFmtId="0" fontId="22" fillId="0" borderId="1" xfId="3" applyFont="1" applyFill="1" applyBorder="1" applyAlignment="1">
      <alignment horizontal="center" vertical="center"/>
    </xf>
    <xf numFmtId="0" fontId="7" fillId="5" borderId="1" xfId="3" applyFont="1" applyFill="1" applyBorder="1" applyAlignment="1">
      <alignment horizontal="left" vertical="center" wrapText="1"/>
    </xf>
    <xf numFmtId="2" fontId="12" fillId="0" borderId="1" xfId="16" applyNumberFormat="1" applyFont="1" applyFill="1" applyBorder="1" applyAlignment="1">
      <alignment horizontal="center" vertical="center" wrapText="1"/>
    </xf>
    <xf numFmtId="0" fontId="40" fillId="0" borderId="1" xfId="18" applyFont="1" applyFill="1" applyBorder="1" applyAlignment="1">
      <alignment horizontal="left" wrapText="1"/>
    </xf>
    <xf numFmtId="0" fontId="26" fillId="2" borderId="1" xfId="7" applyFont="1" applyFill="1" applyBorder="1" applyAlignment="1">
      <alignment horizontal="center" vertical="center" wrapText="1"/>
    </xf>
    <xf numFmtId="2" fontId="26" fillId="2" borderId="1" xfId="13" applyNumberFormat="1" applyFont="1" applyFill="1" applyBorder="1" applyAlignment="1">
      <alignment horizontal="center" vertical="center"/>
    </xf>
    <xf numFmtId="2" fontId="26" fillId="2" borderId="1" xfId="6" applyNumberFormat="1" applyFont="1" applyFill="1" applyBorder="1" applyAlignment="1">
      <alignment horizontal="center" vertical="center"/>
    </xf>
    <xf numFmtId="2" fontId="7" fillId="2" borderId="1" xfId="16" applyNumberFormat="1" applyFont="1" applyFill="1" applyBorder="1" applyAlignment="1">
      <alignment horizontal="center" vertical="center" wrapText="1"/>
    </xf>
    <xf numFmtId="2" fontId="4" fillId="2" borderId="1" xfId="16" applyNumberFormat="1" applyFont="1" applyFill="1" applyBorder="1" applyAlignment="1">
      <alignment horizontal="center" vertical="center" wrapText="1"/>
    </xf>
    <xf numFmtId="0" fontId="25" fillId="2" borderId="1" xfId="16" applyFont="1" applyFill="1" applyBorder="1" applyAlignment="1">
      <alignment horizontal="center" vertical="center" wrapText="1"/>
    </xf>
    <xf numFmtId="0" fontId="12" fillId="0" borderId="1" xfId="16" applyFont="1" applyFill="1" applyBorder="1" applyAlignment="1">
      <alignment horizontal="center" vertical="justify" wrapText="1"/>
    </xf>
    <xf numFmtId="2" fontId="7" fillId="0" borderId="1" xfId="16" applyNumberFormat="1" applyFont="1" applyFill="1" applyBorder="1" applyAlignment="1">
      <alignment horizontal="center" vertical="justify" wrapText="1"/>
    </xf>
    <xf numFmtId="2" fontId="26" fillId="0" borderId="1" xfId="16" applyNumberFormat="1" applyFont="1" applyFill="1" applyBorder="1" applyAlignment="1">
      <alignment horizontal="center" vertical="justify" wrapText="1"/>
    </xf>
    <xf numFmtId="10" fontId="26" fillId="0" borderId="1" xfId="17" applyNumberFormat="1" applyFont="1" applyFill="1" applyBorder="1" applyAlignment="1">
      <alignment horizontal="center" vertical="justify" wrapText="1"/>
    </xf>
    <xf numFmtId="0" fontId="32" fillId="5" borderId="1" xfId="11" applyFont="1" applyFill="1" applyBorder="1" applyAlignment="1">
      <alignment horizontal="left" vertical="center" wrapText="1"/>
    </xf>
    <xf numFmtId="2" fontId="35" fillId="2" borderId="1" xfId="6" applyNumberFormat="1" applyFont="1" applyFill="1" applyBorder="1" applyAlignment="1">
      <alignment horizontal="center" vertical="justify"/>
    </xf>
    <xf numFmtId="2" fontId="12" fillId="2" borderId="1" xfId="6" applyNumberFormat="1" applyFont="1" applyFill="1" applyBorder="1" applyAlignment="1">
      <alignment horizontal="center" vertical="justify"/>
    </xf>
    <xf numFmtId="0" fontId="25" fillId="2" borderId="1" xfId="16" applyFont="1" applyFill="1" applyBorder="1" applyAlignment="1">
      <alignment horizontal="center" vertical="justify" wrapText="1"/>
    </xf>
    <xf numFmtId="0" fontId="40" fillId="2" borderId="1" xfId="18" applyFont="1" applyFill="1" applyBorder="1" applyAlignment="1">
      <alignment horizontal="center" vertical="center" wrapText="1"/>
    </xf>
    <xf numFmtId="0" fontId="22" fillId="0" borderId="2" xfId="16" applyFont="1" applyFill="1" applyBorder="1" applyAlignment="1">
      <alignment horizontal="center" vertical="center"/>
    </xf>
    <xf numFmtId="2" fontId="26" fillId="0" borderId="1" xfId="20" applyNumberFormat="1" applyFont="1" applyBorder="1" applyAlignment="1">
      <alignment horizontal="center" vertical="center"/>
    </xf>
    <xf numFmtId="0" fontId="26" fillId="0" borderId="1" xfId="20" applyFont="1" applyBorder="1" applyAlignment="1">
      <alignment horizontal="center" vertical="center"/>
    </xf>
    <xf numFmtId="2" fontId="12" fillId="0" borderId="1" xfId="16" applyNumberFormat="1" applyFont="1" applyFill="1" applyBorder="1" applyAlignment="1">
      <alignment horizontal="center" vertical="center"/>
    </xf>
    <xf numFmtId="2" fontId="26" fillId="2" borderId="1" xfId="18" applyNumberFormat="1" applyFont="1" applyFill="1" applyBorder="1" applyAlignment="1">
      <alignment horizontal="center" vertical="center" wrapText="1"/>
    </xf>
    <xf numFmtId="2" fontId="24" fillId="2" borderId="1" xfId="18" applyNumberFormat="1" applyFont="1" applyFill="1" applyBorder="1" applyAlignment="1">
      <alignment horizontal="center" vertical="center" wrapText="1"/>
    </xf>
    <xf numFmtId="2" fontId="4" fillId="2" borderId="1" xfId="18" applyNumberFormat="1" applyFont="1" applyFill="1" applyBorder="1" applyAlignment="1">
      <alignment horizontal="center" vertical="center" wrapText="1"/>
    </xf>
    <xf numFmtId="0" fontId="7" fillId="2" borderId="1" xfId="16" applyFont="1" applyFill="1" applyBorder="1" applyAlignment="1">
      <alignment horizontal="center" vertical="center" wrapText="1"/>
    </xf>
    <xf numFmtId="2" fontId="42" fillId="2" borderId="1" xfId="13" applyNumberFormat="1" applyFont="1" applyFill="1" applyBorder="1" applyAlignment="1">
      <alignment horizontal="center" vertical="center"/>
    </xf>
    <xf numFmtId="0" fontId="44" fillId="2" borderId="1" xfId="16" applyFont="1" applyFill="1" applyBorder="1" applyAlignment="1">
      <alignment horizontal="center" vertical="center" wrapText="1"/>
    </xf>
    <xf numFmtId="9" fontId="26" fillId="2" borderId="1" xfId="17" applyFont="1" applyFill="1" applyBorder="1" applyAlignment="1">
      <alignment horizontal="center" vertical="justify" wrapText="1"/>
    </xf>
    <xf numFmtId="0" fontId="39" fillId="2" borderId="1" xfId="16" applyFont="1" applyFill="1" applyBorder="1" applyAlignment="1">
      <alignment horizontal="center" vertical="center" wrapText="1"/>
    </xf>
    <xf numFmtId="0" fontId="25" fillId="0" borderId="1" xfId="19" applyFont="1" applyFill="1" applyBorder="1" applyAlignment="1">
      <alignment horizontal="center" vertical="justify" wrapText="1"/>
    </xf>
    <xf numFmtId="0" fontId="4" fillId="6" borderId="5" xfId="16" applyFont="1" applyFill="1" applyBorder="1" applyAlignment="1">
      <alignment horizontal="left"/>
    </xf>
    <xf numFmtId="0" fontId="4" fillId="6" borderId="7" xfId="16" applyFont="1" applyFill="1" applyBorder="1" applyAlignment="1">
      <alignment horizontal="left"/>
    </xf>
    <xf numFmtId="0" fontId="7" fillId="6" borderId="0" xfId="16" applyFont="1" applyFill="1" applyAlignment="1">
      <alignment horizontal="center" vertical="center" wrapText="1"/>
    </xf>
    <xf numFmtId="0" fontId="7" fillId="5" borderId="1" xfId="3" applyFont="1" applyFill="1" applyBorder="1" applyAlignment="1">
      <alignment vertical="center" wrapText="1"/>
    </xf>
    <xf numFmtId="0" fontId="7" fillId="5" borderId="1" xfId="16" applyFont="1" applyFill="1" applyBorder="1" applyAlignment="1">
      <alignment horizontal="center" vertical="justify" wrapText="1"/>
    </xf>
    <xf numFmtId="0" fontId="22" fillId="5" borderId="1" xfId="18" applyFont="1" applyFill="1" applyBorder="1" applyAlignment="1">
      <alignment horizontal="center" vertical="center" wrapText="1"/>
    </xf>
    <xf numFmtId="2" fontId="12" fillId="5" borderId="1" xfId="6" applyNumberFormat="1" applyFont="1" applyFill="1" applyBorder="1" applyAlignment="1">
      <alignment horizontal="center" vertical="center" wrapText="1"/>
    </xf>
    <xf numFmtId="0" fontId="7" fillId="2" borderId="1" xfId="15" applyFont="1" applyFill="1" applyBorder="1" applyAlignment="1">
      <alignment horizontal="center" vertical="justify" wrapText="1" readingOrder="1"/>
    </xf>
    <xf numFmtId="2" fontId="31" fillId="2" borderId="1" xfId="16" applyNumberFormat="1" applyFont="1" applyFill="1" applyBorder="1" applyAlignment="1">
      <alignment horizontal="center" vertical="center"/>
    </xf>
    <xf numFmtId="0" fontId="7" fillId="5" borderId="1" xfId="20" applyFont="1" applyFill="1" applyBorder="1" applyAlignment="1">
      <alignment wrapText="1"/>
    </xf>
    <xf numFmtId="0" fontId="7" fillId="6" borderId="1" xfId="15" applyFont="1" applyFill="1" applyBorder="1" applyAlignment="1">
      <alignment horizontal="center" vertical="justify" wrapText="1" readingOrder="1"/>
    </xf>
    <xf numFmtId="0" fontId="22" fillId="0" borderId="2" xfId="16" applyNumberFormat="1" applyFont="1" applyFill="1" applyBorder="1" applyAlignment="1">
      <alignment horizontal="center"/>
    </xf>
    <xf numFmtId="0" fontId="26" fillId="5" borderId="1" xfId="15" applyFont="1" applyFill="1" applyBorder="1" applyAlignment="1">
      <alignment horizontal="center" vertical="center" wrapText="1" readingOrder="1"/>
    </xf>
    <xf numFmtId="166" fontId="26" fillId="0" borderId="1" xfId="3" applyNumberFormat="1" applyFont="1" applyFill="1" applyBorder="1" applyAlignment="1">
      <alignment horizontal="center" vertical="center"/>
    </xf>
    <xf numFmtId="0" fontId="22" fillId="0" borderId="1" xfId="20" applyFont="1" applyBorder="1" applyAlignment="1">
      <alignment horizontal="center" vertical="center"/>
    </xf>
    <xf numFmtId="2" fontId="12" fillId="0" borderId="1" xfId="16" applyNumberFormat="1" applyFont="1" applyFill="1" applyBorder="1" applyAlignment="1">
      <alignment horizontal="center"/>
    </xf>
    <xf numFmtId="1" fontId="26" fillId="5" borderId="1" xfId="6" applyNumberFormat="1" applyFont="1" applyFill="1" applyBorder="1" applyAlignment="1">
      <alignment horizontal="center" vertical="center"/>
    </xf>
    <xf numFmtId="49" fontId="7" fillId="5" borderId="1" xfId="3" applyNumberFormat="1" applyFont="1" applyFill="1" applyBorder="1" applyAlignment="1">
      <alignment horizontal="left"/>
    </xf>
    <xf numFmtId="164" fontId="26" fillId="0" borderId="1" xfId="3" applyNumberFormat="1" applyFont="1" applyFill="1" applyBorder="1" applyAlignment="1">
      <alignment horizontal="center" vertical="center"/>
    </xf>
    <xf numFmtId="0" fontId="26" fillId="0" borderId="1" xfId="16" applyFont="1" applyFill="1" applyBorder="1" applyAlignment="1">
      <alignment horizontal="center" vertical="justify" wrapText="1"/>
    </xf>
    <xf numFmtId="0" fontId="23" fillId="0" borderId="1" xfId="18" applyFont="1" applyFill="1" applyBorder="1" applyAlignment="1">
      <alignment horizontal="center" vertical="center" wrapText="1"/>
    </xf>
    <xf numFmtId="0" fontId="22" fillId="0" borderId="2" xfId="16" applyNumberFormat="1" applyFont="1" applyFill="1" applyBorder="1" applyAlignment="1">
      <alignment horizontal="center" vertical="center"/>
    </xf>
    <xf numFmtId="49" fontId="7" fillId="5" borderId="1" xfId="3" applyNumberFormat="1" applyFont="1" applyFill="1" applyBorder="1" applyAlignment="1">
      <alignment horizontal="left" vertical="justify"/>
    </xf>
    <xf numFmtId="2" fontId="12" fillId="0" borderId="1" xfId="3" applyNumberFormat="1" applyFont="1" applyFill="1" applyBorder="1" applyAlignment="1">
      <alignment horizontal="center" vertical="center"/>
    </xf>
    <xf numFmtId="0" fontId="26" fillId="2" borderId="1" xfId="7" applyFont="1" applyFill="1" applyBorder="1" applyAlignment="1">
      <alignment horizontal="center" vertical="center" wrapText="1" readingOrder="1"/>
    </xf>
    <xf numFmtId="0" fontId="7" fillId="2" borderId="1" xfId="16" applyFont="1" applyFill="1" applyBorder="1" applyAlignment="1">
      <alignment horizontal="center" vertical="justify" wrapText="1"/>
    </xf>
    <xf numFmtId="1" fontId="35" fillId="5" borderId="1" xfId="6" applyNumberFormat="1" applyFont="1" applyFill="1" applyBorder="1" applyAlignment="1">
      <alignment horizontal="center" vertical="center"/>
    </xf>
    <xf numFmtId="0" fontId="7" fillId="5" borderId="1" xfId="16" applyFont="1" applyFill="1" applyBorder="1" applyAlignment="1">
      <alignment horizontal="center" vertical="center" wrapText="1"/>
    </xf>
    <xf numFmtId="0" fontId="7" fillId="5" borderId="1" xfId="20" applyFont="1" applyFill="1" applyBorder="1" applyAlignment="1">
      <alignment vertical="justify"/>
    </xf>
    <xf numFmtId="0" fontId="26" fillId="5" borderId="1" xfId="15" applyFont="1" applyFill="1" applyBorder="1" applyAlignment="1">
      <alignment horizontal="center" vertical="center" wrapText="1"/>
    </xf>
    <xf numFmtId="2" fontId="26" fillId="0" borderId="1" xfId="16" applyNumberFormat="1" applyFont="1" applyFill="1" applyBorder="1" applyAlignment="1">
      <alignment horizontal="center" vertical="center"/>
    </xf>
    <xf numFmtId="0" fontId="26" fillId="0" borderId="1" xfId="16" applyFont="1" applyFill="1" applyBorder="1" applyAlignment="1">
      <alignment horizontal="center" vertical="center"/>
    </xf>
    <xf numFmtId="2" fontId="12" fillId="0" borderId="1" xfId="16" applyNumberFormat="1" applyFont="1" applyBorder="1" applyAlignment="1">
      <alignment horizontal="center" vertical="center" wrapText="1"/>
    </xf>
    <xf numFmtId="0" fontId="7" fillId="5" borderId="1" xfId="16" applyFont="1" applyFill="1" applyBorder="1" applyAlignment="1">
      <alignment horizontal="left"/>
    </xf>
    <xf numFmtId="167" fontId="26" fillId="2" borderId="1" xfId="17" applyNumberFormat="1" applyFont="1" applyFill="1" applyBorder="1" applyAlignment="1">
      <alignment horizontal="center" vertical="justify" wrapText="1"/>
    </xf>
    <xf numFmtId="2" fontId="26" fillId="0" borderId="5" xfId="3" applyNumberFormat="1" applyFont="1" applyFill="1" applyBorder="1" applyAlignment="1">
      <alignment horizontal="center" vertical="center"/>
    </xf>
    <xf numFmtId="0" fontId="7" fillId="5" borderId="1" xfId="16" applyFont="1" applyFill="1" applyBorder="1" applyAlignment="1">
      <alignment horizontal="left" vertical="center" wrapText="1"/>
    </xf>
    <xf numFmtId="4" fontId="12" fillId="5" borderId="1" xfId="13" applyNumberFormat="1" applyFont="1" applyFill="1" applyBorder="1" applyAlignment="1">
      <alignment horizontal="center" vertical="center"/>
    </xf>
    <xf numFmtId="2" fontId="42" fillId="2" borderId="1" xfId="13" applyNumberFormat="1" applyFont="1" applyFill="1" applyBorder="1" applyAlignment="1">
      <alignment horizontal="center"/>
    </xf>
    <xf numFmtId="0" fontId="4" fillId="4" borderId="1" xfId="16" applyFont="1" applyFill="1" applyBorder="1" applyAlignment="1">
      <alignment horizontal="center" vertical="justify" wrapText="1"/>
    </xf>
    <xf numFmtId="2" fontId="24" fillId="2" borderId="1" xfId="6" applyNumberFormat="1" applyFont="1" applyFill="1" applyBorder="1" applyAlignment="1">
      <alignment horizontal="center" vertical="center"/>
    </xf>
    <xf numFmtId="0" fontId="27" fillId="0" borderId="1" xfId="6" applyFont="1" applyFill="1" applyBorder="1" applyAlignment="1">
      <alignment horizontal="center" vertical="center" wrapText="1"/>
    </xf>
    <xf numFmtId="49" fontId="7" fillId="0" borderId="1" xfId="1" applyNumberFormat="1" applyFont="1" applyFill="1" applyBorder="1" applyAlignment="1" applyProtection="1">
      <alignment horizontal="center" vertical="center" wrapText="1"/>
    </xf>
    <xf numFmtId="0" fontId="7" fillId="0" borderId="1" xfId="1" applyFont="1" applyFill="1" applyBorder="1" applyAlignment="1" applyProtection="1">
      <alignment horizontal="center" vertical="center" wrapText="1"/>
    </xf>
    <xf numFmtId="0" fontId="7" fillId="0" borderId="1" xfId="1" applyFont="1" applyFill="1" applyBorder="1" applyAlignment="1" applyProtection="1">
      <alignment horizontal="center" vertical="center" wrapText="1"/>
    </xf>
    <xf numFmtId="0" fontId="7" fillId="0" borderId="4" xfId="16" applyFont="1" applyFill="1" applyBorder="1" applyAlignment="1">
      <alignment horizontal="center" vertical="center" wrapText="1"/>
    </xf>
    <xf numFmtId="0" fontId="7" fillId="0" borderId="1" xfId="16" applyFont="1" applyFill="1" applyBorder="1" applyAlignment="1">
      <alignment horizontal="center" vertical="center" wrapText="1"/>
    </xf>
    <xf numFmtId="0" fontId="6" fillId="0" borderId="0" xfId="2" applyFont="1" applyFill="1" applyAlignment="1">
      <alignment vertical="center" wrapText="1"/>
    </xf>
    <xf numFmtId="0" fontId="6" fillId="0" borderId="0" xfId="2" applyFont="1" applyFill="1" applyAlignment="1">
      <alignment horizontal="center" vertical="center"/>
    </xf>
    <xf numFmtId="4" fontId="6" fillId="0" borderId="0" xfId="2" applyNumberFormat="1" applyFont="1" applyFill="1" applyAlignment="1">
      <alignment horizontal="right" vertical="center"/>
    </xf>
    <xf numFmtId="0" fontId="6" fillId="0" borderId="0" xfId="2" applyFont="1" applyFill="1" applyAlignment="1">
      <alignment vertical="center"/>
    </xf>
    <xf numFmtId="0" fontId="6" fillId="0" borderId="0" xfId="2" applyFont="1" applyFill="1" applyAlignment="1">
      <alignment horizontal="right" vertical="center"/>
    </xf>
    <xf numFmtId="0" fontId="15" fillId="0" borderId="0" xfId="2" applyFont="1" applyFill="1" applyAlignment="1">
      <alignment vertical="center"/>
    </xf>
    <xf numFmtId="4" fontId="15" fillId="0" borderId="0" xfId="2" applyNumberFormat="1" applyFont="1" applyFill="1" applyAlignment="1">
      <alignment horizontal="right" vertical="center"/>
    </xf>
    <xf numFmtId="0" fontId="6" fillId="0" borderId="0" xfId="2" applyFont="1" applyFill="1" applyBorder="1" applyAlignment="1">
      <alignment horizontal="center" vertical="center" wrapText="1"/>
    </xf>
    <xf numFmtId="0" fontId="6" fillId="9" borderId="1" xfId="2" applyFont="1" applyFill="1" applyBorder="1" applyAlignment="1">
      <alignment horizontal="center" vertical="center" wrapText="1"/>
    </xf>
    <xf numFmtId="0" fontId="6" fillId="0" borderId="0" xfId="2" applyFont="1" applyFill="1" applyAlignment="1">
      <alignment horizontal="center" vertical="center" wrapText="1"/>
    </xf>
    <xf numFmtId="0" fontId="6" fillId="0" borderId="1" xfId="2" applyFont="1" applyFill="1" applyBorder="1" applyAlignment="1">
      <alignment horizontal="center" vertical="center" wrapText="1"/>
    </xf>
    <xf numFmtId="0" fontId="6" fillId="8" borderId="1" xfId="8" applyFont="1" applyFill="1" applyBorder="1" applyAlignment="1" applyProtection="1">
      <alignment horizontal="left" vertical="center" wrapText="1"/>
    </xf>
    <xf numFmtId="2" fontId="41" fillId="0" borderId="1" xfId="13" applyNumberFormat="1" applyFont="1" applyFill="1" applyBorder="1" applyAlignment="1">
      <alignment horizontal="center" vertical="center"/>
    </xf>
    <xf numFmtId="4" fontId="6" fillId="0" borderId="1" xfId="2" applyNumberFormat="1" applyFont="1" applyFill="1" applyBorder="1" applyAlignment="1">
      <alignment horizontal="right" vertical="center" wrapText="1"/>
    </xf>
    <xf numFmtId="14" fontId="6" fillId="0" borderId="1" xfId="2" applyNumberFormat="1" applyFont="1" applyFill="1" applyBorder="1" applyAlignment="1">
      <alignment horizontal="center" vertical="center" wrapText="1"/>
    </xf>
    <xf numFmtId="0" fontId="6" fillId="0" borderId="1" xfId="2" applyFont="1" applyFill="1" applyBorder="1" applyAlignment="1">
      <alignment horizontal="left" vertical="center" wrapText="1"/>
    </xf>
    <xf numFmtId="0" fontId="6" fillId="8" borderId="1" xfId="6" applyFont="1" applyFill="1" applyBorder="1" applyAlignment="1">
      <alignment horizontal="left" vertical="center" wrapText="1"/>
    </xf>
    <xf numFmtId="0" fontId="6" fillId="8" borderId="1" xfId="13" applyFont="1" applyFill="1" applyBorder="1" applyAlignment="1">
      <alignment horizontal="left" vertical="center" wrapText="1"/>
    </xf>
    <xf numFmtId="0" fontId="6" fillId="8" borderId="1" xfId="13" applyFont="1" applyFill="1" applyBorder="1" applyAlignment="1">
      <alignment vertical="center" wrapText="1"/>
    </xf>
    <xf numFmtId="165" fontId="6" fillId="0" borderId="1" xfId="2" applyNumberFormat="1" applyFont="1" applyFill="1" applyBorder="1" applyAlignment="1">
      <alignment horizontal="center" vertical="center" wrapText="1"/>
    </xf>
    <xf numFmtId="0" fontId="6" fillId="8" borderId="1" xfId="6" applyFont="1" applyFill="1" applyBorder="1" applyAlignment="1">
      <alignment horizontal="justify" vertical="center" wrapText="1"/>
    </xf>
    <xf numFmtId="2" fontId="63" fillId="0" borderId="1" xfId="13" applyNumberFormat="1" applyFont="1" applyFill="1" applyBorder="1" applyAlignment="1">
      <alignment horizontal="center" vertical="center"/>
    </xf>
    <xf numFmtId="4" fontId="62" fillId="0" borderId="1" xfId="2" applyNumberFormat="1" applyFont="1" applyFill="1" applyBorder="1" applyAlignment="1">
      <alignment horizontal="right" vertical="center" wrapText="1"/>
    </xf>
    <xf numFmtId="0" fontId="63" fillId="0" borderId="1" xfId="2" applyFont="1" applyFill="1" applyBorder="1" applyAlignment="1">
      <alignment horizontal="center" vertical="center" wrapText="1"/>
    </xf>
    <xf numFmtId="0" fontId="63" fillId="0" borderId="0" xfId="2" applyFont="1" applyFill="1" applyAlignment="1">
      <alignment horizontal="center" vertical="center" wrapText="1"/>
    </xf>
    <xf numFmtId="0" fontId="6" fillId="5" borderId="1" xfId="6" applyFont="1" applyFill="1" applyBorder="1" applyAlignment="1">
      <alignment horizontal="center" vertical="center" wrapText="1"/>
    </xf>
    <xf numFmtId="0" fontId="34" fillId="8" borderId="1" xfId="7" applyNumberFormat="1" applyFont="1" applyFill="1" applyBorder="1" applyAlignment="1">
      <alignment horizontal="left" vertical="center" wrapText="1"/>
    </xf>
    <xf numFmtId="0" fontId="28" fillId="8" borderId="1" xfId="3" applyFont="1" applyFill="1" applyBorder="1" applyAlignment="1">
      <alignment horizontal="center" vertical="center" wrapText="1"/>
    </xf>
    <xf numFmtId="0" fontId="6" fillId="8" borderId="1" xfId="3" applyFont="1" applyFill="1" applyBorder="1" applyAlignment="1">
      <alignment horizontal="center" vertical="center" wrapText="1"/>
    </xf>
    <xf numFmtId="4" fontId="28" fillId="0" borderId="1" xfId="2" applyNumberFormat="1" applyFont="1" applyFill="1" applyBorder="1" applyAlignment="1">
      <alignment horizontal="right" vertical="center" wrapText="1"/>
    </xf>
    <xf numFmtId="0" fontId="6" fillId="5" borderId="1" xfId="6" applyFont="1" applyFill="1" applyBorder="1" applyAlignment="1">
      <alignment vertical="center" wrapText="1"/>
    </xf>
    <xf numFmtId="2" fontId="6" fillId="8" borderId="1" xfId="6" applyNumberFormat="1" applyFont="1" applyFill="1" applyBorder="1" applyAlignment="1">
      <alignment vertical="center" wrapText="1"/>
    </xf>
    <xf numFmtId="2" fontId="6" fillId="8" borderId="1" xfId="6" applyNumberFormat="1" applyFont="1" applyFill="1" applyBorder="1" applyAlignment="1">
      <alignment horizontal="left" vertical="center" wrapText="1"/>
    </xf>
    <xf numFmtId="0" fontId="6" fillId="0" borderId="1" xfId="3" applyFont="1" applyFill="1" applyBorder="1" applyAlignment="1">
      <alignment horizontal="center" vertical="center" wrapText="1"/>
    </xf>
    <xf numFmtId="0" fontId="6" fillId="8" borderId="1" xfId="3" applyFont="1" applyFill="1" applyBorder="1" applyAlignment="1">
      <alignment horizontal="left" vertical="center" wrapText="1"/>
    </xf>
    <xf numFmtId="0" fontId="34" fillId="8" borderId="1" xfId="11" applyFont="1" applyFill="1" applyBorder="1" applyAlignment="1">
      <alignment horizontal="left" vertical="center" wrapText="1"/>
    </xf>
    <xf numFmtId="2" fontId="62" fillId="0" borderId="1" xfId="13" applyNumberFormat="1" applyFont="1" applyFill="1" applyBorder="1" applyAlignment="1">
      <alignment horizontal="center" vertical="center"/>
    </xf>
    <xf numFmtId="0" fontId="62" fillId="0" borderId="1" xfId="2" applyFont="1" applyFill="1" applyBorder="1" applyAlignment="1">
      <alignment horizontal="center" vertical="center" wrapText="1"/>
    </xf>
    <xf numFmtId="0" fontId="62" fillId="0" borderId="0" xfId="2" applyFont="1" applyFill="1" applyAlignment="1">
      <alignment horizontal="center" vertical="center" wrapText="1"/>
    </xf>
    <xf numFmtId="0" fontId="6" fillId="8" borderId="1" xfId="63" applyFont="1" applyFill="1" applyBorder="1" applyAlignment="1">
      <alignment vertical="center" wrapText="1"/>
    </xf>
    <xf numFmtId="0" fontId="6" fillId="8" borderId="1" xfId="3" applyFont="1" applyFill="1" applyBorder="1" applyAlignment="1">
      <alignment vertical="center" wrapText="1"/>
    </xf>
    <xf numFmtId="0" fontId="6" fillId="0" borderId="1" xfId="2" applyNumberFormat="1" applyFont="1" applyFill="1" applyBorder="1" applyAlignment="1">
      <alignment horizontal="center" vertical="center" wrapText="1"/>
    </xf>
    <xf numFmtId="49" fontId="6" fillId="8" borderId="1" xfId="3" applyNumberFormat="1" applyFont="1" applyFill="1" applyBorder="1" applyAlignment="1">
      <alignment horizontal="left" vertical="center" wrapText="1"/>
    </xf>
    <xf numFmtId="14" fontId="6" fillId="8" borderId="1" xfId="3" applyNumberFormat="1" applyFont="1" applyFill="1" applyBorder="1" applyAlignment="1">
      <alignment horizontal="center" vertical="center" wrapText="1"/>
    </xf>
    <xf numFmtId="0" fontId="6" fillId="8" borderId="1" xfId="2" applyFont="1" applyFill="1" applyBorder="1" applyAlignment="1">
      <alignment horizontal="left" vertical="center" wrapText="1"/>
    </xf>
    <xf numFmtId="4" fontId="6" fillId="0" borderId="1" xfId="2" applyNumberFormat="1" applyFont="1" applyFill="1" applyBorder="1" applyAlignment="1">
      <alignment horizontal="center" vertical="center" wrapText="1"/>
    </xf>
    <xf numFmtId="4" fontId="6" fillId="0" borderId="0" xfId="2" applyNumberFormat="1" applyFont="1" applyFill="1" applyAlignment="1">
      <alignment horizontal="right" vertical="center" wrapText="1"/>
    </xf>
    <xf numFmtId="0" fontId="22" fillId="0" borderId="1" xfId="2" applyFont="1" applyFill="1" applyBorder="1" applyAlignment="1">
      <alignment horizontal="center" vertical="center" wrapText="1"/>
    </xf>
    <xf numFmtId="2" fontId="7" fillId="0" borderId="1" xfId="16" applyNumberFormat="1" applyFont="1" applyFill="1" applyBorder="1" applyAlignment="1">
      <alignment horizontal="center" vertical="center" wrapText="1"/>
    </xf>
    <xf numFmtId="0" fontId="7" fillId="5" borderId="1" xfId="16" applyFont="1" applyFill="1" applyBorder="1" applyAlignment="1">
      <alignment horizontal="left" vertical="center"/>
    </xf>
    <xf numFmtId="2" fontId="24" fillId="2" borderId="1" xfId="13" applyNumberFormat="1" applyFont="1" applyFill="1" applyBorder="1" applyAlignment="1">
      <alignment horizontal="center"/>
    </xf>
    <xf numFmtId="0" fontId="13" fillId="4" borderId="1" xfId="16" applyFont="1" applyFill="1" applyBorder="1" applyAlignment="1">
      <alignment horizontal="center" vertical="justify" wrapText="1"/>
    </xf>
    <xf numFmtId="166" fontId="66" fillId="4" borderId="1" xfId="16" applyNumberFormat="1" applyFont="1" applyFill="1" applyBorder="1" applyAlignment="1">
      <alignment horizontal="center" vertical="justify" wrapText="1"/>
    </xf>
    <xf numFmtId="2" fontId="66" fillId="4" borderId="1" xfId="16" applyNumberFormat="1" applyFont="1" applyFill="1" applyBorder="1" applyAlignment="1">
      <alignment horizontal="center" vertical="justify" wrapText="1"/>
    </xf>
    <xf numFmtId="0" fontId="13" fillId="10" borderId="1" xfId="16" applyFont="1" applyFill="1" applyBorder="1" applyAlignment="1">
      <alignment horizontal="center" vertical="justify" wrapText="1"/>
    </xf>
    <xf numFmtId="2" fontId="66" fillId="10" borderId="1" xfId="16" applyNumberFormat="1" applyFont="1" applyFill="1" applyBorder="1" applyAlignment="1">
      <alignment horizontal="center" vertical="center" wrapText="1"/>
    </xf>
    <xf numFmtId="0" fontId="4" fillId="0" borderId="0" xfId="10" applyFont="1" applyFill="1" applyBorder="1" applyAlignment="1" applyProtection="1">
      <alignment horizontal="left"/>
      <protection hidden="1"/>
    </xf>
    <xf numFmtId="0" fontId="13" fillId="0" borderId="0" xfId="10" applyFont="1" applyBorder="1" applyAlignment="1" applyProtection="1">
      <alignment horizontal="left"/>
      <protection hidden="1"/>
    </xf>
    <xf numFmtId="0" fontId="6" fillId="0" borderId="0" xfId="19" applyFont="1" applyAlignment="1">
      <alignment horizontal="center" vertical="center" wrapText="1"/>
    </xf>
    <xf numFmtId="0" fontId="6" fillId="0" borderId="0" xfId="19" applyFont="1" applyAlignment="1" applyProtection="1">
      <alignment horizontal="center" vertical="center"/>
    </xf>
    <xf numFmtId="0" fontId="8" fillId="0" borderId="0" xfId="19" applyFont="1" applyAlignment="1" applyProtection="1">
      <alignment horizontal="center" vertical="center"/>
    </xf>
    <xf numFmtId="0" fontId="7" fillId="0" borderId="0" xfId="10" applyFont="1" applyFill="1" applyProtection="1">
      <protection hidden="1"/>
    </xf>
    <xf numFmtId="0" fontId="10" fillId="0" borderId="0" xfId="10" applyFont="1" applyProtection="1">
      <protection hidden="1"/>
    </xf>
    <xf numFmtId="0" fontId="10" fillId="0" borderId="0" xfId="19" applyFont="1" applyAlignment="1">
      <alignment horizontal="center"/>
    </xf>
    <xf numFmtId="0" fontId="10" fillId="0" borderId="0" xfId="10" applyFont="1" applyAlignment="1" applyProtection="1">
      <protection hidden="1"/>
    </xf>
    <xf numFmtId="0" fontId="6" fillId="0" borderId="0" xfId="19" applyFont="1" applyFill="1"/>
    <xf numFmtId="0" fontId="16" fillId="0" borderId="0" xfId="19" applyFont="1" applyFill="1"/>
    <xf numFmtId="0" fontId="67" fillId="0" borderId="0" xfId="10" applyFont="1" applyAlignment="1" applyProtection="1">
      <alignment horizontal="left"/>
      <protection hidden="1"/>
    </xf>
    <xf numFmtId="4" fontId="12" fillId="5" borderId="1" xfId="6" applyNumberFormat="1" applyFont="1" applyFill="1" applyBorder="1" applyAlignment="1">
      <alignment horizontal="center" vertical="center"/>
    </xf>
    <xf numFmtId="4" fontId="12" fillId="5" borderId="1" xfId="13" applyNumberFormat="1" applyFont="1" applyFill="1" applyBorder="1" applyAlignment="1">
      <alignment horizontal="center"/>
    </xf>
    <xf numFmtId="4" fontId="12" fillId="0" borderId="1" xfId="6" applyNumberFormat="1" applyFont="1" applyFill="1" applyBorder="1" applyAlignment="1">
      <alignment horizontal="center" vertical="center"/>
    </xf>
    <xf numFmtId="4" fontId="12" fillId="5" borderId="1" xfId="16" applyNumberFormat="1" applyFont="1" applyFill="1" applyBorder="1" applyAlignment="1">
      <alignment horizontal="center" vertical="center" wrapText="1"/>
    </xf>
    <xf numFmtId="4" fontId="12" fillId="0" borderId="1" xfId="16" applyNumberFormat="1" applyFont="1" applyFill="1" applyBorder="1" applyAlignment="1">
      <alignment horizontal="center" vertical="center" wrapText="1"/>
    </xf>
    <xf numFmtId="0" fontId="35" fillId="5" borderId="1" xfId="6" applyNumberFormat="1" applyFont="1" applyFill="1" applyBorder="1" applyAlignment="1">
      <alignment horizontal="center" vertical="center"/>
    </xf>
    <xf numFmtId="0" fontId="35" fillId="0" borderId="1" xfId="6" applyNumberFormat="1" applyFont="1" applyFill="1" applyBorder="1" applyAlignment="1">
      <alignment horizontal="center" vertical="center"/>
    </xf>
    <xf numFmtId="0" fontId="26" fillId="0" borderId="1" xfId="13" applyNumberFormat="1" applyFont="1" applyFill="1" applyBorder="1" applyAlignment="1">
      <alignment horizontal="center" vertical="center"/>
    </xf>
    <xf numFmtId="4" fontId="12" fillId="0" borderId="1" xfId="2" applyNumberFormat="1" applyFont="1" applyFill="1" applyBorder="1" applyAlignment="1">
      <alignment horizontal="center" vertical="center"/>
    </xf>
    <xf numFmtId="4" fontId="12" fillId="2" borderId="1" xfId="6" applyNumberFormat="1" applyFont="1" applyFill="1" applyBorder="1" applyAlignment="1">
      <alignment horizontal="center" vertical="center"/>
    </xf>
    <xf numFmtId="4" fontId="12" fillId="0" borderId="1" xfId="16" applyNumberFormat="1" applyFont="1" applyFill="1" applyBorder="1" applyAlignment="1">
      <alignment horizontal="center" vertical="justify" wrapText="1"/>
    </xf>
    <xf numFmtId="4" fontId="42" fillId="2" borderId="1" xfId="16" applyNumberFormat="1" applyFont="1" applyFill="1" applyBorder="1" applyAlignment="1">
      <alignment horizontal="center" vertical="justify" wrapText="1"/>
    </xf>
    <xf numFmtId="4" fontId="24" fillId="2" borderId="1" xfId="6" applyNumberFormat="1" applyFont="1" applyFill="1" applyBorder="1" applyAlignment="1">
      <alignment horizontal="center" vertical="center"/>
    </xf>
    <xf numFmtId="4" fontId="31" fillId="2" borderId="1" xfId="6" applyNumberFormat="1" applyFont="1" applyFill="1" applyBorder="1" applyAlignment="1">
      <alignment horizontal="center" vertical="center"/>
    </xf>
    <xf numFmtId="4" fontId="12" fillId="0" borderId="1" xfId="16" applyNumberFormat="1" applyFont="1" applyFill="1" applyBorder="1" applyAlignment="1">
      <alignment horizontal="center"/>
    </xf>
    <xf numFmtId="4" fontId="12" fillId="0" borderId="1" xfId="16" applyNumberFormat="1" applyFont="1" applyFill="1" applyBorder="1" applyAlignment="1">
      <alignment horizontal="center" vertical="center"/>
    </xf>
    <xf numFmtId="4" fontId="12" fillId="0" borderId="1" xfId="16" applyNumberFormat="1" applyFont="1" applyBorder="1" applyAlignment="1">
      <alignment horizontal="center" vertical="center" wrapText="1"/>
    </xf>
    <xf numFmtId="4" fontId="42" fillId="2" borderId="1" xfId="6" applyNumberFormat="1" applyFont="1" applyFill="1" applyBorder="1" applyAlignment="1">
      <alignment horizontal="center" vertical="center"/>
    </xf>
    <xf numFmtId="4" fontId="4" fillId="0" borderId="1" xfId="16" applyNumberFormat="1" applyFont="1" applyFill="1" applyBorder="1" applyAlignment="1">
      <alignment horizontal="center" vertical="center" wrapText="1"/>
    </xf>
    <xf numFmtId="4" fontId="42" fillId="2" borderId="1" xfId="16" applyNumberFormat="1" applyFont="1" applyFill="1" applyBorder="1" applyAlignment="1">
      <alignment horizontal="center" vertical="center" wrapText="1"/>
    </xf>
    <xf numFmtId="4" fontId="4" fillId="2" borderId="1" xfId="16" applyNumberFormat="1" applyFont="1" applyFill="1" applyBorder="1" applyAlignment="1">
      <alignment horizontal="center" vertical="center" wrapText="1"/>
    </xf>
    <xf numFmtId="4" fontId="4" fillId="0" borderId="1" xfId="16" applyNumberFormat="1" applyFont="1" applyFill="1" applyBorder="1" applyAlignment="1">
      <alignment horizontal="center" vertical="justify" wrapText="1"/>
    </xf>
    <xf numFmtId="164" fontId="65" fillId="4" borderId="1" xfId="16" applyNumberFormat="1" applyFont="1" applyFill="1" applyBorder="1" applyAlignment="1">
      <alignment horizontal="center" vertical="center"/>
    </xf>
    <xf numFmtId="0" fontId="26" fillId="5" borderId="1" xfId="16" applyNumberFormat="1" applyFont="1" applyFill="1" applyBorder="1" applyAlignment="1">
      <alignment horizontal="center" vertical="justify" wrapText="1"/>
    </xf>
    <xf numFmtId="4" fontId="4" fillId="5" borderId="1" xfId="16" applyNumberFormat="1" applyFont="1" applyFill="1" applyBorder="1" applyAlignment="1">
      <alignment horizontal="center" wrapText="1"/>
    </xf>
    <xf numFmtId="4" fontId="4" fillId="5" borderId="1" xfId="6" applyNumberFormat="1" applyFont="1" applyFill="1" applyBorder="1" applyAlignment="1">
      <alignment horizontal="center" vertical="center"/>
    </xf>
    <xf numFmtId="4" fontId="7" fillId="0" borderId="1" xfId="19" applyNumberFormat="1" applyFont="1" applyFill="1" applyBorder="1" applyAlignment="1" applyProtection="1">
      <alignment horizontal="center" vertical="center"/>
    </xf>
    <xf numFmtId="4" fontId="7" fillId="0" borderId="1" xfId="19" applyNumberFormat="1" applyFont="1" applyFill="1" applyBorder="1" applyAlignment="1" applyProtection="1">
      <alignment horizontal="center" vertical="center"/>
      <protection locked="0"/>
    </xf>
    <xf numFmtId="0" fontId="4" fillId="2" borderId="1" xfId="1" applyFont="1" applyFill="1" applyBorder="1" applyAlignment="1" applyProtection="1">
      <alignment horizontal="center" vertical="center" wrapText="1"/>
    </xf>
    <xf numFmtId="2" fontId="26" fillId="0" borderId="1" xfId="16" applyNumberFormat="1" applyFont="1" applyFill="1" applyBorder="1" applyAlignment="1">
      <alignment horizontal="center" vertical="center" wrapText="1"/>
    </xf>
    <xf numFmtId="4" fontId="4" fillId="0" borderId="1" xfId="16" applyNumberFormat="1" applyFont="1" applyFill="1" applyBorder="1" applyAlignment="1">
      <alignment horizontal="center" wrapText="1"/>
    </xf>
    <xf numFmtId="2" fontId="7" fillId="0" borderId="1" xfId="16" applyNumberFormat="1" applyFont="1" applyFill="1" applyBorder="1" applyAlignment="1">
      <alignment horizontal="center" wrapText="1"/>
    </xf>
    <xf numFmtId="2" fontId="7" fillId="0" borderId="7" xfId="16" applyNumberFormat="1" applyFont="1" applyFill="1" applyBorder="1" applyAlignment="1">
      <alignment horizontal="center" wrapText="1"/>
    </xf>
    <xf numFmtId="4" fontId="13" fillId="0" borderId="1" xfId="13" applyNumberFormat="1" applyFont="1" applyFill="1" applyBorder="1" applyAlignment="1">
      <alignment horizontal="center"/>
    </xf>
    <xf numFmtId="4" fontId="6" fillId="9" borderId="1" xfId="2" applyNumberFormat="1" applyFont="1" applyFill="1" applyBorder="1" applyAlignment="1">
      <alignment horizontal="center" vertical="center" wrapText="1"/>
    </xf>
    <xf numFmtId="4" fontId="6" fillId="8" borderId="1" xfId="2" applyNumberFormat="1" applyFont="1" applyFill="1" applyBorder="1" applyAlignment="1">
      <alignment horizontal="right" vertical="center" wrapText="1"/>
    </xf>
    <xf numFmtId="0" fontId="12" fillId="2" borderId="1" xfId="1" applyFont="1" applyFill="1" applyBorder="1" applyAlignment="1" applyProtection="1">
      <alignment horizontal="center" vertical="center" wrapText="1"/>
      <protection locked="0"/>
    </xf>
    <xf numFmtId="0" fontId="22" fillId="5" borderId="1" xfId="9" applyFont="1" applyFill="1" applyBorder="1" applyAlignment="1">
      <alignment horizontal="center" vertical="justify"/>
    </xf>
    <xf numFmtId="0" fontId="11" fillId="3" borderId="1" xfId="1" applyFont="1" applyFill="1" applyBorder="1" applyAlignment="1" applyProtection="1">
      <alignment horizontal="center" vertical="center"/>
    </xf>
    <xf numFmtId="0" fontId="6" fillId="3" borderId="1" xfId="1" applyFont="1" applyFill="1" applyBorder="1"/>
    <xf numFmtId="0" fontId="4" fillId="2" borderId="3" xfId="1" applyFont="1" applyFill="1" applyBorder="1" applyAlignment="1" applyProtection="1">
      <alignment horizontal="center" vertical="center"/>
    </xf>
    <xf numFmtId="0" fontId="10" fillId="0" borderId="0" xfId="1" applyFont="1" applyFill="1" applyAlignment="1">
      <alignment horizontal="left" indent="1"/>
    </xf>
    <xf numFmtId="0" fontId="10" fillId="0" borderId="0" xfId="1" applyFont="1" applyAlignment="1">
      <alignment horizontal="left" indent="1"/>
    </xf>
    <xf numFmtId="0" fontId="7" fillId="0" borderId="0" xfId="2" applyFont="1" applyAlignment="1">
      <alignment horizontal="left"/>
    </xf>
    <xf numFmtId="0" fontId="10" fillId="0" borderId="0" xfId="1" applyFont="1" applyFill="1" applyAlignment="1">
      <alignment horizontal="right"/>
    </xf>
    <xf numFmtId="0" fontId="4" fillId="2" borderId="2" xfId="1" applyNumberFormat="1" applyFont="1" applyFill="1" applyBorder="1" applyAlignment="1" applyProtection="1">
      <alignment horizontal="center" vertical="center" wrapText="1"/>
    </xf>
    <xf numFmtId="0" fontId="4" fillId="2" borderId="7" xfId="1" applyNumberFormat="1" applyFont="1" applyFill="1" applyBorder="1" applyAlignment="1" applyProtection="1">
      <alignment horizontal="center" vertical="center" wrapText="1"/>
    </xf>
    <xf numFmtId="0" fontId="11" fillId="3" borderId="2" xfId="1" applyFont="1" applyFill="1" applyBorder="1" applyAlignment="1" applyProtection="1">
      <alignment horizontal="center" vertical="center" wrapText="1"/>
    </xf>
    <xf numFmtId="0" fontId="11" fillId="3" borderId="5" xfId="1" applyFont="1" applyFill="1" applyBorder="1" applyAlignment="1" applyProtection="1">
      <alignment horizontal="center" vertical="center" wrapText="1"/>
    </xf>
    <xf numFmtId="0" fontId="11" fillId="3" borderId="7" xfId="1" applyFont="1" applyFill="1" applyBorder="1" applyAlignment="1" applyProtection="1">
      <alignment horizontal="center" vertical="center" wrapText="1"/>
    </xf>
    <xf numFmtId="0" fontId="7" fillId="0" borderId="3" xfId="1" applyFont="1" applyFill="1" applyBorder="1" applyAlignment="1" applyProtection="1">
      <alignment horizontal="center" vertical="center" wrapText="1"/>
    </xf>
    <xf numFmtId="0" fontId="7" fillId="0" borderId="4" xfId="1" applyFont="1" applyFill="1" applyBorder="1" applyAlignment="1" applyProtection="1">
      <alignment horizontal="center" vertical="center" wrapText="1"/>
    </xf>
    <xf numFmtId="0" fontId="7" fillId="0" borderId="8" xfId="1" applyFont="1" applyFill="1" applyBorder="1" applyAlignment="1" applyProtection="1">
      <alignment horizontal="center" vertical="center" wrapText="1"/>
    </xf>
    <xf numFmtId="0" fontId="7" fillId="0" borderId="9" xfId="1" applyFont="1" applyFill="1" applyBorder="1" applyAlignment="1" applyProtection="1">
      <alignment horizontal="center" vertical="center" wrapText="1"/>
    </xf>
    <xf numFmtId="0" fontId="33" fillId="0" borderId="0" xfId="2" applyFont="1" applyAlignment="1">
      <alignment horizontal="left"/>
    </xf>
    <xf numFmtId="0" fontId="11" fillId="3" borderId="1" xfId="1" applyFont="1" applyFill="1" applyBorder="1" applyAlignment="1" applyProtection="1">
      <alignment horizontal="center" vertical="center" wrapText="1"/>
    </xf>
    <xf numFmtId="0" fontId="7" fillId="0" borderId="1" xfId="1" applyFont="1" applyFill="1" applyBorder="1" applyAlignment="1" applyProtection="1">
      <alignment horizontal="center" vertical="center" wrapText="1"/>
    </xf>
    <xf numFmtId="0" fontId="7" fillId="0" borderId="12" xfId="1" applyFont="1" applyFill="1" applyBorder="1" applyAlignment="1" applyProtection="1">
      <alignment horizontal="center" vertical="center" wrapText="1"/>
    </xf>
    <xf numFmtId="0" fontId="7" fillId="0" borderId="13" xfId="1" applyFont="1" applyFill="1" applyBorder="1" applyAlignment="1" applyProtection="1">
      <alignment horizontal="center" vertical="center" wrapText="1"/>
    </xf>
    <xf numFmtId="0" fontId="7" fillId="0" borderId="14" xfId="1" applyFont="1" applyFill="1" applyBorder="1" applyAlignment="1" applyProtection="1">
      <alignment horizontal="center" vertical="center" wrapText="1"/>
    </xf>
    <xf numFmtId="0" fontId="7" fillId="0" borderId="8" xfId="1" applyFont="1" applyFill="1" applyBorder="1" applyAlignment="1" applyProtection="1">
      <alignment horizontal="center" vertical="center" wrapText="1"/>
      <protection locked="0"/>
    </xf>
    <xf numFmtId="0" fontId="7" fillId="0" borderId="10" xfId="1" applyFont="1" applyFill="1" applyBorder="1" applyAlignment="1" applyProtection="1">
      <alignment horizontal="center" vertical="center" wrapText="1"/>
      <protection locked="0"/>
    </xf>
    <xf numFmtId="0" fontId="4" fillId="2" borderId="1" xfId="1" applyFont="1" applyFill="1" applyBorder="1" applyAlignment="1" applyProtection="1">
      <alignment horizontal="center" vertical="center" wrapText="1"/>
    </xf>
    <xf numFmtId="0" fontId="7" fillId="3" borderId="2" xfId="1" applyFont="1" applyFill="1" applyBorder="1" applyAlignment="1" applyProtection="1">
      <alignment horizontal="center" vertical="center" wrapText="1"/>
    </xf>
    <xf numFmtId="0" fontId="7" fillId="3" borderId="7" xfId="1" applyFont="1" applyFill="1" applyBorder="1" applyAlignment="1" applyProtection="1">
      <alignment horizontal="center" vertical="center" wrapText="1"/>
    </xf>
    <xf numFmtId="0" fontId="4" fillId="2" borderId="2" xfId="1" applyFont="1" applyFill="1" applyBorder="1" applyAlignment="1" applyProtection="1">
      <alignment horizontal="center" vertical="center" wrapText="1"/>
    </xf>
    <xf numFmtId="0" fontId="4" fillId="2" borderId="5" xfId="1" applyFont="1" applyFill="1" applyBorder="1" applyAlignment="1" applyProtection="1">
      <alignment horizontal="center" vertical="center" wrapText="1"/>
    </xf>
    <xf numFmtId="0" fontId="4" fillId="2" borderId="7" xfId="1" applyFont="1" applyFill="1" applyBorder="1" applyAlignment="1" applyProtection="1">
      <alignment horizontal="center" vertical="center" wrapText="1"/>
    </xf>
    <xf numFmtId="49" fontId="7" fillId="0" borderId="1" xfId="1" applyNumberFormat="1" applyFont="1" applyFill="1" applyBorder="1" applyAlignment="1" applyProtection="1">
      <alignment horizontal="center" vertical="center" wrapText="1"/>
    </xf>
    <xf numFmtId="0" fontId="7" fillId="6" borderId="1" xfId="1" applyFont="1" applyFill="1" applyBorder="1" applyAlignment="1" applyProtection="1">
      <alignment horizontal="center" vertical="center" wrapText="1"/>
    </xf>
    <xf numFmtId="49" fontId="7" fillId="0" borderId="3" xfId="1" applyNumberFormat="1" applyFont="1" applyFill="1" applyBorder="1" applyAlignment="1" applyProtection="1">
      <alignment horizontal="center" vertical="center" wrapText="1"/>
    </xf>
    <xf numFmtId="49" fontId="7" fillId="0" borderId="11" xfId="1" applyNumberFormat="1" applyFont="1" applyFill="1" applyBorder="1" applyAlignment="1" applyProtection="1">
      <alignment horizontal="center" vertical="center" wrapText="1"/>
    </xf>
    <xf numFmtId="49" fontId="7" fillId="0" borderId="4" xfId="1" applyNumberFormat="1" applyFont="1" applyFill="1" applyBorder="1" applyAlignment="1" applyProtection="1">
      <alignment horizontal="center" vertical="center" wrapText="1"/>
    </xf>
    <xf numFmtId="0" fontId="7" fillId="6" borderId="2" xfId="1" applyFont="1" applyFill="1" applyBorder="1" applyAlignment="1" applyProtection="1">
      <alignment horizontal="center" vertical="center" wrapText="1"/>
    </xf>
    <xf numFmtId="0" fontId="7" fillId="6" borderId="7" xfId="1" applyFont="1" applyFill="1" applyBorder="1" applyAlignment="1" applyProtection="1">
      <alignment horizontal="center" vertical="center" wrapText="1"/>
    </xf>
    <xf numFmtId="0" fontId="7" fillId="6" borderId="8" xfId="1" applyFont="1" applyFill="1" applyBorder="1" applyAlignment="1" applyProtection="1">
      <alignment horizontal="center" vertical="center" wrapText="1"/>
    </xf>
    <xf numFmtId="0" fontId="7" fillId="6" borderId="12" xfId="1" applyFont="1" applyFill="1" applyBorder="1" applyAlignment="1" applyProtection="1">
      <alignment horizontal="center" vertical="center" wrapText="1"/>
    </xf>
    <xf numFmtId="0" fontId="7" fillId="0" borderId="3" xfId="1" applyFont="1" applyFill="1" applyBorder="1" applyAlignment="1">
      <alignment horizontal="center" vertical="center" wrapText="1"/>
    </xf>
    <xf numFmtId="0" fontId="7" fillId="0" borderId="4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 applyProtection="1">
      <alignment horizontal="center" vertical="center" wrapText="1"/>
      <protection locked="0"/>
    </xf>
    <xf numFmtId="0" fontId="4" fillId="2" borderId="7" xfId="1" applyFont="1" applyFill="1" applyBorder="1" applyAlignment="1" applyProtection="1">
      <alignment horizontal="center" vertical="center" wrapText="1"/>
      <protection locked="0"/>
    </xf>
    <xf numFmtId="0" fontId="4" fillId="9" borderId="2" xfId="16" applyFont="1" applyFill="1" applyBorder="1" applyAlignment="1">
      <alignment horizontal="left"/>
    </xf>
    <xf numFmtId="0" fontId="4" fillId="9" borderId="5" xfId="16" applyFont="1" applyFill="1" applyBorder="1" applyAlignment="1">
      <alignment horizontal="left"/>
    </xf>
    <xf numFmtId="0" fontId="4" fillId="9" borderId="7" xfId="16" applyFont="1" applyFill="1" applyBorder="1" applyAlignment="1">
      <alignment horizontal="left"/>
    </xf>
    <xf numFmtId="0" fontId="24" fillId="2" borderId="1" xfId="16" applyFont="1" applyFill="1" applyBorder="1" applyAlignment="1">
      <alignment vertical="center"/>
    </xf>
    <xf numFmtId="0" fontId="19" fillId="4" borderId="1" xfId="16" applyFont="1" applyFill="1" applyBorder="1" applyAlignment="1">
      <alignment vertical="center"/>
    </xf>
    <xf numFmtId="0" fontId="4" fillId="2" borderId="1" xfId="12" applyFont="1" applyFill="1" applyBorder="1" applyAlignment="1">
      <alignment vertical="center" wrapText="1"/>
    </xf>
    <xf numFmtId="0" fontId="4" fillId="6" borderId="2" xfId="16" applyFont="1" applyFill="1" applyBorder="1" applyAlignment="1">
      <alignment horizontal="left"/>
    </xf>
    <xf numFmtId="0" fontId="4" fillId="6" borderId="5" xfId="16" applyFont="1" applyFill="1" applyBorder="1" applyAlignment="1">
      <alignment horizontal="left"/>
    </xf>
    <xf numFmtId="0" fontId="4" fillId="6" borderId="7" xfId="16" applyFont="1" applyFill="1" applyBorder="1" applyAlignment="1">
      <alignment horizontal="left"/>
    </xf>
    <xf numFmtId="0" fontId="4" fillId="9" borderId="2" xfId="6" applyFont="1" applyFill="1" applyBorder="1" applyAlignment="1">
      <alignment horizontal="center" vertical="center"/>
    </xf>
    <xf numFmtId="0" fontId="1" fillId="0" borderId="7" xfId="20" applyBorder="1" applyAlignment="1">
      <alignment horizontal="center" vertical="center"/>
    </xf>
    <xf numFmtId="0" fontId="4" fillId="9" borderId="2" xfId="13" applyFont="1" applyFill="1" applyBorder="1" applyAlignment="1" applyProtection="1">
      <alignment horizontal="left" vertical="center" wrapText="1"/>
    </xf>
    <xf numFmtId="0" fontId="4" fillId="9" borderId="7" xfId="13" applyFont="1" applyFill="1" applyBorder="1" applyAlignment="1" applyProtection="1">
      <alignment horizontal="left" vertical="center" wrapText="1"/>
    </xf>
    <xf numFmtId="2" fontId="4" fillId="9" borderId="2" xfId="6" applyNumberFormat="1" applyFont="1" applyFill="1" applyBorder="1" applyAlignment="1">
      <alignment horizontal="left" wrapText="1"/>
    </xf>
    <xf numFmtId="2" fontId="4" fillId="9" borderId="7" xfId="6" applyNumberFormat="1" applyFont="1" applyFill="1" applyBorder="1" applyAlignment="1">
      <alignment horizontal="left" wrapText="1"/>
    </xf>
    <xf numFmtId="0" fontId="24" fillId="2" borderId="2" xfId="16" applyFont="1" applyFill="1" applyBorder="1" applyAlignment="1">
      <alignment vertical="center"/>
    </xf>
    <xf numFmtId="0" fontId="24" fillId="2" borderId="5" xfId="16" applyFont="1" applyFill="1" applyBorder="1" applyAlignment="1">
      <alignment vertical="center"/>
    </xf>
    <xf numFmtId="0" fontId="24" fillId="2" borderId="7" xfId="16" applyFont="1" applyFill="1" applyBorder="1" applyAlignment="1">
      <alignment vertical="center"/>
    </xf>
    <xf numFmtId="0" fontId="13" fillId="9" borderId="2" xfId="16" applyFont="1" applyFill="1" applyBorder="1" applyAlignment="1">
      <alignment horizontal="left" vertical="center"/>
    </xf>
    <xf numFmtId="0" fontId="13" fillId="9" borderId="5" xfId="16" applyFont="1" applyFill="1" applyBorder="1" applyAlignment="1">
      <alignment horizontal="left" vertical="center"/>
    </xf>
    <xf numFmtId="0" fontId="13" fillId="9" borderId="7" xfId="16" applyFont="1" applyFill="1" applyBorder="1" applyAlignment="1">
      <alignment horizontal="left" vertical="center"/>
    </xf>
    <xf numFmtId="0" fontId="24" fillId="2" borderId="2" xfId="16" applyFont="1" applyFill="1" applyBorder="1" applyAlignment="1">
      <alignment horizontal="left" vertical="center"/>
    </xf>
    <xf numFmtId="0" fontId="24" fillId="2" borderId="5" xfId="16" applyFont="1" applyFill="1" applyBorder="1" applyAlignment="1">
      <alignment horizontal="left" vertical="center"/>
    </xf>
    <xf numFmtId="0" fontId="24" fillId="2" borderId="7" xfId="16" applyFont="1" applyFill="1" applyBorder="1" applyAlignment="1">
      <alignment horizontal="left" vertical="center"/>
    </xf>
    <xf numFmtId="0" fontId="4" fillId="9" borderId="5" xfId="13" applyFont="1" applyFill="1" applyBorder="1" applyAlignment="1" applyProtection="1">
      <alignment horizontal="left" vertical="center" wrapText="1"/>
    </xf>
    <xf numFmtId="0" fontId="7" fillId="0" borderId="2" xfId="16" applyFont="1" applyFill="1" applyBorder="1" applyAlignment="1">
      <alignment horizontal="center" vertical="center" wrapText="1"/>
    </xf>
    <xf numFmtId="0" fontId="7" fillId="0" borderId="7" xfId="16" applyFont="1" applyFill="1" applyBorder="1" applyAlignment="1">
      <alignment horizontal="center" vertical="center" wrapText="1"/>
    </xf>
    <xf numFmtId="0" fontId="4" fillId="7" borderId="2" xfId="16" applyFont="1" applyFill="1" applyBorder="1" applyAlignment="1">
      <alignment horizontal="left"/>
    </xf>
    <xf numFmtId="0" fontId="4" fillId="7" borderId="5" xfId="16" applyFont="1" applyFill="1" applyBorder="1" applyAlignment="1">
      <alignment horizontal="left"/>
    </xf>
    <xf numFmtId="0" fontId="4" fillId="7" borderId="7" xfId="16" applyFont="1" applyFill="1" applyBorder="1" applyAlignment="1">
      <alignment horizontal="left"/>
    </xf>
    <xf numFmtId="0" fontId="4" fillId="9" borderId="2" xfId="16" applyFont="1" applyFill="1" applyBorder="1" applyAlignment="1">
      <alignment horizontal="center" vertical="center" wrapText="1"/>
    </xf>
    <xf numFmtId="0" fontId="4" fillId="9" borderId="5" xfId="16" applyFont="1" applyFill="1" applyBorder="1" applyAlignment="1">
      <alignment horizontal="center" vertical="center" wrapText="1"/>
    </xf>
    <xf numFmtId="0" fontId="4" fillId="9" borderId="7" xfId="16" applyFont="1" applyFill="1" applyBorder="1" applyAlignment="1">
      <alignment horizontal="center" vertical="center" wrapText="1"/>
    </xf>
    <xf numFmtId="0" fontId="67" fillId="0" borderId="0" xfId="19" applyFont="1" applyAlignment="1">
      <alignment horizontal="center"/>
    </xf>
    <xf numFmtId="0" fontId="10" fillId="0" borderId="0" xfId="10" applyFont="1" applyAlignment="1" applyProtection="1">
      <alignment horizontal="left"/>
      <protection hidden="1"/>
    </xf>
    <xf numFmtId="0" fontId="11" fillId="3" borderId="2" xfId="16" applyFont="1" applyFill="1" applyBorder="1" applyAlignment="1">
      <alignment horizontal="center" vertical="center" wrapText="1"/>
    </xf>
    <xf numFmtId="0" fontId="11" fillId="3" borderId="5" xfId="16" applyFont="1" applyFill="1" applyBorder="1" applyAlignment="1">
      <alignment horizontal="center" vertical="center" wrapText="1"/>
    </xf>
    <xf numFmtId="0" fontId="11" fillId="3" borderId="7" xfId="16" applyFont="1" applyFill="1" applyBorder="1" applyAlignment="1">
      <alignment horizontal="center" vertical="center" wrapText="1"/>
    </xf>
    <xf numFmtId="0" fontId="7" fillId="0" borderId="3" xfId="16" applyFont="1" applyFill="1" applyBorder="1" applyAlignment="1">
      <alignment horizontal="center" vertical="center" wrapText="1"/>
    </xf>
    <xf numFmtId="0" fontId="7" fillId="0" borderId="11" xfId="16" applyFont="1" applyFill="1" applyBorder="1" applyAlignment="1">
      <alignment horizontal="center" vertical="center" wrapText="1"/>
    </xf>
    <xf numFmtId="0" fontId="7" fillId="0" borderId="4" xfId="16" applyFont="1" applyFill="1" applyBorder="1" applyAlignment="1">
      <alignment horizontal="center" vertical="center" wrapText="1"/>
    </xf>
    <xf numFmtId="0" fontId="7" fillId="0" borderId="1" xfId="16" applyFont="1" applyFill="1" applyBorder="1" applyAlignment="1">
      <alignment horizontal="center" vertical="center" wrapText="1"/>
    </xf>
    <xf numFmtId="0" fontId="7" fillId="0" borderId="8" xfId="16" applyFont="1" applyFill="1" applyBorder="1" applyAlignment="1">
      <alignment horizontal="center" vertical="center" wrapText="1"/>
    </xf>
    <xf numFmtId="0" fontId="7" fillId="0" borderId="9" xfId="16" applyFont="1" applyFill="1" applyBorder="1" applyAlignment="1">
      <alignment horizontal="center" vertical="center" wrapText="1"/>
    </xf>
    <xf numFmtId="0" fontId="7" fillId="0" borderId="12" xfId="16" applyFont="1" applyFill="1" applyBorder="1" applyAlignment="1">
      <alignment horizontal="center" vertical="center" wrapText="1"/>
    </xf>
    <xf numFmtId="0" fontId="7" fillId="0" borderId="10" xfId="16" applyFont="1" applyFill="1" applyBorder="1" applyAlignment="1">
      <alignment horizontal="center" vertical="center" wrapText="1"/>
    </xf>
    <xf numFmtId="0" fontId="7" fillId="0" borderId="16" xfId="16" applyFont="1" applyFill="1" applyBorder="1" applyAlignment="1">
      <alignment horizontal="center" vertical="center" wrapText="1"/>
    </xf>
    <xf numFmtId="0" fontId="7" fillId="0" borderId="15" xfId="16" applyFont="1" applyFill="1" applyBorder="1" applyAlignment="1">
      <alignment horizontal="center" vertical="center" wrapText="1"/>
    </xf>
    <xf numFmtId="0" fontId="6" fillId="0" borderId="3" xfId="16" applyFont="1" applyFill="1" applyBorder="1" applyAlignment="1">
      <alignment horizontal="center" vertical="center" wrapText="1"/>
    </xf>
    <xf numFmtId="0" fontId="6" fillId="0" borderId="11" xfId="16" applyFont="1" applyFill="1" applyBorder="1" applyAlignment="1">
      <alignment horizontal="center" vertical="center" wrapText="1"/>
    </xf>
    <xf numFmtId="0" fontId="6" fillId="0" borderId="4" xfId="16" applyFont="1" applyFill="1" applyBorder="1" applyAlignment="1">
      <alignment horizontal="center" vertical="center" wrapText="1"/>
    </xf>
    <xf numFmtId="0" fontId="43" fillId="9" borderId="2" xfId="3" applyFont="1" applyFill="1" applyBorder="1" applyAlignment="1">
      <alignment horizontal="left" vertical="center"/>
    </xf>
    <xf numFmtId="0" fontId="43" fillId="9" borderId="5" xfId="3" applyFont="1" applyFill="1" applyBorder="1" applyAlignment="1">
      <alignment horizontal="left" vertical="center"/>
    </xf>
    <xf numFmtId="0" fontId="43" fillId="9" borderId="7" xfId="3" applyFont="1" applyFill="1" applyBorder="1" applyAlignment="1">
      <alignment horizontal="left" vertical="center"/>
    </xf>
    <xf numFmtId="0" fontId="7" fillId="0" borderId="5" xfId="16" applyFont="1" applyFill="1" applyBorder="1" applyAlignment="1">
      <alignment horizontal="center" vertical="center" wrapText="1"/>
    </xf>
    <xf numFmtId="0" fontId="28" fillId="2" borderId="1" xfId="12" applyFont="1" applyFill="1" applyBorder="1" applyAlignment="1">
      <alignment vertical="center" wrapText="1"/>
    </xf>
    <xf numFmtId="0" fontId="62" fillId="2" borderId="1" xfId="2" applyFont="1" applyFill="1" applyBorder="1" applyAlignment="1">
      <alignment vertical="center" wrapText="1"/>
    </xf>
    <xf numFmtId="0" fontId="28" fillId="9" borderId="1" xfId="2" applyFont="1" applyFill="1" applyBorder="1" applyAlignment="1">
      <alignment horizontal="left" vertical="center" wrapText="1"/>
    </xf>
    <xf numFmtId="0" fontId="4" fillId="0" borderId="0" xfId="2" applyFont="1" applyFill="1" applyAlignment="1">
      <alignment horizontal="center" vertical="center"/>
    </xf>
    <xf numFmtId="0" fontId="28" fillId="0" borderId="1" xfId="2" applyFont="1" applyFill="1" applyBorder="1" applyAlignment="1">
      <alignment horizontal="center" vertical="center" wrapText="1"/>
    </xf>
    <xf numFmtId="4" fontId="28" fillId="0" borderId="1" xfId="2" applyNumberFormat="1" applyFont="1" applyFill="1" applyBorder="1" applyAlignment="1">
      <alignment horizontal="center" vertical="center" wrapText="1"/>
    </xf>
    <xf numFmtId="4" fontId="28" fillId="0" borderId="3" xfId="2" applyNumberFormat="1" applyFont="1" applyFill="1" applyBorder="1" applyAlignment="1">
      <alignment horizontal="center" vertical="center" wrapText="1"/>
    </xf>
    <xf numFmtId="4" fontId="28" fillId="0" borderId="11" xfId="2" applyNumberFormat="1" applyFont="1" applyFill="1" applyBorder="1" applyAlignment="1">
      <alignment horizontal="center" vertical="center" wrapText="1"/>
    </xf>
    <xf numFmtId="4" fontId="28" fillId="0" borderId="4" xfId="2" applyNumberFormat="1" applyFont="1" applyFill="1" applyBorder="1" applyAlignment="1">
      <alignment horizontal="center" vertical="center" wrapText="1"/>
    </xf>
    <xf numFmtId="2" fontId="28" fillId="9" borderId="2" xfId="6" applyNumberFormat="1" applyFont="1" applyFill="1" applyBorder="1" applyAlignment="1">
      <alignment horizontal="left" vertical="center" wrapText="1"/>
    </xf>
    <xf numFmtId="2" fontId="28" fillId="9" borderId="5" xfId="6" applyNumberFormat="1" applyFont="1" applyFill="1" applyBorder="1" applyAlignment="1">
      <alignment horizontal="left" vertical="center" wrapText="1"/>
    </xf>
    <xf numFmtId="2" fontId="28" fillId="9" borderId="7" xfId="6" applyNumberFormat="1" applyFont="1" applyFill="1" applyBorder="1" applyAlignment="1">
      <alignment horizontal="left" vertical="center" wrapText="1"/>
    </xf>
    <xf numFmtId="0" fontId="62" fillId="2" borderId="1" xfId="2" applyFont="1" applyFill="1" applyBorder="1" applyAlignment="1">
      <alignment horizontal="left" vertical="center" wrapText="1"/>
    </xf>
    <xf numFmtId="0" fontId="28" fillId="9" borderId="1" xfId="6" applyFont="1" applyFill="1" applyBorder="1" applyAlignment="1">
      <alignment horizontal="left" vertical="center"/>
    </xf>
    <xf numFmtId="0" fontId="28" fillId="9" borderId="1" xfId="3" applyFont="1" applyFill="1" applyBorder="1" applyAlignment="1">
      <alignment horizontal="left" vertical="center" wrapText="1"/>
    </xf>
    <xf numFmtId="4" fontId="6" fillId="0" borderId="3" xfId="2" applyNumberFormat="1" applyFont="1" applyFill="1" applyBorder="1" applyAlignment="1">
      <alignment horizontal="center" vertical="center" wrapText="1"/>
    </xf>
    <xf numFmtId="0" fontId="15" fillId="0" borderId="4" xfId="63" applyBorder="1"/>
    <xf numFmtId="14" fontId="6" fillId="0" borderId="3" xfId="2" applyNumberFormat="1" applyFont="1" applyFill="1" applyBorder="1" applyAlignment="1">
      <alignment horizontal="center" vertical="center" wrapText="1"/>
    </xf>
    <xf numFmtId="0" fontId="6" fillId="0" borderId="3" xfId="2" applyFont="1" applyFill="1" applyBorder="1" applyAlignment="1">
      <alignment horizontal="center" vertical="center" wrapText="1"/>
    </xf>
    <xf numFmtId="0" fontId="28" fillId="9" borderId="1" xfId="13" applyFont="1" applyFill="1" applyBorder="1" applyAlignment="1" applyProtection="1">
      <alignment horizontal="left" vertical="center" wrapText="1"/>
    </xf>
    <xf numFmtId="0" fontId="28" fillId="4" borderId="1" xfId="2" applyFont="1" applyFill="1" applyBorder="1" applyAlignment="1">
      <alignment vertical="center" wrapText="1"/>
    </xf>
    <xf numFmtId="0" fontId="28" fillId="6" borderId="1" xfId="2" applyFont="1" applyFill="1" applyBorder="1" applyAlignment="1">
      <alignment horizontal="left" vertical="center" wrapText="1"/>
    </xf>
    <xf numFmtId="0" fontId="7" fillId="5" borderId="1" xfId="20" applyFont="1" applyFill="1" applyBorder="1" applyAlignment="1">
      <alignment horizontal="left" wrapText="1"/>
    </xf>
  </cellXfs>
  <cellStyles count="65">
    <cellStyle name="20% - Accent1" xfId="21"/>
    <cellStyle name="20% - Accent2" xfId="22"/>
    <cellStyle name="20% - Accent3" xfId="23"/>
    <cellStyle name="20% - Accent4" xfId="24"/>
    <cellStyle name="20% - Accent5" xfId="25"/>
    <cellStyle name="20% - Accent6" xfId="26"/>
    <cellStyle name="40% - Accent1" xfId="27"/>
    <cellStyle name="40% - Accent2" xfId="28"/>
    <cellStyle name="40% - Accent3" xfId="29"/>
    <cellStyle name="40% - Accent4" xfId="30"/>
    <cellStyle name="40% - Accent5" xfId="31"/>
    <cellStyle name="40% - Accent6" xfId="32"/>
    <cellStyle name="60% - Accent1" xfId="33"/>
    <cellStyle name="60% - Accent2" xfId="34"/>
    <cellStyle name="60% - Accent3" xfId="35"/>
    <cellStyle name="60% - Accent4" xfId="36"/>
    <cellStyle name="60% - Accent5" xfId="37"/>
    <cellStyle name="60% - Accent6" xfId="38"/>
    <cellStyle name="Accent1" xfId="39"/>
    <cellStyle name="Accent2" xfId="40"/>
    <cellStyle name="Accent3" xfId="41"/>
    <cellStyle name="Accent4" xfId="42"/>
    <cellStyle name="Accent5" xfId="43"/>
    <cellStyle name="Accent6" xfId="44"/>
    <cellStyle name="Bad" xfId="45"/>
    <cellStyle name="Calculation" xfId="46"/>
    <cellStyle name="Check Cell" xfId="47"/>
    <cellStyle name="Explanatory Text" xfId="48"/>
    <cellStyle name="Good" xfId="49"/>
    <cellStyle name="Heading 1" xfId="50"/>
    <cellStyle name="Heading 2" xfId="51"/>
    <cellStyle name="Heading 3" xfId="52"/>
    <cellStyle name="Heading 4" xfId="53"/>
    <cellStyle name="Iau?iue" xfId="1"/>
    <cellStyle name="Iau?iue 2" xfId="2"/>
    <cellStyle name="Iau?iue 2 2" xfId="3"/>
    <cellStyle name="Iau?iue 3" xfId="4"/>
    <cellStyle name="Iau?iue 3 2" xfId="19"/>
    <cellStyle name="Iau?iue 4" xfId="16"/>
    <cellStyle name="Iau?iue_dodatok1K" xfId="64"/>
    <cellStyle name="Iau?iue_Vukonana 010213 46884 2" xfId="18"/>
    <cellStyle name="Iau?iue_ІП_2013 60567 300712" xfId="5"/>
    <cellStyle name="Iau?iue_Пропозиції до ІП_2013 7 розділ" xfId="6"/>
    <cellStyle name="Input" xfId="54"/>
    <cellStyle name="Linked Cell" xfId="55"/>
    <cellStyle name="Neutral" xfId="56"/>
    <cellStyle name="Note" xfId="57"/>
    <cellStyle name="Output" xfId="58"/>
    <cellStyle name="Title" xfId="59"/>
    <cellStyle name="Total" xfId="60"/>
    <cellStyle name="Warning Text" xfId="61"/>
    <cellStyle name="Звичайний_Аркуш2" xfId="62"/>
    <cellStyle name="Обычный" xfId="0" builtinId="0"/>
    <cellStyle name="Обычный 2" xfId="20"/>
    <cellStyle name="Обычный 3" xfId="63"/>
    <cellStyle name="Обычный_IP_2008_Оригинал" xfId="7"/>
    <cellStyle name="Обычный_IP_2008_Оригинал_31199" xfId="8"/>
    <cellStyle name="Обычный_IP_2008_Оригинал_new" xfId="9"/>
    <cellStyle name="Обычный_nkre1" xfId="10"/>
    <cellStyle name="Обычный_Report_2010_32606_Квітень_Для_НКРЕ_120410" xfId="11"/>
    <cellStyle name="Обычный_Report_2010_32606_Січень" xfId="12"/>
    <cellStyle name="Обычный_Проект_IP_2009_260608" xfId="13"/>
    <cellStyle name="Процентный" xfId="14" builtinId="5"/>
    <cellStyle name="Процентный 2" xfId="17"/>
    <cellStyle name="Стиль 1" xfId="15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tabColor rgb="FFFFFF00"/>
    <pageSetUpPr fitToPage="1"/>
  </sheetPr>
  <dimension ref="A1:I9"/>
  <sheetViews>
    <sheetView view="pageBreakPreview" zoomScaleNormal="100" zoomScaleSheetLayoutView="100" workbookViewId="0">
      <selection activeCell="E12" sqref="E12"/>
    </sheetView>
  </sheetViews>
  <sheetFormatPr defaultRowHeight="12.75"/>
  <cols>
    <col min="1" max="1" width="29.7109375" style="6" customWidth="1"/>
    <col min="2" max="2" width="3.7109375" style="6" customWidth="1"/>
    <col min="3" max="3" width="21.28515625" style="6" customWidth="1"/>
    <col min="4" max="4" width="5.7109375" style="6" customWidth="1"/>
    <col min="5" max="5" width="22.140625" style="6" customWidth="1"/>
    <col min="6" max="16384" width="9.140625" style="6"/>
  </cols>
  <sheetData>
    <row r="1" spans="1:9" s="9" customFormat="1" ht="15.75">
      <c r="C1" s="408" t="s">
        <v>59</v>
      </c>
      <c r="D1" s="408"/>
      <c r="E1" s="408"/>
      <c r="F1" s="10"/>
      <c r="G1" s="10"/>
      <c r="H1" s="10"/>
      <c r="I1" s="10"/>
    </row>
    <row r="2" spans="1:9" s="9" customFormat="1" ht="15.75" customHeight="1">
      <c r="C2" s="408" t="s">
        <v>57</v>
      </c>
      <c r="D2" s="408"/>
      <c r="E2" s="408"/>
      <c r="F2" s="408"/>
      <c r="G2" s="10"/>
      <c r="H2" s="10"/>
      <c r="I2" s="10"/>
    </row>
    <row r="3" spans="1:9" s="9" customFormat="1" ht="15.75" customHeight="1">
      <c r="C3" s="409" t="s">
        <v>58</v>
      </c>
      <c r="D3" s="409"/>
      <c r="E3" s="409"/>
      <c r="F3" s="409"/>
      <c r="G3" s="409"/>
      <c r="H3" s="409"/>
      <c r="I3" s="409"/>
    </row>
    <row r="4" spans="1:9" s="9" customFormat="1" ht="15.75" customHeight="1">
      <c r="C4" s="409"/>
      <c r="D4" s="409"/>
      <c r="E4" s="409"/>
      <c r="F4" s="409"/>
      <c r="G4" s="8"/>
      <c r="H4" s="8"/>
      <c r="I4" s="8"/>
    </row>
    <row r="6" spans="1:9" ht="26.25" customHeight="1">
      <c r="A6" s="405" t="s">
        <v>67</v>
      </c>
      <c r="B6" s="406"/>
      <c r="C6" s="406"/>
      <c r="D6" s="406"/>
      <c r="E6" s="406"/>
    </row>
    <row r="7" spans="1:9" ht="29.25" customHeight="1" thickBot="1">
      <c r="A7" s="36" t="s">
        <v>70</v>
      </c>
      <c r="B7" s="407" t="s">
        <v>168</v>
      </c>
      <c r="C7" s="407"/>
      <c r="D7" s="407"/>
      <c r="E7" s="407"/>
    </row>
    <row r="8" spans="1:9" ht="26.25" customHeight="1" thickBot="1">
      <c r="A8" s="37" t="s">
        <v>68</v>
      </c>
      <c r="B8" s="39" t="s">
        <v>53</v>
      </c>
      <c r="C8" s="62">
        <v>41640</v>
      </c>
      <c r="D8" s="35" t="s">
        <v>60</v>
      </c>
      <c r="E8" s="62">
        <v>41821</v>
      </c>
    </row>
    <row r="9" spans="1:9" ht="22.5" customHeight="1" thickBot="1">
      <c r="A9" s="38" t="s">
        <v>69</v>
      </c>
      <c r="B9" s="39" t="s">
        <v>53</v>
      </c>
      <c r="C9" s="62">
        <v>41640</v>
      </c>
      <c r="D9" s="35" t="s">
        <v>60</v>
      </c>
      <c r="E9" s="62">
        <v>42004</v>
      </c>
    </row>
  </sheetData>
  <mergeCells count="6">
    <mergeCell ref="A6:E6"/>
    <mergeCell ref="B7:E7"/>
    <mergeCell ref="C1:E1"/>
    <mergeCell ref="C2:F2"/>
    <mergeCell ref="C3:I3"/>
    <mergeCell ref="C4:F4"/>
  </mergeCells>
  <phoneticPr fontId="2" type="noConversion"/>
  <pageMargins left="1.1100000000000001" right="0.33" top="0.72" bottom="1" header="0.5" footer="0.5"/>
  <pageSetup paperSize="9" scale="96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FFFF00"/>
  </sheetPr>
  <dimension ref="A1:T66"/>
  <sheetViews>
    <sheetView tabSelected="1" view="pageBreakPreview" topLeftCell="A10" zoomScale="70" zoomScaleNormal="100" zoomScaleSheetLayoutView="70" workbookViewId="0">
      <selection activeCell="T23" sqref="T23:T24"/>
    </sheetView>
  </sheetViews>
  <sheetFormatPr defaultRowHeight="15"/>
  <cols>
    <col min="1" max="1" width="6" style="129" customWidth="1"/>
    <col min="2" max="2" width="39.85546875" style="129" customWidth="1"/>
    <col min="3" max="3" width="5.5703125" style="129" customWidth="1"/>
    <col min="4" max="4" width="16" style="129" customWidth="1"/>
    <col min="5" max="5" width="10.42578125" style="129" customWidth="1"/>
    <col min="6" max="6" width="10" style="129" customWidth="1"/>
    <col min="7" max="7" width="13" style="129" customWidth="1"/>
    <col min="8" max="8" width="10.5703125" style="129" customWidth="1"/>
    <col min="9" max="9" width="12.7109375" style="129" customWidth="1"/>
    <col min="10" max="10" width="10.28515625" style="129" customWidth="1"/>
    <col min="11" max="11" width="9.85546875" style="129" customWidth="1"/>
    <col min="12" max="12" width="12.28515625" style="129" customWidth="1"/>
    <col min="13" max="13" width="9.28515625" style="129" customWidth="1"/>
    <col min="14" max="14" width="13.85546875" style="129" customWidth="1"/>
    <col min="15" max="15" width="18" style="129" customWidth="1"/>
    <col min="16" max="16" width="9.5703125" style="129" customWidth="1"/>
    <col min="17" max="17" width="11.42578125" style="129" customWidth="1"/>
    <col min="18" max="18" width="10.85546875" style="129" customWidth="1"/>
    <col min="19" max="19" width="17.140625" style="129" customWidth="1"/>
    <col min="20" max="20" width="12.42578125" style="129" customWidth="1"/>
    <col min="21" max="256" width="9.140625" style="129"/>
    <col min="257" max="257" width="6" style="129" customWidth="1"/>
    <col min="258" max="258" width="39.85546875" style="129" customWidth="1"/>
    <col min="259" max="259" width="5" style="129" customWidth="1"/>
    <col min="260" max="260" width="16" style="129" customWidth="1"/>
    <col min="261" max="261" width="9.85546875" style="129" customWidth="1"/>
    <col min="262" max="262" width="9.42578125" style="129" customWidth="1"/>
    <col min="263" max="263" width="13" style="129" customWidth="1"/>
    <col min="264" max="264" width="10.5703125" style="129" customWidth="1"/>
    <col min="265" max="265" width="11.7109375" style="129" customWidth="1"/>
    <col min="266" max="266" width="10.28515625" style="129" customWidth="1"/>
    <col min="267" max="267" width="9.42578125" style="129" customWidth="1"/>
    <col min="268" max="268" width="12.28515625" style="129" customWidth="1"/>
    <col min="269" max="269" width="9.28515625" style="129" customWidth="1"/>
    <col min="270" max="270" width="13.85546875" style="129" customWidth="1"/>
    <col min="271" max="271" width="18" style="129" customWidth="1"/>
    <col min="272" max="272" width="9.5703125" style="129" customWidth="1"/>
    <col min="273" max="273" width="11.42578125" style="129" customWidth="1"/>
    <col min="274" max="274" width="10.85546875" style="129" customWidth="1"/>
    <col min="275" max="275" width="17.140625" style="129" customWidth="1"/>
    <col min="276" max="276" width="13.42578125" style="129" customWidth="1"/>
    <col min="277" max="512" width="9.140625" style="129"/>
    <col min="513" max="513" width="6" style="129" customWidth="1"/>
    <col min="514" max="514" width="39.85546875" style="129" customWidth="1"/>
    <col min="515" max="515" width="5" style="129" customWidth="1"/>
    <col min="516" max="516" width="16" style="129" customWidth="1"/>
    <col min="517" max="517" width="9.85546875" style="129" customWidth="1"/>
    <col min="518" max="518" width="9.42578125" style="129" customWidth="1"/>
    <col min="519" max="519" width="13" style="129" customWidth="1"/>
    <col min="520" max="520" width="10.5703125" style="129" customWidth="1"/>
    <col min="521" max="521" width="11.7109375" style="129" customWidth="1"/>
    <col min="522" max="522" width="10.28515625" style="129" customWidth="1"/>
    <col min="523" max="523" width="9.42578125" style="129" customWidth="1"/>
    <col min="524" max="524" width="12.28515625" style="129" customWidth="1"/>
    <col min="525" max="525" width="9.28515625" style="129" customWidth="1"/>
    <col min="526" max="526" width="13.85546875" style="129" customWidth="1"/>
    <col min="527" max="527" width="18" style="129" customWidth="1"/>
    <col min="528" max="528" width="9.5703125" style="129" customWidth="1"/>
    <col min="529" max="529" width="11.42578125" style="129" customWidth="1"/>
    <col min="530" max="530" width="10.85546875" style="129" customWidth="1"/>
    <col min="531" max="531" width="17.140625" style="129" customWidth="1"/>
    <col min="532" max="532" width="13.42578125" style="129" customWidth="1"/>
    <col min="533" max="768" width="9.140625" style="129"/>
    <col min="769" max="769" width="6" style="129" customWidth="1"/>
    <col min="770" max="770" width="39.85546875" style="129" customWidth="1"/>
    <col min="771" max="771" width="5" style="129" customWidth="1"/>
    <col min="772" max="772" width="16" style="129" customWidth="1"/>
    <col min="773" max="773" width="9.85546875" style="129" customWidth="1"/>
    <col min="774" max="774" width="9.42578125" style="129" customWidth="1"/>
    <col min="775" max="775" width="13" style="129" customWidth="1"/>
    <col min="776" max="776" width="10.5703125" style="129" customWidth="1"/>
    <col min="777" max="777" width="11.7109375" style="129" customWidth="1"/>
    <col min="778" max="778" width="10.28515625" style="129" customWidth="1"/>
    <col min="779" max="779" width="9.42578125" style="129" customWidth="1"/>
    <col min="780" max="780" width="12.28515625" style="129" customWidth="1"/>
    <col min="781" max="781" width="9.28515625" style="129" customWidth="1"/>
    <col min="782" max="782" width="13.85546875" style="129" customWidth="1"/>
    <col min="783" max="783" width="18" style="129" customWidth="1"/>
    <col min="784" max="784" width="9.5703125" style="129" customWidth="1"/>
    <col min="785" max="785" width="11.42578125" style="129" customWidth="1"/>
    <col min="786" max="786" width="10.85546875" style="129" customWidth="1"/>
    <col min="787" max="787" width="17.140625" style="129" customWidth="1"/>
    <col min="788" max="788" width="13.42578125" style="129" customWidth="1"/>
    <col min="789" max="1024" width="9.140625" style="129"/>
    <col min="1025" max="1025" width="6" style="129" customWidth="1"/>
    <col min="1026" max="1026" width="39.85546875" style="129" customWidth="1"/>
    <col min="1027" max="1027" width="5" style="129" customWidth="1"/>
    <col min="1028" max="1028" width="16" style="129" customWidth="1"/>
    <col min="1029" max="1029" width="9.85546875" style="129" customWidth="1"/>
    <col min="1030" max="1030" width="9.42578125" style="129" customWidth="1"/>
    <col min="1031" max="1031" width="13" style="129" customWidth="1"/>
    <col min="1032" max="1032" width="10.5703125" style="129" customWidth="1"/>
    <col min="1033" max="1033" width="11.7109375" style="129" customWidth="1"/>
    <col min="1034" max="1034" width="10.28515625" style="129" customWidth="1"/>
    <col min="1035" max="1035" width="9.42578125" style="129" customWidth="1"/>
    <col min="1036" max="1036" width="12.28515625" style="129" customWidth="1"/>
    <col min="1037" max="1037" width="9.28515625" style="129" customWidth="1"/>
    <col min="1038" max="1038" width="13.85546875" style="129" customWidth="1"/>
    <col min="1039" max="1039" width="18" style="129" customWidth="1"/>
    <col min="1040" max="1040" width="9.5703125" style="129" customWidth="1"/>
    <col min="1041" max="1041" width="11.42578125" style="129" customWidth="1"/>
    <col min="1042" max="1042" width="10.85546875" style="129" customWidth="1"/>
    <col min="1043" max="1043" width="17.140625" style="129" customWidth="1"/>
    <col min="1044" max="1044" width="13.42578125" style="129" customWidth="1"/>
    <col min="1045" max="1280" width="9.140625" style="129"/>
    <col min="1281" max="1281" width="6" style="129" customWidth="1"/>
    <col min="1282" max="1282" width="39.85546875" style="129" customWidth="1"/>
    <col min="1283" max="1283" width="5" style="129" customWidth="1"/>
    <col min="1284" max="1284" width="16" style="129" customWidth="1"/>
    <col min="1285" max="1285" width="9.85546875" style="129" customWidth="1"/>
    <col min="1286" max="1286" width="9.42578125" style="129" customWidth="1"/>
    <col min="1287" max="1287" width="13" style="129" customWidth="1"/>
    <col min="1288" max="1288" width="10.5703125" style="129" customWidth="1"/>
    <col min="1289" max="1289" width="11.7109375" style="129" customWidth="1"/>
    <col min="1290" max="1290" width="10.28515625" style="129" customWidth="1"/>
    <col min="1291" max="1291" width="9.42578125" style="129" customWidth="1"/>
    <col min="1292" max="1292" width="12.28515625" style="129" customWidth="1"/>
    <col min="1293" max="1293" width="9.28515625" style="129" customWidth="1"/>
    <col min="1294" max="1294" width="13.85546875" style="129" customWidth="1"/>
    <col min="1295" max="1295" width="18" style="129" customWidth="1"/>
    <col min="1296" max="1296" width="9.5703125" style="129" customWidth="1"/>
    <col min="1297" max="1297" width="11.42578125" style="129" customWidth="1"/>
    <col min="1298" max="1298" width="10.85546875" style="129" customWidth="1"/>
    <col min="1299" max="1299" width="17.140625" style="129" customWidth="1"/>
    <col min="1300" max="1300" width="13.42578125" style="129" customWidth="1"/>
    <col min="1301" max="1536" width="9.140625" style="129"/>
    <col min="1537" max="1537" width="6" style="129" customWidth="1"/>
    <col min="1538" max="1538" width="39.85546875" style="129" customWidth="1"/>
    <col min="1539" max="1539" width="5" style="129" customWidth="1"/>
    <col min="1540" max="1540" width="16" style="129" customWidth="1"/>
    <col min="1541" max="1541" width="9.85546875" style="129" customWidth="1"/>
    <col min="1542" max="1542" width="9.42578125" style="129" customWidth="1"/>
    <col min="1543" max="1543" width="13" style="129" customWidth="1"/>
    <col min="1544" max="1544" width="10.5703125" style="129" customWidth="1"/>
    <col min="1545" max="1545" width="11.7109375" style="129" customWidth="1"/>
    <col min="1546" max="1546" width="10.28515625" style="129" customWidth="1"/>
    <col min="1547" max="1547" width="9.42578125" style="129" customWidth="1"/>
    <col min="1548" max="1548" width="12.28515625" style="129" customWidth="1"/>
    <col min="1549" max="1549" width="9.28515625" style="129" customWidth="1"/>
    <col min="1550" max="1550" width="13.85546875" style="129" customWidth="1"/>
    <col min="1551" max="1551" width="18" style="129" customWidth="1"/>
    <col min="1552" max="1552" width="9.5703125" style="129" customWidth="1"/>
    <col min="1553" max="1553" width="11.42578125" style="129" customWidth="1"/>
    <col min="1554" max="1554" width="10.85546875" style="129" customWidth="1"/>
    <col min="1555" max="1555" width="17.140625" style="129" customWidth="1"/>
    <col min="1556" max="1556" width="13.42578125" style="129" customWidth="1"/>
    <col min="1557" max="1792" width="9.140625" style="129"/>
    <col min="1793" max="1793" width="6" style="129" customWidth="1"/>
    <col min="1794" max="1794" width="39.85546875" style="129" customWidth="1"/>
    <col min="1795" max="1795" width="5" style="129" customWidth="1"/>
    <col min="1796" max="1796" width="16" style="129" customWidth="1"/>
    <col min="1797" max="1797" width="9.85546875" style="129" customWidth="1"/>
    <col min="1798" max="1798" width="9.42578125" style="129" customWidth="1"/>
    <col min="1799" max="1799" width="13" style="129" customWidth="1"/>
    <col min="1800" max="1800" width="10.5703125" style="129" customWidth="1"/>
    <col min="1801" max="1801" width="11.7109375" style="129" customWidth="1"/>
    <col min="1802" max="1802" width="10.28515625" style="129" customWidth="1"/>
    <col min="1803" max="1803" width="9.42578125" style="129" customWidth="1"/>
    <col min="1804" max="1804" width="12.28515625" style="129" customWidth="1"/>
    <col min="1805" max="1805" width="9.28515625" style="129" customWidth="1"/>
    <col min="1806" max="1806" width="13.85546875" style="129" customWidth="1"/>
    <col min="1807" max="1807" width="18" style="129" customWidth="1"/>
    <col min="1808" max="1808" width="9.5703125" style="129" customWidth="1"/>
    <col min="1809" max="1809" width="11.42578125" style="129" customWidth="1"/>
    <col min="1810" max="1810" width="10.85546875" style="129" customWidth="1"/>
    <col min="1811" max="1811" width="17.140625" style="129" customWidth="1"/>
    <col min="1812" max="1812" width="13.42578125" style="129" customWidth="1"/>
    <col min="1813" max="2048" width="9.140625" style="129"/>
    <col min="2049" max="2049" width="6" style="129" customWidth="1"/>
    <col min="2050" max="2050" width="39.85546875" style="129" customWidth="1"/>
    <col min="2051" max="2051" width="5" style="129" customWidth="1"/>
    <col min="2052" max="2052" width="16" style="129" customWidth="1"/>
    <col min="2053" max="2053" width="9.85546875" style="129" customWidth="1"/>
    <col min="2054" max="2054" width="9.42578125" style="129" customWidth="1"/>
    <col min="2055" max="2055" width="13" style="129" customWidth="1"/>
    <col min="2056" max="2056" width="10.5703125" style="129" customWidth="1"/>
    <col min="2057" max="2057" width="11.7109375" style="129" customWidth="1"/>
    <col min="2058" max="2058" width="10.28515625" style="129" customWidth="1"/>
    <col min="2059" max="2059" width="9.42578125" style="129" customWidth="1"/>
    <col min="2060" max="2060" width="12.28515625" style="129" customWidth="1"/>
    <col min="2061" max="2061" width="9.28515625" style="129" customWidth="1"/>
    <col min="2062" max="2062" width="13.85546875" style="129" customWidth="1"/>
    <col min="2063" max="2063" width="18" style="129" customWidth="1"/>
    <col min="2064" max="2064" width="9.5703125" style="129" customWidth="1"/>
    <col min="2065" max="2065" width="11.42578125" style="129" customWidth="1"/>
    <col min="2066" max="2066" width="10.85546875" style="129" customWidth="1"/>
    <col min="2067" max="2067" width="17.140625" style="129" customWidth="1"/>
    <col min="2068" max="2068" width="13.42578125" style="129" customWidth="1"/>
    <col min="2069" max="2304" width="9.140625" style="129"/>
    <col min="2305" max="2305" width="6" style="129" customWidth="1"/>
    <col min="2306" max="2306" width="39.85546875" style="129" customWidth="1"/>
    <col min="2307" max="2307" width="5" style="129" customWidth="1"/>
    <col min="2308" max="2308" width="16" style="129" customWidth="1"/>
    <col min="2309" max="2309" width="9.85546875" style="129" customWidth="1"/>
    <col min="2310" max="2310" width="9.42578125" style="129" customWidth="1"/>
    <col min="2311" max="2311" width="13" style="129" customWidth="1"/>
    <col min="2312" max="2312" width="10.5703125" style="129" customWidth="1"/>
    <col min="2313" max="2313" width="11.7109375" style="129" customWidth="1"/>
    <col min="2314" max="2314" width="10.28515625" style="129" customWidth="1"/>
    <col min="2315" max="2315" width="9.42578125" style="129" customWidth="1"/>
    <col min="2316" max="2316" width="12.28515625" style="129" customWidth="1"/>
    <col min="2317" max="2317" width="9.28515625" style="129" customWidth="1"/>
    <col min="2318" max="2318" width="13.85546875" style="129" customWidth="1"/>
    <col min="2319" max="2319" width="18" style="129" customWidth="1"/>
    <col min="2320" max="2320" width="9.5703125" style="129" customWidth="1"/>
    <col min="2321" max="2321" width="11.42578125" style="129" customWidth="1"/>
    <col min="2322" max="2322" width="10.85546875" style="129" customWidth="1"/>
    <col min="2323" max="2323" width="17.140625" style="129" customWidth="1"/>
    <col min="2324" max="2324" width="13.42578125" style="129" customWidth="1"/>
    <col min="2325" max="2560" width="9.140625" style="129"/>
    <col min="2561" max="2561" width="6" style="129" customWidth="1"/>
    <col min="2562" max="2562" width="39.85546875" style="129" customWidth="1"/>
    <col min="2563" max="2563" width="5" style="129" customWidth="1"/>
    <col min="2564" max="2564" width="16" style="129" customWidth="1"/>
    <col min="2565" max="2565" width="9.85546875" style="129" customWidth="1"/>
    <col min="2566" max="2566" width="9.42578125" style="129" customWidth="1"/>
    <col min="2567" max="2567" width="13" style="129" customWidth="1"/>
    <col min="2568" max="2568" width="10.5703125" style="129" customWidth="1"/>
    <col min="2569" max="2569" width="11.7109375" style="129" customWidth="1"/>
    <col min="2570" max="2570" width="10.28515625" style="129" customWidth="1"/>
    <col min="2571" max="2571" width="9.42578125" style="129" customWidth="1"/>
    <col min="2572" max="2572" width="12.28515625" style="129" customWidth="1"/>
    <col min="2573" max="2573" width="9.28515625" style="129" customWidth="1"/>
    <col min="2574" max="2574" width="13.85546875" style="129" customWidth="1"/>
    <col min="2575" max="2575" width="18" style="129" customWidth="1"/>
    <col min="2576" max="2576" width="9.5703125" style="129" customWidth="1"/>
    <col min="2577" max="2577" width="11.42578125" style="129" customWidth="1"/>
    <col min="2578" max="2578" width="10.85546875" style="129" customWidth="1"/>
    <col min="2579" max="2579" width="17.140625" style="129" customWidth="1"/>
    <col min="2580" max="2580" width="13.42578125" style="129" customWidth="1"/>
    <col min="2581" max="2816" width="9.140625" style="129"/>
    <col min="2817" max="2817" width="6" style="129" customWidth="1"/>
    <col min="2818" max="2818" width="39.85546875" style="129" customWidth="1"/>
    <col min="2819" max="2819" width="5" style="129" customWidth="1"/>
    <col min="2820" max="2820" width="16" style="129" customWidth="1"/>
    <col min="2821" max="2821" width="9.85546875" style="129" customWidth="1"/>
    <col min="2822" max="2822" width="9.42578125" style="129" customWidth="1"/>
    <col min="2823" max="2823" width="13" style="129" customWidth="1"/>
    <col min="2824" max="2824" width="10.5703125" style="129" customWidth="1"/>
    <col min="2825" max="2825" width="11.7109375" style="129" customWidth="1"/>
    <col min="2826" max="2826" width="10.28515625" style="129" customWidth="1"/>
    <col min="2827" max="2827" width="9.42578125" style="129" customWidth="1"/>
    <col min="2828" max="2828" width="12.28515625" style="129" customWidth="1"/>
    <col min="2829" max="2829" width="9.28515625" style="129" customWidth="1"/>
    <col min="2830" max="2830" width="13.85546875" style="129" customWidth="1"/>
    <col min="2831" max="2831" width="18" style="129" customWidth="1"/>
    <col min="2832" max="2832" width="9.5703125" style="129" customWidth="1"/>
    <col min="2833" max="2833" width="11.42578125" style="129" customWidth="1"/>
    <col min="2834" max="2834" width="10.85546875" style="129" customWidth="1"/>
    <col min="2835" max="2835" width="17.140625" style="129" customWidth="1"/>
    <col min="2836" max="2836" width="13.42578125" style="129" customWidth="1"/>
    <col min="2837" max="3072" width="9.140625" style="129"/>
    <col min="3073" max="3073" width="6" style="129" customWidth="1"/>
    <col min="3074" max="3074" width="39.85546875" style="129" customWidth="1"/>
    <col min="3075" max="3075" width="5" style="129" customWidth="1"/>
    <col min="3076" max="3076" width="16" style="129" customWidth="1"/>
    <col min="3077" max="3077" width="9.85546875" style="129" customWidth="1"/>
    <col min="3078" max="3078" width="9.42578125" style="129" customWidth="1"/>
    <col min="3079" max="3079" width="13" style="129" customWidth="1"/>
    <col min="3080" max="3080" width="10.5703125" style="129" customWidth="1"/>
    <col min="3081" max="3081" width="11.7109375" style="129" customWidth="1"/>
    <col min="3082" max="3082" width="10.28515625" style="129" customWidth="1"/>
    <col min="3083" max="3083" width="9.42578125" style="129" customWidth="1"/>
    <col min="3084" max="3084" width="12.28515625" style="129" customWidth="1"/>
    <col min="3085" max="3085" width="9.28515625" style="129" customWidth="1"/>
    <col min="3086" max="3086" width="13.85546875" style="129" customWidth="1"/>
    <col min="3087" max="3087" width="18" style="129" customWidth="1"/>
    <col min="3088" max="3088" width="9.5703125" style="129" customWidth="1"/>
    <col min="3089" max="3089" width="11.42578125" style="129" customWidth="1"/>
    <col min="3090" max="3090" width="10.85546875" style="129" customWidth="1"/>
    <col min="3091" max="3091" width="17.140625" style="129" customWidth="1"/>
    <col min="3092" max="3092" width="13.42578125" style="129" customWidth="1"/>
    <col min="3093" max="3328" width="9.140625" style="129"/>
    <col min="3329" max="3329" width="6" style="129" customWidth="1"/>
    <col min="3330" max="3330" width="39.85546875" style="129" customWidth="1"/>
    <col min="3331" max="3331" width="5" style="129" customWidth="1"/>
    <col min="3332" max="3332" width="16" style="129" customWidth="1"/>
    <col min="3333" max="3333" width="9.85546875" style="129" customWidth="1"/>
    <col min="3334" max="3334" width="9.42578125" style="129" customWidth="1"/>
    <col min="3335" max="3335" width="13" style="129" customWidth="1"/>
    <col min="3336" max="3336" width="10.5703125" style="129" customWidth="1"/>
    <col min="3337" max="3337" width="11.7109375" style="129" customWidth="1"/>
    <col min="3338" max="3338" width="10.28515625" style="129" customWidth="1"/>
    <col min="3339" max="3339" width="9.42578125" style="129" customWidth="1"/>
    <col min="3340" max="3340" width="12.28515625" style="129" customWidth="1"/>
    <col min="3341" max="3341" width="9.28515625" style="129" customWidth="1"/>
    <col min="3342" max="3342" width="13.85546875" style="129" customWidth="1"/>
    <col min="3343" max="3343" width="18" style="129" customWidth="1"/>
    <col min="3344" max="3344" width="9.5703125" style="129" customWidth="1"/>
    <col min="3345" max="3345" width="11.42578125" style="129" customWidth="1"/>
    <col min="3346" max="3346" width="10.85546875" style="129" customWidth="1"/>
    <col min="3347" max="3347" width="17.140625" style="129" customWidth="1"/>
    <col min="3348" max="3348" width="13.42578125" style="129" customWidth="1"/>
    <col min="3349" max="3584" width="9.140625" style="129"/>
    <col min="3585" max="3585" width="6" style="129" customWidth="1"/>
    <col min="3586" max="3586" width="39.85546875" style="129" customWidth="1"/>
    <col min="3587" max="3587" width="5" style="129" customWidth="1"/>
    <col min="3588" max="3588" width="16" style="129" customWidth="1"/>
    <col min="3589" max="3589" width="9.85546875" style="129" customWidth="1"/>
    <col min="3590" max="3590" width="9.42578125" style="129" customWidth="1"/>
    <col min="3591" max="3591" width="13" style="129" customWidth="1"/>
    <col min="3592" max="3592" width="10.5703125" style="129" customWidth="1"/>
    <col min="3593" max="3593" width="11.7109375" style="129" customWidth="1"/>
    <col min="3594" max="3594" width="10.28515625" style="129" customWidth="1"/>
    <col min="3595" max="3595" width="9.42578125" style="129" customWidth="1"/>
    <col min="3596" max="3596" width="12.28515625" style="129" customWidth="1"/>
    <col min="3597" max="3597" width="9.28515625" style="129" customWidth="1"/>
    <col min="3598" max="3598" width="13.85546875" style="129" customWidth="1"/>
    <col min="3599" max="3599" width="18" style="129" customWidth="1"/>
    <col min="3600" max="3600" width="9.5703125" style="129" customWidth="1"/>
    <col min="3601" max="3601" width="11.42578125" style="129" customWidth="1"/>
    <col min="3602" max="3602" width="10.85546875" style="129" customWidth="1"/>
    <col min="3603" max="3603" width="17.140625" style="129" customWidth="1"/>
    <col min="3604" max="3604" width="13.42578125" style="129" customWidth="1"/>
    <col min="3605" max="3840" width="9.140625" style="129"/>
    <col min="3841" max="3841" width="6" style="129" customWidth="1"/>
    <col min="3842" max="3842" width="39.85546875" style="129" customWidth="1"/>
    <col min="3843" max="3843" width="5" style="129" customWidth="1"/>
    <col min="3844" max="3844" width="16" style="129" customWidth="1"/>
    <col min="3845" max="3845" width="9.85546875" style="129" customWidth="1"/>
    <col min="3846" max="3846" width="9.42578125" style="129" customWidth="1"/>
    <col min="3847" max="3847" width="13" style="129" customWidth="1"/>
    <col min="3848" max="3848" width="10.5703125" style="129" customWidth="1"/>
    <col min="3849" max="3849" width="11.7109375" style="129" customWidth="1"/>
    <col min="3850" max="3850" width="10.28515625" style="129" customWidth="1"/>
    <col min="3851" max="3851" width="9.42578125" style="129" customWidth="1"/>
    <col min="3852" max="3852" width="12.28515625" style="129" customWidth="1"/>
    <col min="3853" max="3853" width="9.28515625" style="129" customWidth="1"/>
    <col min="3854" max="3854" width="13.85546875" style="129" customWidth="1"/>
    <col min="3855" max="3855" width="18" style="129" customWidth="1"/>
    <col min="3856" max="3856" width="9.5703125" style="129" customWidth="1"/>
    <col min="3857" max="3857" width="11.42578125" style="129" customWidth="1"/>
    <col min="3858" max="3858" width="10.85546875" style="129" customWidth="1"/>
    <col min="3859" max="3859" width="17.140625" style="129" customWidth="1"/>
    <col min="3860" max="3860" width="13.42578125" style="129" customWidth="1"/>
    <col min="3861" max="4096" width="9.140625" style="129"/>
    <col min="4097" max="4097" width="6" style="129" customWidth="1"/>
    <col min="4098" max="4098" width="39.85546875" style="129" customWidth="1"/>
    <col min="4099" max="4099" width="5" style="129" customWidth="1"/>
    <col min="4100" max="4100" width="16" style="129" customWidth="1"/>
    <col min="4101" max="4101" width="9.85546875" style="129" customWidth="1"/>
    <col min="4102" max="4102" width="9.42578125" style="129" customWidth="1"/>
    <col min="4103" max="4103" width="13" style="129" customWidth="1"/>
    <col min="4104" max="4104" width="10.5703125" style="129" customWidth="1"/>
    <col min="4105" max="4105" width="11.7109375" style="129" customWidth="1"/>
    <col min="4106" max="4106" width="10.28515625" style="129" customWidth="1"/>
    <col min="4107" max="4107" width="9.42578125" style="129" customWidth="1"/>
    <col min="4108" max="4108" width="12.28515625" style="129" customWidth="1"/>
    <col min="4109" max="4109" width="9.28515625" style="129" customWidth="1"/>
    <col min="4110" max="4110" width="13.85546875" style="129" customWidth="1"/>
    <col min="4111" max="4111" width="18" style="129" customWidth="1"/>
    <col min="4112" max="4112" width="9.5703125" style="129" customWidth="1"/>
    <col min="4113" max="4113" width="11.42578125" style="129" customWidth="1"/>
    <col min="4114" max="4114" width="10.85546875" style="129" customWidth="1"/>
    <col min="4115" max="4115" width="17.140625" style="129" customWidth="1"/>
    <col min="4116" max="4116" width="13.42578125" style="129" customWidth="1"/>
    <col min="4117" max="4352" width="9.140625" style="129"/>
    <col min="4353" max="4353" width="6" style="129" customWidth="1"/>
    <col min="4354" max="4354" width="39.85546875" style="129" customWidth="1"/>
    <col min="4355" max="4355" width="5" style="129" customWidth="1"/>
    <col min="4356" max="4356" width="16" style="129" customWidth="1"/>
    <col min="4357" max="4357" width="9.85546875" style="129" customWidth="1"/>
    <col min="4358" max="4358" width="9.42578125" style="129" customWidth="1"/>
    <col min="4359" max="4359" width="13" style="129" customWidth="1"/>
    <col min="4360" max="4360" width="10.5703125" style="129" customWidth="1"/>
    <col min="4361" max="4361" width="11.7109375" style="129" customWidth="1"/>
    <col min="4362" max="4362" width="10.28515625" style="129" customWidth="1"/>
    <col min="4363" max="4363" width="9.42578125" style="129" customWidth="1"/>
    <col min="4364" max="4364" width="12.28515625" style="129" customWidth="1"/>
    <col min="4365" max="4365" width="9.28515625" style="129" customWidth="1"/>
    <col min="4366" max="4366" width="13.85546875" style="129" customWidth="1"/>
    <col min="4367" max="4367" width="18" style="129" customWidth="1"/>
    <col min="4368" max="4368" width="9.5703125" style="129" customWidth="1"/>
    <col min="4369" max="4369" width="11.42578125" style="129" customWidth="1"/>
    <col min="4370" max="4370" width="10.85546875" style="129" customWidth="1"/>
    <col min="4371" max="4371" width="17.140625" style="129" customWidth="1"/>
    <col min="4372" max="4372" width="13.42578125" style="129" customWidth="1"/>
    <col min="4373" max="4608" width="9.140625" style="129"/>
    <col min="4609" max="4609" width="6" style="129" customWidth="1"/>
    <col min="4610" max="4610" width="39.85546875" style="129" customWidth="1"/>
    <col min="4611" max="4611" width="5" style="129" customWidth="1"/>
    <col min="4612" max="4612" width="16" style="129" customWidth="1"/>
    <col min="4613" max="4613" width="9.85546875" style="129" customWidth="1"/>
    <col min="4614" max="4614" width="9.42578125" style="129" customWidth="1"/>
    <col min="4615" max="4615" width="13" style="129" customWidth="1"/>
    <col min="4616" max="4616" width="10.5703125" style="129" customWidth="1"/>
    <col min="4617" max="4617" width="11.7109375" style="129" customWidth="1"/>
    <col min="4618" max="4618" width="10.28515625" style="129" customWidth="1"/>
    <col min="4619" max="4619" width="9.42578125" style="129" customWidth="1"/>
    <col min="4620" max="4620" width="12.28515625" style="129" customWidth="1"/>
    <col min="4621" max="4621" width="9.28515625" style="129" customWidth="1"/>
    <col min="4622" max="4622" width="13.85546875" style="129" customWidth="1"/>
    <col min="4623" max="4623" width="18" style="129" customWidth="1"/>
    <col min="4624" max="4624" width="9.5703125" style="129" customWidth="1"/>
    <col min="4625" max="4625" width="11.42578125" style="129" customWidth="1"/>
    <col min="4626" max="4626" width="10.85546875" style="129" customWidth="1"/>
    <col min="4627" max="4627" width="17.140625" style="129" customWidth="1"/>
    <col min="4628" max="4628" width="13.42578125" style="129" customWidth="1"/>
    <col min="4629" max="4864" width="9.140625" style="129"/>
    <col min="4865" max="4865" width="6" style="129" customWidth="1"/>
    <col min="4866" max="4866" width="39.85546875" style="129" customWidth="1"/>
    <col min="4867" max="4867" width="5" style="129" customWidth="1"/>
    <col min="4868" max="4868" width="16" style="129" customWidth="1"/>
    <col min="4869" max="4869" width="9.85546875" style="129" customWidth="1"/>
    <col min="4870" max="4870" width="9.42578125" style="129" customWidth="1"/>
    <col min="4871" max="4871" width="13" style="129" customWidth="1"/>
    <col min="4872" max="4872" width="10.5703125" style="129" customWidth="1"/>
    <col min="4873" max="4873" width="11.7109375" style="129" customWidth="1"/>
    <col min="4874" max="4874" width="10.28515625" style="129" customWidth="1"/>
    <col min="4875" max="4875" width="9.42578125" style="129" customWidth="1"/>
    <col min="4876" max="4876" width="12.28515625" style="129" customWidth="1"/>
    <col min="4877" max="4877" width="9.28515625" style="129" customWidth="1"/>
    <col min="4878" max="4878" width="13.85546875" style="129" customWidth="1"/>
    <col min="4879" max="4879" width="18" style="129" customWidth="1"/>
    <col min="4880" max="4880" width="9.5703125" style="129" customWidth="1"/>
    <col min="4881" max="4881" width="11.42578125" style="129" customWidth="1"/>
    <col min="4882" max="4882" width="10.85546875" style="129" customWidth="1"/>
    <col min="4883" max="4883" width="17.140625" style="129" customWidth="1"/>
    <col min="4884" max="4884" width="13.42578125" style="129" customWidth="1"/>
    <col min="4885" max="5120" width="9.140625" style="129"/>
    <col min="5121" max="5121" width="6" style="129" customWidth="1"/>
    <col min="5122" max="5122" width="39.85546875" style="129" customWidth="1"/>
    <col min="5123" max="5123" width="5" style="129" customWidth="1"/>
    <col min="5124" max="5124" width="16" style="129" customWidth="1"/>
    <col min="5125" max="5125" width="9.85546875" style="129" customWidth="1"/>
    <col min="5126" max="5126" width="9.42578125" style="129" customWidth="1"/>
    <col min="5127" max="5127" width="13" style="129" customWidth="1"/>
    <col min="5128" max="5128" width="10.5703125" style="129" customWidth="1"/>
    <col min="5129" max="5129" width="11.7109375" style="129" customWidth="1"/>
    <col min="5130" max="5130" width="10.28515625" style="129" customWidth="1"/>
    <col min="5131" max="5131" width="9.42578125" style="129" customWidth="1"/>
    <col min="5132" max="5132" width="12.28515625" style="129" customWidth="1"/>
    <col min="5133" max="5133" width="9.28515625" style="129" customWidth="1"/>
    <col min="5134" max="5134" width="13.85546875" style="129" customWidth="1"/>
    <col min="5135" max="5135" width="18" style="129" customWidth="1"/>
    <col min="5136" max="5136" width="9.5703125" style="129" customWidth="1"/>
    <col min="5137" max="5137" width="11.42578125" style="129" customWidth="1"/>
    <col min="5138" max="5138" width="10.85546875" style="129" customWidth="1"/>
    <col min="5139" max="5139" width="17.140625" style="129" customWidth="1"/>
    <col min="5140" max="5140" width="13.42578125" style="129" customWidth="1"/>
    <col min="5141" max="5376" width="9.140625" style="129"/>
    <col min="5377" max="5377" width="6" style="129" customWidth="1"/>
    <col min="5378" max="5378" width="39.85546875" style="129" customWidth="1"/>
    <col min="5379" max="5379" width="5" style="129" customWidth="1"/>
    <col min="5380" max="5380" width="16" style="129" customWidth="1"/>
    <col min="5381" max="5381" width="9.85546875" style="129" customWidth="1"/>
    <col min="5382" max="5382" width="9.42578125" style="129" customWidth="1"/>
    <col min="5383" max="5383" width="13" style="129" customWidth="1"/>
    <col min="5384" max="5384" width="10.5703125" style="129" customWidth="1"/>
    <col min="5385" max="5385" width="11.7109375" style="129" customWidth="1"/>
    <col min="5386" max="5386" width="10.28515625" style="129" customWidth="1"/>
    <col min="5387" max="5387" width="9.42578125" style="129" customWidth="1"/>
    <col min="5388" max="5388" width="12.28515625" style="129" customWidth="1"/>
    <col min="5389" max="5389" width="9.28515625" style="129" customWidth="1"/>
    <col min="5390" max="5390" width="13.85546875" style="129" customWidth="1"/>
    <col min="5391" max="5391" width="18" style="129" customWidth="1"/>
    <col min="5392" max="5392" width="9.5703125" style="129" customWidth="1"/>
    <col min="5393" max="5393" width="11.42578125" style="129" customWidth="1"/>
    <col min="5394" max="5394" width="10.85546875" style="129" customWidth="1"/>
    <col min="5395" max="5395" width="17.140625" style="129" customWidth="1"/>
    <col min="5396" max="5396" width="13.42578125" style="129" customWidth="1"/>
    <col min="5397" max="5632" width="9.140625" style="129"/>
    <col min="5633" max="5633" width="6" style="129" customWidth="1"/>
    <col min="5634" max="5634" width="39.85546875" style="129" customWidth="1"/>
    <col min="5635" max="5635" width="5" style="129" customWidth="1"/>
    <col min="5636" max="5636" width="16" style="129" customWidth="1"/>
    <col min="5637" max="5637" width="9.85546875" style="129" customWidth="1"/>
    <col min="5638" max="5638" width="9.42578125" style="129" customWidth="1"/>
    <col min="5639" max="5639" width="13" style="129" customWidth="1"/>
    <col min="5640" max="5640" width="10.5703125" style="129" customWidth="1"/>
    <col min="5641" max="5641" width="11.7109375" style="129" customWidth="1"/>
    <col min="5642" max="5642" width="10.28515625" style="129" customWidth="1"/>
    <col min="5643" max="5643" width="9.42578125" style="129" customWidth="1"/>
    <col min="5644" max="5644" width="12.28515625" style="129" customWidth="1"/>
    <col min="5645" max="5645" width="9.28515625" style="129" customWidth="1"/>
    <col min="5646" max="5646" width="13.85546875" style="129" customWidth="1"/>
    <col min="5647" max="5647" width="18" style="129" customWidth="1"/>
    <col min="5648" max="5648" width="9.5703125" style="129" customWidth="1"/>
    <col min="5649" max="5649" width="11.42578125" style="129" customWidth="1"/>
    <col min="5650" max="5650" width="10.85546875" style="129" customWidth="1"/>
    <col min="5651" max="5651" width="17.140625" style="129" customWidth="1"/>
    <col min="5652" max="5652" width="13.42578125" style="129" customWidth="1"/>
    <col min="5653" max="5888" width="9.140625" style="129"/>
    <col min="5889" max="5889" width="6" style="129" customWidth="1"/>
    <col min="5890" max="5890" width="39.85546875" style="129" customWidth="1"/>
    <col min="5891" max="5891" width="5" style="129" customWidth="1"/>
    <col min="5892" max="5892" width="16" style="129" customWidth="1"/>
    <col min="5893" max="5893" width="9.85546875" style="129" customWidth="1"/>
    <col min="5894" max="5894" width="9.42578125" style="129" customWidth="1"/>
    <col min="5895" max="5895" width="13" style="129" customWidth="1"/>
    <col min="5896" max="5896" width="10.5703125" style="129" customWidth="1"/>
    <col min="5897" max="5897" width="11.7109375" style="129" customWidth="1"/>
    <col min="5898" max="5898" width="10.28515625" style="129" customWidth="1"/>
    <col min="5899" max="5899" width="9.42578125" style="129" customWidth="1"/>
    <col min="5900" max="5900" width="12.28515625" style="129" customWidth="1"/>
    <col min="5901" max="5901" width="9.28515625" style="129" customWidth="1"/>
    <col min="5902" max="5902" width="13.85546875" style="129" customWidth="1"/>
    <col min="5903" max="5903" width="18" style="129" customWidth="1"/>
    <col min="5904" max="5904" width="9.5703125" style="129" customWidth="1"/>
    <col min="5905" max="5905" width="11.42578125" style="129" customWidth="1"/>
    <col min="5906" max="5906" width="10.85546875" style="129" customWidth="1"/>
    <col min="5907" max="5907" width="17.140625" style="129" customWidth="1"/>
    <col min="5908" max="5908" width="13.42578125" style="129" customWidth="1"/>
    <col min="5909" max="6144" width="9.140625" style="129"/>
    <col min="6145" max="6145" width="6" style="129" customWidth="1"/>
    <col min="6146" max="6146" width="39.85546875" style="129" customWidth="1"/>
    <col min="6147" max="6147" width="5" style="129" customWidth="1"/>
    <col min="6148" max="6148" width="16" style="129" customWidth="1"/>
    <col min="6149" max="6149" width="9.85546875" style="129" customWidth="1"/>
    <col min="6150" max="6150" width="9.42578125" style="129" customWidth="1"/>
    <col min="6151" max="6151" width="13" style="129" customWidth="1"/>
    <col min="6152" max="6152" width="10.5703125" style="129" customWidth="1"/>
    <col min="6153" max="6153" width="11.7109375" style="129" customWidth="1"/>
    <col min="6154" max="6154" width="10.28515625" style="129" customWidth="1"/>
    <col min="6155" max="6155" width="9.42578125" style="129" customWidth="1"/>
    <col min="6156" max="6156" width="12.28515625" style="129" customWidth="1"/>
    <col min="6157" max="6157" width="9.28515625" style="129" customWidth="1"/>
    <col min="6158" max="6158" width="13.85546875" style="129" customWidth="1"/>
    <col min="6159" max="6159" width="18" style="129" customWidth="1"/>
    <col min="6160" max="6160" width="9.5703125" style="129" customWidth="1"/>
    <col min="6161" max="6161" width="11.42578125" style="129" customWidth="1"/>
    <col min="6162" max="6162" width="10.85546875" style="129" customWidth="1"/>
    <col min="6163" max="6163" width="17.140625" style="129" customWidth="1"/>
    <col min="6164" max="6164" width="13.42578125" style="129" customWidth="1"/>
    <col min="6165" max="6400" width="9.140625" style="129"/>
    <col min="6401" max="6401" width="6" style="129" customWidth="1"/>
    <col min="6402" max="6402" width="39.85546875" style="129" customWidth="1"/>
    <col min="6403" max="6403" width="5" style="129" customWidth="1"/>
    <col min="6404" max="6404" width="16" style="129" customWidth="1"/>
    <col min="6405" max="6405" width="9.85546875" style="129" customWidth="1"/>
    <col min="6406" max="6406" width="9.42578125" style="129" customWidth="1"/>
    <col min="6407" max="6407" width="13" style="129" customWidth="1"/>
    <col min="6408" max="6408" width="10.5703125" style="129" customWidth="1"/>
    <col min="6409" max="6409" width="11.7109375" style="129" customWidth="1"/>
    <col min="6410" max="6410" width="10.28515625" style="129" customWidth="1"/>
    <col min="6411" max="6411" width="9.42578125" style="129" customWidth="1"/>
    <col min="6412" max="6412" width="12.28515625" style="129" customWidth="1"/>
    <col min="6413" max="6413" width="9.28515625" style="129" customWidth="1"/>
    <col min="6414" max="6414" width="13.85546875" style="129" customWidth="1"/>
    <col min="6415" max="6415" width="18" style="129" customWidth="1"/>
    <col min="6416" max="6416" width="9.5703125" style="129" customWidth="1"/>
    <col min="6417" max="6417" width="11.42578125" style="129" customWidth="1"/>
    <col min="6418" max="6418" width="10.85546875" style="129" customWidth="1"/>
    <col min="6419" max="6419" width="17.140625" style="129" customWidth="1"/>
    <col min="6420" max="6420" width="13.42578125" style="129" customWidth="1"/>
    <col min="6421" max="6656" width="9.140625" style="129"/>
    <col min="6657" max="6657" width="6" style="129" customWidth="1"/>
    <col min="6658" max="6658" width="39.85546875" style="129" customWidth="1"/>
    <col min="6659" max="6659" width="5" style="129" customWidth="1"/>
    <col min="6660" max="6660" width="16" style="129" customWidth="1"/>
    <col min="6661" max="6661" width="9.85546875" style="129" customWidth="1"/>
    <col min="6662" max="6662" width="9.42578125" style="129" customWidth="1"/>
    <col min="6663" max="6663" width="13" style="129" customWidth="1"/>
    <col min="6664" max="6664" width="10.5703125" style="129" customWidth="1"/>
    <col min="6665" max="6665" width="11.7109375" style="129" customWidth="1"/>
    <col min="6666" max="6666" width="10.28515625" style="129" customWidth="1"/>
    <col min="6667" max="6667" width="9.42578125" style="129" customWidth="1"/>
    <col min="6668" max="6668" width="12.28515625" style="129" customWidth="1"/>
    <col min="6669" max="6669" width="9.28515625" style="129" customWidth="1"/>
    <col min="6670" max="6670" width="13.85546875" style="129" customWidth="1"/>
    <col min="6671" max="6671" width="18" style="129" customWidth="1"/>
    <col min="6672" max="6672" width="9.5703125" style="129" customWidth="1"/>
    <col min="6673" max="6673" width="11.42578125" style="129" customWidth="1"/>
    <col min="6674" max="6674" width="10.85546875" style="129" customWidth="1"/>
    <col min="6675" max="6675" width="17.140625" style="129" customWidth="1"/>
    <col min="6676" max="6676" width="13.42578125" style="129" customWidth="1"/>
    <col min="6677" max="6912" width="9.140625" style="129"/>
    <col min="6913" max="6913" width="6" style="129" customWidth="1"/>
    <col min="6914" max="6914" width="39.85546875" style="129" customWidth="1"/>
    <col min="6915" max="6915" width="5" style="129" customWidth="1"/>
    <col min="6916" max="6916" width="16" style="129" customWidth="1"/>
    <col min="6917" max="6917" width="9.85546875" style="129" customWidth="1"/>
    <col min="6918" max="6918" width="9.42578125" style="129" customWidth="1"/>
    <col min="6919" max="6919" width="13" style="129" customWidth="1"/>
    <col min="6920" max="6920" width="10.5703125" style="129" customWidth="1"/>
    <col min="6921" max="6921" width="11.7109375" style="129" customWidth="1"/>
    <col min="6922" max="6922" width="10.28515625" style="129" customWidth="1"/>
    <col min="6923" max="6923" width="9.42578125" style="129" customWidth="1"/>
    <col min="6924" max="6924" width="12.28515625" style="129" customWidth="1"/>
    <col min="6925" max="6925" width="9.28515625" style="129" customWidth="1"/>
    <col min="6926" max="6926" width="13.85546875" style="129" customWidth="1"/>
    <col min="6927" max="6927" width="18" style="129" customWidth="1"/>
    <col min="6928" max="6928" width="9.5703125" style="129" customWidth="1"/>
    <col min="6929" max="6929" width="11.42578125" style="129" customWidth="1"/>
    <col min="6930" max="6930" width="10.85546875" style="129" customWidth="1"/>
    <col min="6931" max="6931" width="17.140625" style="129" customWidth="1"/>
    <col min="6932" max="6932" width="13.42578125" style="129" customWidth="1"/>
    <col min="6933" max="7168" width="9.140625" style="129"/>
    <col min="7169" max="7169" width="6" style="129" customWidth="1"/>
    <col min="7170" max="7170" width="39.85546875" style="129" customWidth="1"/>
    <col min="7171" max="7171" width="5" style="129" customWidth="1"/>
    <col min="7172" max="7172" width="16" style="129" customWidth="1"/>
    <col min="7173" max="7173" width="9.85546875" style="129" customWidth="1"/>
    <col min="7174" max="7174" width="9.42578125" style="129" customWidth="1"/>
    <col min="7175" max="7175" width="13" style="129" customWidth="1"/>
    <col min="7176" max="7176" width="10.5703125" style="129" customWidth="1"/>
    <col min="7177" max="7177" width="11.7109375" style="129" customWidth="1"/>
    <col min="7178" max="7178" width="10.28515625" style="129" customWidth="1"/>
    <col min="7179" max="7179" width="9.42578125" style="129" customWidth="1"/>
    <col min="7180" max="7180" width="12.28515625" style="129" customWidth="1"/>
    <col min="7181" max="7181" width="9.28515625" style="129" customWidth="1"/>
    <col min="7182" max="7182" width="13.85546875" style="129" customWidth="1"/>
    <col min="7183" max="7183" width="18" style="129" customWidth="1"/>
    <col min="7184" max="7184" width="9.5703125" style="129" customWidth="1"/>
    <col min="7185" max="7185" width="11.42578125" style="129" customWidth="1"/>
    <col min="7186" max="7186" width="10.85546875" style="129" customWidth="1"/>
    <col min="7187" max="7187" width="17.140625" style="129" customWidth="1"/>
    <col min="7188" max="7188" width="13.42578125" style="129" customWidth="1"/>
    <col min="7189" max="7424" width="9.140625" style="129"/>
    <col min="7425" max="7425" width="6" style="129" customWidth="1"/>
    <col min="7426" max="7426" width="39.85546875" style="129" customWidth="1"/>
    <col min="7427" max="7427" width="5" style="129" customWidth="1"/>
    <col min="7428" max="7428" width="16" style="129" customWidth="1"/>
    <col min="7429" max="7429" width="9.85546875" style="129" customWidth="1"/>
    <col min="7430" max="7430" width="9.42578125" style="129" customWidth="1"/>
    <col min="7431" max="7431" width="13" style="129" customWidth="1"/>
    <col min="7432" max="7432" width="10.5703125" style="129" customWidth="1"/>
    <col min="7433" max="7433" width="11.7109375" style="129" customWidth="1"/>
    <col min="7434" max="7434" width="10.28515625" style="129" customWidth="1"/>
    <col min="7435" max="7435" width="9.42578125" style="129" customWidth="1"/>
    <col min="7436" max="7436" width="12.28515625" style="129" customWidth="1"/>
    <col min="7437" max="7437" width="9.28515625" style="129" customWidth="1"/>
    <col min="7438" max="7438" width="13.85546875" style="129" customWidth="1"/>
    <col min="7439" max="7439" width="18" style="129" customWidth="1"/>
    <col min="7440" max="7440" width="9.5703125" style="129" customWidth="1"/>
    <col min="7441" max="7441" width="11.42578125" style="129" customWidth="1"/>
    <col min="7442" max="7442" width="10.85546875" style="129" customWidth="1"/>
    <col min="7443" max="7443" width="17.140625" style="129" customWidth="1"/>
    <col min="7444" max="7444" width="13.42578125" style="129" customWidth="1"/>
    <col min="7445" max="7680" width="9.140625" style="129"/>
    <col min="7681" max="7681" width="6" style="129" customWidth="1"/>
    <col min="7682" max="7682" width="39.85546875" style="129" customWidth="1"/>
    <col min="7683" max="7683" width="5" style="129" customWidth="1"/>
    <col min="7684" max="7684" width="16" style="129" customWidth="1"/>
    <col min="7685" max="7685" width="9.85546875" style="129" customWidth="1"/>
    <col min="7686" max="7686" width="9.42578125" style="129" customWidth="1"/>
    <col min="7687" max="7687" width="13" style="129" customWidth="1"/>
    <col min="7688" max="7688" width="10.5703125" style="129" customWidth="1"/>
    <col min="7689" max="7689" width="11.7109375" style="129" customWidth="1"/>
    <col min="7690" max="7690" width="10.28515625" style="129" customWidth="1"/>
    <col min="7691" max="7691" width="9.42578125" style="129" customWidth="1"/>
    <col min="7692" max="7692" width="12.28515625" style="129" customWidth="1"/>
    <col min="7693" max="7693" width="9.28515625" style="129" customWidth="1"/>
    <col min="7694" max="7694" width="13.85546875" style="129" customWidth="1"/>
    <col min="7695" max="7695" width="18" style="129" customWidth="1"/>
    <col min="7696" max="7696" width="9.5703125" style="129" customWidth="1"/>
    <col min="7697" max="7697" width="11.42578125" style="129" customWidth="1"/>
    <col min="7698" max="7698" width="10.85546875" style="129" customWidth="1"/>
    <col min="7699" max="7699" width="17.140625" style="129" customWidth="1"/>
    <col min="7700" max="7700" width="13.42578125" style="129" customWidth="1"/>
    <col min="7701" max="7936" width="9.140625" style="129"/>
    <col min="7937" max="7937" width="6" style="129" customWidth="1"/>
    <col min="7938" max="7938" width="39.85546875" style="129" customWidth="1"/>
    <col min="7939" max="7939" width="5" style="129" customWidth="1"/>
    <col min="7940" max="7940" width="16" style="129" customWidth="1"/>
    <col min="7941" max="7941" width="9.85546875" style="129" customWidth="1"/>
    <col min="7942" max="7942" width="9.42578125" style="129" customWidth="1"/>
    <col min="7943" max="7943" width="13" style="129" customWidth="1"/>
    <col min="7944" max="7944" width="10.5703125" style="129" customWidth="1"/>
    <col min="7945" max="7945" width="11.7109375" style="129" customWidth="1"/>
    <col min="7946" max="7946" width="10.28515625" style="129" customWidth="1"/>
    <col min="7947" max="7947" width="9.42578125" style="129" customWidth="1"/>
    <col min="7948" max="7948" width="12.28515625" style="129" customWidth="1"/>
    <col min="7949" max="7949" width="9.28515625" style="129" customWidth="1"/>
    <col min="7950" max="7950" width="13.85546875" style="129" customWidth="1"/>
    <col min="7951" max="7951" width="18" style="129" customWidth="1"/>
    <col min="7952" max="7952" width="9.5703125" style="129" customWidth="1"/>
    <col min="7953" max="7953" width="11.42578125" style="129" customWidth="1"/>
    <col min="7954" max="7954" width="10.85546875" style="129" customWidth="1"/>
    <col min="7955" max="7955" width="17.140625" style="129" customWidth="1"/>
    <col min="7956" max="7956" width="13.42578125" style="129" customWidth="1"/>
    <col min="7957" max="8192" width="9.140625" style="129"/>
    <col min="8193" max="8193" width="6" style="129" customWidth="1"/>
    <col min="8194" max="8194" width="39.85546875" style="129" customWidth="1"/>
    <col min="8195" max="8195" width="5" style="129" customWidth="1"/>
    <col min="8196" max="8196" width="16" style="129" customWidth="1"/>
    <col min="8197" max="8197" width="9.85546875" style="129" customWidth="1"/>
    <col min="8198" max="8198" width="9.42578125" style="129" customWidth="1"/>
    <col min="8199" max="8199" width="13" style="129" customWidth="1"/>
    <col min="8200" max="8200" width="10.5703125" style="129" customWidth="1"/>
    <col min="8201" max="8201" width="11.7109375" style="129" customWidth="1"/>
    <col min="8202" max="8202" width="10.28515625" style="129" customWidth="1"/>
    <col min="8203" max="8203" width="9.42578125" style="129" customWidth="1"/>
    <col min="8204" max="8204" width="12.28515625" style="129" customWidth="1"/>
    <col min="8205" max="8205" width="9.28515625" style="129" customWidth="1"/>
    <col min="8206" max="8206" width="13.85546875" style="129" customWidth="1"/>
    <col min="8207" max="8207" width="18" style="129" customWidth="1"/>
    <col min="8208" max="8208" width="9.5703125" style="129" customWidth="1"/>
    <col min="8209" max="8209" width="11.42578125" style="129" customWidth="1"/>
    <col min="8210" max="8210" width="10.85546875" style="129" customWidth="1"/>
    <col min="8211" max="8211" width="17.140625" style="129" customWidth="1"/>
    <col min="8212" max="8212" width="13.42578125" style="129" customWidth="1"/>
    <col min="8213" max="8448" width="9.140625" style="129"/>
    <col min="8449" max="8449" width="6" style="129" customWidth="1"/>
    <col min="8450" max="8450" width="39.85546875" style="129" customWidth="1"/>
    <col min="8451" max="8451" width="5" style="129" customWidth="1"/>
    <col min="8452" max="8452" width="16" style="129" customWidth="1"/>
    <col min="8453" max="8453" width="9.85546875" style="129" customWidth="1"/>
    <col min="8454" max="8454" width="9.42578125" style="129" customWidth="1"/>
    <col min="8455" max="8455" width="13" style="129" customWidth="1"/>
    <col min="8456" max="8456" width="10.5703125" style="129" customWidth="1"/>
    <col min="8457" max="8457" width="11.7109375" style="129" customWidth="1"/>
    <col min="8458" max="8458" width="10.28515625" style="129" customWidth="1"/>
    <col min="8459" max="8459" width="9.42578125" style="129" customWidth="1"/>
    <col min="8460" max="8460" width="12.28515625" style="129" customWidth="1"/>
    <col min="8461" max="8461" width="9.28515625" style="129" customWidth="1"/>
    <col min="8462" max="8462" width="13.85546875" style="129" customWidth="1"/>
    <col min="8463" max="8463" width="18" style="129" customWidth="1"/>
    <col min="8464" max="8464" width="9.5703125" style="129" customWidth="1"/>
    <col min="8465" max="8465" width="11.42578125" style="129" customWidth="1"/>
    <col min="8466" max="8466" width="10.85546875" style="129" customWidth="1"/>
    <col min="8467" max="8467" width="17.140625" style="129" customWidth="1"/>
    <col min="8468" max="8468" width="13.42578125" style="129" customWidth="1"/>
    <col min="8469" max="8704" width="9.140625" style="129"/>
    <col min="8705" max="8705" width="6" style="129" customWidth="1"/>
    <col min="8706" max="8706" width="39.85546875" style="129" customWidth="1"/>
    <col min="8707" max="8707" width="5" style="129" customWidth="1"/>
    <col min="8708" max="8708" width="16" style="129" customWidth="1"/>
    <col min="8709" max="8709" width="9.85546875" style="129" customWidth="1"/>
    <col min="8710" max="8710" width="9.42578125" style="129" customWidth="1"/>
    <col min="8711" max="8711" width="13" style="129" customWidth="1"/>
    <col min="8712" max="8712" width="10.5703125" style="129" customWidth="1"/>
    <col min="8713" max="8713" width="11.7109375" style="129" customWidth="1"/>
    <col min="8714" max="8714" width="10.28515625" style="129" customWidth="1"/>
    <col min="8715" max="8715" width="9.42578125" style="129" customWidth="1"/>
    <col min="8716" max="8716" width="12.28515625" style="129" customWidth="1"/>
    <col min="8717" max="8717" width="9.28515625" style="129" customWidth="1"/>
    <col min="8718" max="8718" width="13.85546875" style="129" customWidth="1"/>
    <col min="8719" max="8719" width="18" style="129" customWidth="1"/>
    <col min="8720" max="8720" width="9.5703125" style="129" customWidth="1"/>
    <col min="8721" max="8721" width="11.42578125" style="129" customWidth="1"/>
    <col min="8722" max="8722" width="10.85546875" style="129" customWidth="1"/>
    <col min="8723" max="8723" width="17.140625" style="129" customWidth="1"/>
    <col min="8724" max="8724" width="13.42578125" style="129" customWidth="1"/>
    <col min="8725" max="8960" width="9.140625" style="129"/>
    <col min="8961" max="8961" width="6" style="129" customWidth="1"/>
    <col min="8962" max="8962" width="39.85546875" style="129" customWidth="1"/>
    <col min="8963" max="8963" width="5" style="129" customWidth="1"/>
    <col min="8964" max="8964" width="16" style="129" customWidth="1"/>
    <col min="8965" max="8965" width="9.85546875" style="129" customWidth="1"/>
    <col min="8966" max="8966" width="9.42578125" style="129" customWidth="1"/>
    <col min="8967" max="8967" width="13" style="129" customWidth="1"/>
    <col min="8968" max="8968" width="10.5703125" style="129" customWidth="1"/>
    <col min="8969" max="8969" width="11.7109375" style="129" customWidth="1"/>
    <col min="8970" max="8970" width="10.28515625" style="129" customWidth="1"/>
    <col min="8971" max="8971" width="9.42578125" style="129" customWidth="1"/>
    <col min="8972" max="8972" width="12.28515625" style="129" customWidth="1"/>
    <col min="8973" max="8973" width="9.28515625" style="129" customWidth="1"/>
    <col min="8974" max="8974" width="13.85546875" style="129" customWidth="1"/>
    <col min="8975" max="8975" width="18" style="129" customWidth="1"/>
    <col min="8976" max="8976" width="9.5703125" style="129" customWidth="1"/>
    <col min="8977" max="8977" width="11.42578125" style="129" customWidth="1"/>
    <col min="8978" max="8978" width="10.85546875" style="129" customWidth="1"/>
    <col min="8979" max="8979" width="17.140625" style="129" customWidth="1"/>
    <col min="8980" max="8980" width="13.42578125" style="129" customWidth="1"/>
    <col min="8981" max="9216" width="9.140625" style="129"/>
    <col min="9217" max="9217" width="6" style="129" customWidth="1"/>
    <col min="9218" max="9218" width="39.85546875" style="129" customWidth="1"/>
    <col min="9219" max="9219" width="5" style="129" customWidth="1"/>
    <col min="9220" max="9220" width="16" style="129" customWidth="1"/>
    <col min="9221" max="9221" width="9.85546875" style="129" customWidth="1"/>
    <col min="9222" max="9222" width="9.42578125" style="129" customWidth="1"/>
    <col min="9223" max="9223" width="13" style="129" customWidth="1"/>
    <col min="9224" max="9224" width="10.5703125" style="129" customWidth="1"/>
    <col min="9225" max="9225" width="11.7109375" style="129" customWidth="1"/>
    <col min="9226" max="9226" width="10.28515625" style="129" customWidth="1"/>
    <col min="9227" max="9227" width="9.42578125" style="129" customWidth="1"/>
    <col min="9228" max="9228" width="12.28515625" style="129" customWidth="1"/>
    <col min="9229" max="9229" width="9.28515625" style="129" customWidth="1"/>
    <col min="9230" max="9230" width="13.85546875" style="129" customWidth="1"/>
    <col min="9231" max="9231" width="18" style="129" customWidth="1"/>
    <col min="9232" max="9232" width="9.5703125" style="129" customWidth="1"/>
    <col min="9233" max="9233" width="11.42578125" style="129" customWidth="1"/>
    <col min="9234" max="9234" width="10.85546875" style="129" customWidth="1"/>
    <col min="9235" max="9235" width="17.140625" style="129" customWidth="1"/>
    <col min="9236" max="9236" width="13.42578125" style="129" customWidth="1"/>
    <col min="9237" max="9472" width="9.140625" style="129"/>
    <col min="9473" max="9473" width="6" style="129" customWidth="1"/>
    <col min="9474" max="9474" width="39.85546875" style="129" customWidth="1"/>
    <col min="9475" max="9475" width="5" style="129" customWidth="1"/>
    <col min="9476" max="9476" width="16" style="129" customWidth="1"/>
    <col min="9477" max="9477" width="9.85546875" style="129" customWidth="1"/>
    <col min="9478" max="9478" width="9.42578125" style="129" customWidth="1"/>
    <col min="9479" max="9479" width="13" style="129" customWidth="1"/>
    <col min="9480" max="9480" width="10.5703125" style="129" customWidth="1"/>
    <col min="9481" max="9481" width="11.7109375" style="129" customWidth="1"/>
    <col min="9482" max="9482" width="10.28515625" style="129" customWidth="1"/>
    <col min="9483" max="9483" width="9.42578125" style="129" customWidth="1"/>
    <col min="9484" max="9484" width="12.28515625" style="129" customWidth="1"/>
    <col min="9485" max="9485" width="9.28515625" style="129" customWidth="1"/>
    <col min="9486" max="9486" width="13.85546875" style="129" customWidth="1"/>
    <col min="9487" max="9487" width="18" style="129" customWidth="1"/>
    <col min="9488" max="9488" width="9.5703125" style="129" customWidth="1"/>
    <col min="9489" max="9489" width="11.42578125" style="129" customWidth="1"/>
    <col min="9490" max="9490" width="10.85546875" style="129" customWidth="1"/>
    <col min="9491" max="9491" width="17.140625" style="129" customWidth="1"/>
    <col min="9492" max="9492" width="13.42578125" style="129" customWidth="1"/>
    <col min="9493" max="9728" width="9.140625" style="129"/>
    <col min="9729" max="9729" width="6" style="129" customWidth="1"/>
    <col min="9730" max="9730" width="39.85546875" style="129" customWidth="1"/>
    <col min="9731" max="9731" width="5" style="129" customWidth="1"/>
    <col min="9732" max="9732" width="16" style="129" customWidth="1"/>
    <col min="9733" max="9733" width="9.85546875" style="129" customWidth="1"/>
    <col min="9734" max="9734" width="9.42578125" style="129" customWidth="1"/>
    <col min="9735" max="9735" width="13" style="129" customWidth="1"/>
    <col min="9736" max="9736" width="10.5703125" style="129" customWidth="1"/>
    <col min="9737" max="9737" width="11.7109375" style="129" customWidth="1"/>
    <col min="9738" max="9738" width="10.28515625" style="129" customWidth="1"/>
    <col min="9739" max="9739" width="9.42578125" style="129" customWidth="1"/>
    <col min="9740" max="9740" width="12.28515625" style="129" customWidth="1"/>
    <col min="9741" max="9741" width="9.28515625" style="129" customWidth="1"/>
    <col min="9742" max="9742" width="13.85546875" style="129" customWidth="1"/>
    <col min="9743" max="9743" width="18" style="129" customWidth="1"/>
    <col min="9744" max="9744" width="9.5703125" style="129" customWidth="1"/>
    <col min="9745" max="9745" width="11.42578125" style="129" customWidth="1"/>
    <col min="9746" max="9746" width="10.85546875" style="129" customWidth="1"/>
    <col min="9747" max="9747" width="17.140625" style="129" customWidth="1"/>
    <col min="9748" max="9748" width="13.42578125" style="129" customWidth="1"/>
    <col min="9749" max="9984" width="9.140625" style="129"/>
    <col min="9985" max="9985" width="6" style="129" customWidth="1"/>
    <col min="9986" max="9986" width="39.85546875" style="129" customWidth="1"/>
    <col min="9987" max="9987" width="5" style="129" customWidth="1"/>
    <col min="9988" max="9988" width="16" style="129" customWidth="1"/>
    <col min="9989" max="9989" width="9.85546875" style="129" customWidth="1"/>
    <col min="9990" max="9990" width="9.42578125" style="129" customWidth="1"/>
    <col min="9991" max="9991" width="13" style="129" customWidth="1"/>
    <col min="9992" max="9992" width="10.5703125" style="129" customWidth="1"/>
    <col min="9993" max="9993" width="11.7109375" style="129" customWidth="1"/>
    <col min="9994" max="9994" width="10.28515625" style="129" customWidth="1"/>
    <col min="9995" max="9995" width="9.42578125" style="129" customWidth="1"/>
    <col min="9996" max="9996" width="12.28515625" style="129" customWidth="1"/>
    <col min="9997" max="9997" width="9.28515625" style="129" customWidth="1"/>
    <col min="9998" max="9998" width="13.85546875" style="129" customWidth="1"/>
    <col min="9999" max="9999" width="18" style="129" customWidth="1"/>
    <col min="10000" max="10000" width="9.5703125" style="129" customWidth="1"/>
    <col min="10001" max="10001" width="11.42578125" style="129" customWidth="1"/>
    <col min="10002" max="10002" width="10.85546875" style="129" customWidth="1"/>
    <col min="10003" max="10003" width="17.140625" style="129" customWidth="1"/>
    <col min="10004" max="10004" width="13.42578125" style="129" customWidth="1"/>
    <col min="10005" max="10240" width="9.140625" style="129"/>
    <col min="10241" max="10241" width="6" style="129" customWidth="1"/>
    <col min="10242" max="10242" width="39.85546875" style="129" customWidth="1"/>
    <col min="10243" max="10243" width="5" style="129" customWidth="1"/>
    <col min="10244" max="10244" width="16" style="129" customWidth="1"/>
    <col min="10245" max="10245" width="9.85546875" style="129" customWidth="1"/>
    <col min="10246" max="10246" width="9.42578125" style="129" customWidth="1"/>
    <col min="10247" max="10247" width="13" style="129" customWidth="1"/>
    <col min="10248" max="10248" width="10.5703125" style="129" customWidth="1"/>
    <col min="10249" max="10249" width="11.7109375" style="129" customWidth="1"/>
    <col min="10250" max="10250" width="10.28515625" style="129" customWidth="1"/>
    <col min="10251" max="10251" width="9.42578125" style="129" customWidth="1"/>
    <col min="10252" max="10252" width="12.28515625" style="129" customWidth="1"/>
    <col min="10253" max="10253" width="9.28515625" style="129" customWidth="1"/>
    <col min="10254" max="10254" width="13.85546875" style="129" customWidth="1"/>
    <col min="10255" max="10255" width="18" style="129" customWidth="1"/>
    <col min="10256" max="10256" width="9.5703125" style="129" customWidth="1"/>
    <col min="10257" max="10257" width="11.42578125" style="129" customWidth="1"/>
    <col min="10258" max="10258" width="10.85546875" style="129" customWidth="1"/>
    <col min="10259" max="10259" width="17.140625" style="129" customWidth="1"/>
    <col min="10260" max="10260" width="13.42578125" style="129" customWidth="1"/>
    <col min="10261" max="10496" width="9.140625" style="129"/>
    <col min="10497" max="10497" width="6" style="129" customWidth="1"/>
    <col min="10498" max="10498" width="39.85546875" style="129" customWidth="1"/>
    <col min="10499" max="10499" width="5" style="129" customWidth="1"/>
    <col min="10500" max="10500" width="16" style="129" customWidth="1"/>
    <col min="10501" max="10501" width="9.85546875" style="129" customWidth="1"/>
    <col min="10502" max="10502" width="9.42578125" style="129" customWidth="1"/>
    <col min="10503" max="10503" width="13" style="129" customWidth="1"/>
    <col min="10504" max="10504" width="10.5703125" style="129" customWidth="1"/>
    <col min="10505" max="10505" width="11.7109375" style="129" customWidth="1"/>
    <col min="10506" max="10506" width="10.28515625" style="129" customWidth="1"/>
    <col min="10507" max="10507" width="9.42578125" style="129" customWidth="1"/>
    <col min="10508" max="10508" width="12.28515625" style="129" customWidth="1"/>
    <col min="10509" max="10509" width="9.28515625" style="129" customWidth="1"/>
    <col min="10510" max="10510" width="13.85546875" style="129" customWidth="1"/>
    <col min="10511" max="10511" width="18" style="129" customWidth="1"/>
    <col min="10512" max="10512" width="9.5703125" style="129" customWidth="1"/>
    <col min="10513" max="10513" width="11.42578125" style="129" customWidth="1"/>
    <col min="10514" max="10514" width="10.85546875" style="129" customWidth="1"/>
    <col min="10515" max="10515" width="17.140625" style="129" customWidth="1"/>
    <col min="10516" max="10516" width="13.42578125" style="129" customWidth="1"/>
    <col min="10517" max="10752" width="9.140625" style="129"/>
    <col min="10753" max="10753" width="6" style="129" customWidth="1"/>
    <col min="10754" max="10754" width="39.85546875" style="129" customWidth="1"/>
    <col min="10755" max="10755" width="5" style="129" customWidth="1"/>
    <col min="10756" max="10756" width="16" style="129" customWidth="1"/>
    <col min="10757" max="10757" width="9.85546875" style="129" customWidth="1"/>
    <col min="10758" max="10758" width="9.42578125" style="129" customWidth="1"/>
    <col min="10759" max="10759" width="13" style="129" customWidth="1"/>
    <col min="10760" max="10760" width="10.5703125" style="129" customWidth="1"/>
    <col min="10761" max="10761" width="11.7109375" style="129" customWidth="1"/>
    <col min="10762" max="10762" width="10.28515625" style="129" customWidth="1"/>
    <col min="10763" max="10763" width="9.42578125" style="129" customWidth="1"/>
    <col min="10764" max="10764" width="12.28515625" style="129" customWidth="1"/>
    <col min="10765" max="10765" width="9.28515625" style="129" customWidth="1"/>
    <col min="10766" max="10766" width="13.85546875" style="129" customWidth="1"/>
    <col min="10767" max="10767" width="18" style="129" customWidth="1"/>
    <col min="10768" max="10768" width="9.5703125" style="129" customWidth="1"/>
    <col min="10769" max="10769" width="11.42578125" style="129" customWidth="1"/>
    <col min="10770" max="10770" width="10.85546875" style="129" customWidth="1"/>
    <col min="10771" max="10771" width="17.140625" style="129" customWidth="1"/>
    <col min="10772" max="10772" width="13.42578125" style="129" customWidth="1"/>
    <col min="10773" max="11008" width="9.140625" style="129"/>
    <col min="11009" max="11009" width="6" style="129" customWidth="1"/>
    <col min="11010" max="11010" width="39.85546875" style="129" customWidth="1"/>
    <col min="11011" max="11011" width="5" style="129" customWidth="1"/>
    <col min="11012" max="11012" width="16" style="129" customWidth="1"/>
    <col min="11013" max="11013" width="9.85546875" style="129" customWidth="1"/>
    <col min="11014" max="11014" width="9.42578125" style="129" customWidth="1"/>
    <col min="11015" max="11015" width="13" style="129" customWidth="1"/>
    <col min="11016" max="11016" width="10.5703125" style="129" customWidth="1"/>
    <col min="11017" max="11017" width="11.7109375" style="129" customWidth="1"/>
    <col min="11018" max="11018" width="10.28515625" style="129" customWidth="1"/>
    <col min="11019" max="11019" width="9.42578125" style="129" customWidth="1"/>
    <col min="11020" max="11020" width="12.28515625" style="129" customWidth="1"/>
    <col min="11021" max="11021" width="9.28515625" style="129" customWidth="1"/>
    <col min="11022" max="11022" width="13.85546875" style="129" customWidth="1"/>
    <col min="11023" max="11023" width="18" style="129" customWidth="1"/>
    <col min="11024" max="11024" width="9.5703125" style="129" customWidth="1"/>
    <col min="11025" max="11025" width="11.42578125" style="129" customWidth="1"/>
    <col min="11026" max="11026" width="10.85546875" style="129" customWidth="1"/>
    <col min="11027" max="11027" width="17.140625" style="129" customWidth="1"/>
    <col min="11028" max="11028" width="13.42578125" style="129" customWidth="1"/>
    <col min="11029" max="11264" width="9.140625" style="129"/>
    <col min="11265" max="11265" width="6" style="129" customWidth="1"/>
    <col min="11266" max="11266" width="39.85546875" style="129" customWidth="1"/>
    <col min="11267" max="11267" width="5" style="129" customWidth="1"/>
    <col min="11268" max="11268" width="16" style="129" customWidth="1"/>
    <col min="11269" max="11269" width="9.85546875" style="129" customWidth="1"/>
    <col min="11270" max="11270" width="9.42578125" style="129" customWidth="1"/>
    <col min="11271" max="11271" width="13" style="129" customWidth="1"/>
    <col min="11272" max="11272" width="10.5703125" style="129" customWidth="1"/>
    <col min="11273" max="11273" width="11.7109375" style="129" customWidth="1"/>
    <col min="11274" max="11274" width="10.28515625" style="129" customWidth="1"/>
    <col min="11275" max="11275" width="9.42578125" style="129" customWidth="1"/>
    <col min="11276" max="11276" width="12.28515625" style="129" customWidth="1"/>
    <col min="11277" max="11277" width="9.28515625" style="129" customWidth="1"/>
    <col min="11278" max="11278" width="13.85546875" style="129" customWidth="1"/>
    <col min="11279" max="11279" width="18" style="129" customWidth="1"/>
    <col min="11280" max="11280" width="9.5703125" style="129" customWidth="1"/>
    <col min="11281" max="11281" width="11.42578125" style="129" customWidth="1"/>
    <col min="11282" max="11282" width="10.85546875" style="129" customWidth="1"/>
    <col min="11283" max="11283" width="17.140625" style="129" customWidth="1"/>
    <col min="11284" max="11284" width="13.42578125" style="129" customWidth="1"/>
    <col min="11285" max="11520" width="9.140625" style="129"/>
    <col min="11521" max="11521" width="6" style="129" customWidth="1"/>
    <col min="11522" max="11522" width="39.85546875" style="129" customWidth="1"/>
    <col min="11523" max="11523" width="5" style="129" customWidth="1"/>
    <col min="11524" max="11524" width="16" style="129" customWidth="1"/>
    <col min="11525" max="11525" width="9.85546875" style="129" customWidth="1"/>
    <col min="11526" max="11526" width="9.42578125" style="129" customWidth="1"/>
    <col min="11527" max="11527" width="13" style="129" customWidth="1"/>
    <col min="11528" max="11528" width="10.5703125" style="129" customWidth="1"/>
    <col min="11529" max="11529" width="11.7109375" style="129" customWidth="1"/>
    <col min="11530" max="11530" width="10.28515625" style="129" customWidth="1"/>
    <col min="11531" max="11531" width="9.42578125" style="129" customWidth="1"/>
    <col min="11532" max="11532" width="12.28515625" style="129" customWidth="1"/>
    <col min="11533" max="11533" width="9.28515625" style="129" customWidth="1"/>
    <col min="11534" max="11534" width="13.85546875" style="129" customWidth="1"/>
    <col min="11535" max="11535" width="18" style="129" customWidth="1"/>
    <col min="11536" max="11536" width="9.5703125" style="129" customWidth="1"/>
    <col min="11537" max="11537" width="11.42578125" style="129" customWidth="1"/>
    <col min="11538" max="11538" width="10.85546875" style="129" customWidth="1"/>
    <col min="11539" max="11539" width="17.140625" style="129" customWidth="1"/>
    <col min="11540" max="11540" width="13.42578125" style="129" customWidth="1"/>
    <col min="11541" max="11776" width="9.140625" style="129"/>
    <col min="11777" max="11777" width="6" style="129" customWidth="1"/>
    <col min="11778" max="11778" width="39.85546875" style="129" customWidth="1"/>
    <col min="11779" max="11779" width="5" style="129" customWidth="1"/>
    <col min="11780" max="11780" width="16" style="129" customWidth="1"/>
    <col min="11781" max="11781" width="9.85546875" style="129" customWidth="1"/>
    <col min="11782" max="11782" width="9.42578125" style="129" customWidth="1"/>
    <col min="11783" max="11783" width="13" style="129" customWidth="1"/>
    <col min="11784" max="11784" width="10.5703125" style="129" customWidth="1"/>
    <col min="11785" max="11785" width="11.7109375" style="129" customWidth="1"/>
    <col min="11786" max="11786" width="10.28515625" style="129" customWidth="1"/>
    <col min="11787" max="11787" width="9.42578125" style="129" customWidth="1"/>
    <col min="11788" max="11788" width="12.28515625" style="129" customWidth="1"/>
    <col min="11789" max="11789" width="9.28515625" style="129" customWidth="1"/>
    <col min="11790" max="11790" width="13.85546875" style="129" customWidth="1"/>
    <col min="11791" max="11791" width="18" style="129" customWidth="1"/>
    <col min="11792" max="11792" width="9.5703125" style="129" customWidth="1"/>
    <col min="11793" max="11793" width="11.42578125" style="129" customWidth="1"/>
    <col min="11794" max="11794" width="10.85546875" style="129" customWidth="1"/>
    <col min="11795" max="11795" width="17.140625" style="129" customWidth="1"/>
    <col min="11796" max="11796" width="13.42578125" style="129" customWidth="1"/>
    <col min="11797" max="12032" width="9.140625" style="129"/>
    <col min="12033" max="12033" width="6" style="129" customWidth="1"/>
    <col min="12034" max="12034" width="39.85546875" style="129" customWidth="1"/>
    <col min="12035" max="12035" width="5" style="129" customWidth="1"/>
    <col min="12036" max="12036" width="16" style="129" customWidth="1"/>
    <col min="12037" max="12037" width="9.85546875" style="129" customWidth="1"/>
    <col min="12038" max="12038" width="9.42578125" style="129" customWidth="1"/>
    <col min="12039" max="12039" width="13" style="129" customWidth="1"/>
    <col min="12040" max="12040" width="10.5703125" style="129" customWidth="1"/>
    <col min="12041" max="12041" width="11.7109375" style="129" customWidth="1"/>
    <col min="12042" max="12042" width="10.28515625" style="129" customWidth="1"/>
    <col min="12043" max="12043" width="9.42578125" style="129" customWidth="1"/>
    <col min="12044" max="12044" width="12.28515625" style="129" customWidth="1"/>
    <col min="12045" max="12045" width="9.28515625" style="129" customWidth="1"/>
    <col min="12046" max="12046" width="13.85546875" style="129" customWidth="1"/>
    <col min="12047" max="12047" width="18" style="129" customWidth="1"/>
    <col min="12048" max="12048" width="9.5703125" style="129" customWidth="1"/>
    <col min="12049" max="12049" width="11.42578125" style="129" customWidth="1"/>
    <col min="12050" max="12050" width="10.85546875" style="129" customWidth="1"/>
    <col min="12051" max="12051" width="17.140625" style="129" customWidth="1"/>
    <col min="12052" max="12052" width="13.42578125" style="129" customWidth="1"/>
    <col min="12053" max="12288" width="9.140625" style="129"/>
    <col min="12289" max="12289" width="6" style="129" customWidth="1"/>
    <col min="12290" max="12290" width="39.85546875" style="129" customWidth="1"/>
    <col min="12291" max="12291" width="5" style="129" customWidth="1"/>
    <col min="12292" max="12292" width="16" style="129" customWidth="1"/>
    <col min="12293" max="12293" width="9.85546875" style="129" customWidth="1"/>
    <col min="12294" max="12294" width="9.42578125" style="129" customWidth="1"/>
    <col min="12295" max="12295" width="13" style="129" customWidth="1"/>
    <col min="12296" max="12296" width="10.5703125" style="129" customWidth="1"/>
    <col min="12297" max="12297" width="11.7109375" style="129" customWidth="1"/>
    <col min="12298" max="12298" width="10.28515625" style="129" customWidth="1"/>
    <col min="12299" max="12299" width="9.42578125" style="129" customWidth="1"/>
    <col min="12300" max="12300" width="12.28515625" style="129" customWidth="1"/>
    <col min="12301" max="12301" width="9.28515625" style="129" customWidth="1"/>
    <col min="12302" max="12302" width="13.85546875" style="129" customWidth="1"/>
    <col min="12303" max="12303" width="18" style="129" customWidth="1"/>
    <col min="12304" max="12304" width="9.5703125" style="129" customWidth="1"/>
    <col min="12305" max="12305" width="11.42578125" style="129" customWidth="1"/>
    <col min="12306" max="12306" width="10.85546875" style="129" customWidth="1"/>
    <col min="12307" max="12307" width="17.140625" style="129" customWidth="1"/>
    <col min="12308" max="12308" width="13.42578125" style="129" customWidth="1"/>
    <col min="12309" max="12544" width="9.140625" style="129"/>
    <col min="12545" max="12545" width="6" style="129" customWidth="1"/>
    <col min="12546" max="12546" width="39.85546875" style="129" customWidth="1"/>
    <col min="12547" max="12547" width="5" style="129" customWidth="1"/>
    <col min="12548" max="12548" width="16" style="129" customWidth="1"/>
    <col min="12549" max="12549" width="9.85546875" style="129" customWidth="1"/>
    <col min="12550" max="12550" width="9.42578125" style="129" customWidth="1"/>
    <col min="12551" max="12551" width="13" style="129" customWidth="1"/>
    <col min="12552" max="12552" width="10.5703125" style="129" customWidth="1"/>
    <col min="12553" max="12553" width="11.7109375" style="129" customWidth="1"/>
    <col min="12554" max="12554" width="10.28515625" style="129" customWidth="1"/>
    <col min="12555" max="12555" width="9.42578125" style="129" customWidth="1"/>
    <col min="12556" max="12556" width="12.28515625" style="129" customWidth="1"/>
    <col min="12557" max="12557" width="9.28515625" style="129" customWidth="1"/>
    <col min="12558" max="12558" width="13.85546875" style="129" customWidth="1"/>
    <col min="12559" max="12559" width="18" style="129" customWidth="1"/>
    <col min="12560" max="12560" width="9.5703125" style="129" customWidth="1"/>
    <col min="12561" max="12561" width="11.42578125" style="129" customWidth="1"/>
    <col min="12562" max="12562" width="10.85546875" style="129" customWidth="1"/>
    <col min="12563" max="12563" width="17.140625" style="129" customWidth="1"/>
    <col min="12564" max="12564" width="13.42578125" style="129" customWidth="1"/>
    <col min="12565" max="12800" width="9.140625" style="129"/>
    <col min="12801" max="12801" width="6" style="129" customWidth="1"/>
    <col min="12802" max="12802" width="39.85546875" style="129" customWidth="1"/>
    <col min="12803" max="12803" width="5" style="129" customWidth="1"/>
    <col min="12804" max="12804" width="16" style="129" customWidth="1"/>
    <col min="12805" max="12805" width="9.85546875" style="129" customWidth="1"/>
    <col min="12806" max="12806" width="9.42578125" style="129" customWidth="1"/>
    <col min="12807" max="12807" width="13" style="129" customWidth="1"/>
    <col min="12808" max="12808" width="10.5703125" style="129" customWidth="1"/>
    <col min="12809" max="12809" width="11.7109375" style="129" customWidth="1"/>
    <col min="12810" max="12810" width="10.28515625" style="129" customWidth="1"/>
    <col min="12811" max="12811" width="9.42578125" style="129" customWidth="1"/>
    <col min="12812" max="12812" width="12.28515625" style="129" customWidth="1"/>
    <col min="12813" max="12813" width="9.28515625" style="129" customWidth="1"/>
    <col min="12814" max="12814" width="13.85546875" style="129" customWidth="1"/>
    <col min="12815" max="12815" width="18" style="129" customWidth="1"/>
    <col min="12816" max="12816" width="9.5703125" style="129" customWidth="1"/>
    <col min="12817" max="12817" width="11.42578125" style="129" customWidth="1"/>
    <col min="12818" max="12818" width="10.85546875" style="129" customWidth="1"/>
    <col min="12819" max="12819" width="17.140625" style="129" customWidth="1"/>
    <col min="12820" max="12820" width="13.42578125" style="129" customWidth="1"/>
    <col min="12821" max="13056" width="9.140625" style="129"/>
    <col min="13057" max="13057" width="6" style="129" customWidth="1"/>
    <col min="13058" max="13058" width="39.85546875" style="129" customWidth="1"/>
    <col min="13059" max="13059" width="5" style="129" customWidth="1"/>
    <col min="13060" max="13060" width="16" style="129" customWidth="1"/>
    <col min="13061" max="13061" width="9.85546875" style="129" customWidth="1"/>
    <col min="13062" max="13062" width="9.42578125" style="129" customWidth="1"/>
    <col min="13063" max="13063" width="13" style="129" customWidth="1"/>
    <col min="13064" max="13064" width="10.5703125" style="129" customWidth="1"/>
    <col min="13065" max="13065" width="11.7109375" style="129" customWidth="1"/>
    <col min="13066" max="13066" width="10.28515625" style="129" customWidth="1"/>
    <col min="13067" max="13067" width="9.42578125" style="129" customWidth="1"/>
    <col min="13068" max="13068" width="12.28515625" style="129" customWidth="1"/>
    <col min="13069" max="13069" width="9.28515625" style="129" customWidth="1"/>
    <col min="13070" max="13070" width="13.85546875" style="129" customWidth="1"/>
    <col min="13071" max="13071" width="18" style="129" customWidth="1"/>
    <col min="13072" max="13072" width="9.5703125" style="129" customWidth="1"/>
    <col min="13073" max="13073" width="11.42578125" style="129" customWidth="1"/>
    <col min="13074" max="13074" width="10.85546875" style="129" customWidth="1"/>
    <col min="13075" max="13075" width="17.140625" style="129" customWidth="1"/>
    <col min="13076" max="13076" width="13.42578125" style="129" customWidth="1"/>
    <col min="13077" max="13312" width="9.140625" style="129"/>
    <col min="13313" max="13313" width="6" style="129" customWidth="1"/>
    <col min="13314" max="13314" width="39.85546875" style="129" customWidth="1"/>
    <col min="13315" max="13315" width="5" style="129" customWidth="1"/>
    <col min="13316" max="13316" width="16" style="129" customWidth="1"/>
    <col min="13317" max="13317" width="9.85546875" style="129" customWidth="1"/>
    <col min="13318" max="13318" width="9.42578125" style="129" customWidth="1"/>
    <col min="13319" max="13319" width="13" style="129" customWidth="1"/>
    <col min="13320" max="13320" width="10.5703125" style="129" customWidth="1"/>
    <col min="13321" max="13321" width="11.7109375" style="129" customWidth="1"/>
    <col min="13322" max="13322" width="10.28515625" style="129" customWidth="1"/>
    <col min="13323" max="13323" width="9.42578125" style="129" customWidth="1"/>
    <col min="13324" max="13324" width="12.28515625" style="129" customWidth="1"/>
    <col min="13325" max="13325" width="9.28515625" style="129" customWidth="1"/>
    <col min="13326" max="13326" width="13.85546875" style="129" customWidth="1"/>
    <col min="13327" max="13327" width="18" style="129" customWidth="1"/>
    <col min="13328" max="13328" width="9.5703125" style="129" customWidth="1"/>
    <col min="13329" max="13329" width="11.42578125" style="129" customWidth="1"/>
    <col min="13330" max="13330" width="10.85546875" style="129" customWidth="1"/>
    <col min="13331" max="13331" width="17.140625" style="129" customWidth="1"/>
    <col min="13332" max="13332" width="13.42578125" style="129" customWidth="1"/>
    <col min="13333" max="13568" width="9.140625" style="129"/>
    <col min="13569" max="13569" width="6" style="129" customWidth="1"/>
    <col min="13570" max="13570" width="39.85546875" style="129" customWidth="1"/>
    <col min="13571" max="13571" width="5" style="129" customWidth="1"/>
    <col min="13572" max="13572" width="16" style="129" customWidth="1"/>
    <col min="13573" max="13573" width="9.85546875" style="129" customWidth="1"/>
    <col min="13574" max="13574" width="9.42578125" style="129" customWidth="1"/>
    <col min="13575" max="13575" width="13" style="129" customWidth="1"/>
    <col min="13576" max="13576" width="10.5703125" style="129" customWidth="1"/>
    <col min="13577" max="13577" width="11.7109375" style="129" customWidth="1"/>
    <col min="13578" max="13578" width="10.28515625" style="129" customWidth="1"/>
    <col min="13579" max="13579" width="9.42578125" style="129" customWidth="1"/>
    <col min="13580" max="13580" width="12.28515625" style="129" customWidth="1"/>
    <col min="13581" max="13581" width="9.28515625" style="129" customWidth="1"/>
    <col min="13582" max="13582" width="13.85546875" style="129" customWidth="1"/>
    <col min="13583" max="13583" width="18" style="129" customWidth="1"/>
    <col min="13584" max="13584" width="9.5703125" style="129" customWidth="1"/>
    <col min="13585" max="13585" width="11.42578125" style="129" customWidth="1"/>
    <col min="13586" max="13586" width="10.85546875" style="129" customWidth="1"/>
    <col min="13587" max="13587" width="17.140625" style="129" customWidth="1"/>
    <col min="13588" max="13588" width="13.42578125" style="129" customWidth="1"/>
    <col min="13589" max="13824" width="9.140625" style="129"/>
    <col min="13825" max="13825" width="6" style="129" customWidth="1"/>
    <col min="13826" max="13826" width="39.85546875" style="129" customWidth="1"/>
    <col min="13827" max="13827" width="5" style="129" customWidth="1"/>
    <col min="13828" max="13828" width="16" style="129" customWidth="1"/>
    <col min="13829" max="13829" width="9.85546875" style="129" customWidth="1"/>
    <col min="13830" max="13830" width="9.42578125" style="129" customWidth="1"/>
    <col min="13831" max="13831" width="13" style="129" customWidth="1"/>
    <col min="13832" max="13832" width="10.5703125" style="129" customWidth="1"/>
    <col min="13833" max="13833" width="11.7109375" style="129" customWidth="1"/>
    <col min="13834" max="13834" width="10.28515625" style="129" customWidth="1"/>
    <col min="13835" max="13835" width="9.42578125" style="129" customWidth="1"/>
    <col min="13836" max="13836" width="12.28515625" style="129" customWidth="1"/>
    <col min="13837" max="13837" width="9.28515625" style="129" customWidth="1"/>
    <col min="13838" max="13838" width="13.85546875" style="129" customWidth="1"/>
    <col min="13839" max="13839" width="18" style="129" customWidth="1"/>
    <col min="13840" max="13840" width="9.5703125" style="129" customWidth="1"/>
    <col min="13841" max="13841" width="11.42578125" style="129" customWidth="1"/>
    <col min="13842" max="13842" width="10.85546875" style="129" customWidth="1"/>
    <col min="13843" max="13843" width="17.140625" style="129" customWidth="1"/>
    <col min="13844" max="13844" width="13.42578125" style="129" customWidth="1"/>
    <col min="13845" max="14080" width="9.140625" style="129"/>
    <col min="14081" max="14081" width="6" style="129" customWidth="1"/>
    <col min="14082" max="14082" width="39.85546875" style="129" customWidth="1"/>
    <col min="14083" max="14083" width="5" style="129" customWidth="1"/>
    <col min="14084" max="14084" width="16" style="129" customWidth="1"/>
    <col min="14085" max="14085" width="9.85546875" style="129" customWidth="1"/>
    <col min="14086" max="14086" width="9.42578125" style="129" customWidth="1"/>
    <col min="14087" max="14087" width="13" style="129" customWidth="1"/>
    <col min="14088" max="14088" width="10.5703125" style="129" customWidth="1"/>
    <col min="14089" max="14089" width="11.7109375" style="129" customWidth="1"/>
    <col min="14090" max="14090" width="10.28515625" style="129" customWidth="1"/>
    <col min="14091" max="14091" width="9.42578125" style="129" customWidth="1"/>
    <col min="14092" max="14092" width="12.28515625" style="129" customWidth="1"/>
    <col min="14093" max="14093" width="9.28515625" style="129" customWidth="1"/>
    <col min="14094" max="14094" width="13.85546875" style="129" customWidth="1"/>
    <col min="14095" max="14095" width="18" style="129" customWidth="1"/>
    <col min="14096" max="14096" width="9.5703125" style="129" customWidth="1"/>
    <col min="14097" max="14097" width="11.42578125" style="129" customWidth="1"/>
    <col min="14098" max="14098" width="10.85546875" style="129" customWidth="1"/>
    <col min="14099" max="14099" width="17.140625" style="129" customWidth="1"/>
    <col min="14100" max="14100" width="13.42578125" style="129" customWidth="1"/>
    <col min="14101" max="14336" width="9.140625" style="129"/>
    <col min="14337" max="14337" width="6" style="129" customWidth="1"/>
    <col min="14338" max="14338" width="39.85546875" style="129" customWidth="1"/>
    <col min="14339" max="14339" width="5" style="129" customWidth="1"/>
    <col min="14340" max="14340" width="16" style="129" customWidth="1"/>
    <col min="14341" max="14341" width="9.85546875" style="129" customWidth="1"/>
    <col min="14342" max="14342" width="9.42578125" style="129" customWidth="1"/>
    <col min="14343" max="14343" width="13" style="129" customWidth="1"/>
    <col min="14344" max="14344" width="10.5703125" style="129" customWidth="1"/>
    <col min="14345" max="14345" width="11.7109375" style="129" customWidth="1"/>
    <col min="14346" max="14346" width="10.28515625" style="129" customWidth="1"/>
    <col min="14347" max="14347" width="9.42578125" style="129" customWidth="1"/>
    <col min="14348" max="14348" width="12.28515625" style="129" customWidth="1"/>
    <col min="14349" max="14349" width="9.28515625" style="129" customWidth="1"/>
    <col min="14350" max="14350" width="13.85546875" style="129" customWidth="1"/>
    <col min="14351" max="14351" width="18" style="129" customWidth="1"/>
    <col min="14352" max="14352" width="9.5703125" style="129" customWidth="1"/>
    <col min="14353" max="14353" width="11.42578125" style="129" customWidth="1"/>
    <col min="14354" max="14354" width="10.85546875" style="129" customWidth="1"/>
    <col min="14355" max="14355" width="17.140625" style="129" customWidth="1"/>
    <col min="14356" max="14356" width="13.42578125" style="129" customWidth="1"/>
    <col min="14357" max="14592" width="9.140625" style="129"/>
    <col min="14593" max="14593" width="6" style="129" customWidth="1"/>
    <col min="14594" max="14594" width="39.85546875" style="129" customWidth="1"/>
    <col min="14595" max="14595" width="5" style="129" customWidth="1"/>
    <col min="14596" max="14596" width="16" style="129" customWidth="1"/>
    <col min="14597" max="14597" width="9.85546875" style="129" customWidth="1"/>
    <col min="14598" max="14598" width="9.42578125" style="129" customWidth="1"/>
    <col min="14599" max="14599" width="13" style="129" customWidth="1"/>
    <col min="14600" max="14600" width="10.5703125" style="129" customWidth="1"/>
    <col min="14601" max="14601" width="11.7109375" style="129" customWidth="1"/>
    <col min="14602" max="14602" width="10.28515625" style="129" customWidth="1"/>
    <col min="14603" max="14603" width="9.42578125" style="129" customWidth="1"/>
    <col min="14604" max="14604" width="12.28515625" style="129" customWidth="1"/>
    <col min="14605" max="14605" width="9.28515625" style="129" customWidth="1"/>
    <col min="14606" max="14606" width="13.85546875" style="129" customWidth="1"/>
    <col min="14607" max="14607" width="18" style="129" customWidth="1"/>
    <col min="14608" max="14608" width="9.5703125" style="129" customWidth="1"/>
    <col min="14609" max="14609" width="11.42578125" style="129" customWidth="1"/>
    <col min="14610" max="14610" width="10.85546875" style="129" customWidth="1"/>
    <col min="14611" max="14611" width="17.140625" style="129" customWidth="1"/>
    <col min="14612" max="14612" width="13.42578125" style="129" customWidth="1"/>
    <col min="14613" max="14848" width="9.140625" style="129"/>
    <col min="14849" max="14849" width="6" style="129" customWidth="1"/>
    <col min="14850" max="14850" width="39.85546875" style="129" customWidth="1"/>
    <col min="14851" max="14851" width="5" style="129" customWidth="1"/>
    <col min="14852" max="14852" width="16" style="129" customWidth="1"/>
    <col min="14853" max="14853" width="9.85546875" style="129" customWidth="1"/>
    <col min="14854" max="14854" width="9.42578125" style="129" customWidth="1"/>
    <col min="14855" max="14855" width="13" style="129" customWidth="1"/>
    <col min="14856" max="14856" width="10.5703125" style="129" customWidth="1"/>
    <col min="14857" max="14857" width="11.7109375" style="129" customWidth="1"/>
    <col min="14858" max="14858" width="10.28515625" style="129" customWidth="1"/>
    <col min="14859" max="14859" width="9.42578125" style="129" customWidth="1"/>
    <col min="14860" max="14860" width="12.28515625" style="129" customWidth="1"/>
    <col min="14861" max="14861" width="9.28515625" style="129" customWidth="1"/>
    <col min="14862" max="14862" width="13.85546875" style="129" customWidth="1"/>
    <col min="14863" max="14863" width="18" style="129" customWidth="1"/>
    <col min="14864" max="14864" width="9.5703125" style="129" customWidth="1"/>
    <col min="14865" max="14865" width="11.42578125" style="129" customWidth="1"/>
    <col min="14866" max="14866" width="10.85546875" style="129" customWidth="1"/>
    <col min="14867" max="14867" width="17.140625" style="129" customWidth="1"/>
    <col min="14868" max="14868" width="13.42578125" style="129" customWidth="1"/>
    <col min="14869" max="15104" width="9.140625" style="129"/>
    <col min="15105" max="15105" width="6" style="129" customWidth="1"/>
    <col min="15106" max="15106" width="39.85546875" style="129" customWidth="1"/>
    <col min="15107" max="15107" width="5" style="129" customWidth="1"/>
    <col min="15108" max="15108" width="16" style="129" customWidth="1"/>
    <col min="15109" max="15109" width="9.85546875" style="129" customWidth="1"/>
    <col min="15110" max="15110" width="9.42578125" style="129" customWidth="1"/>
    <col min="15111" max="15111" width="13" style="129" customWidth="1"/>
    <col min="15112" max="15112" width="10.5703125" style="129" customWidth="1"/>
    <col min="15113" max="15113" width="11.7109375" style="129" customWidth="1"/>
    <col min="15114" max="15114" width="10.28515625" style="129" customWidth="1"/>
    <col min="15115" max="15115" width="9.42578125" style="129" customWidth="1"/>
    <col min="15116" max="15116" width="12.28515625" style="129" customWidth="1"/>
    <col min="15117" max="15117" width="9.28515625" style="129" customWidth="1"/>
    <col min="15118" max="15118" width="13.85546875" style="129" customWidth="1"/>
    <col min="15119" max="15119" width="18" style="129" customWidth="1"/>
    <col min="15120" max="15120" width="9.5703125" style="129" customWidth="1"/>
    <col min="15121" max="15121" width="11.42578125" style="129" customWidth="1"/>
    <col min="15122" max="15122" width="10.85546875" style="129" customWidth="1"/>
    <col min="15123" max="15123" width="17.140625" style="129" customWidth="1"/>
    <col min="15124" max="15124" width="13.42578125" style="129" customWidth="1"/>
    <col min="15125" max="15360" width="9.140625" style="129"/>
    <col min="15361" max="15361" width="6" style="129" customWidth="1"/>
    <col min="15362" max="15362" width="39.85546875" style="129" customWidth="1"/>
    <col min="15363" max="15363" width="5" style="129" customWidth="1"/>
    <col min="15364" max="15364" width="16" style="129" customWidth="1"/>
    <col min="15365" max="15365" width="9.85546875" style="129" customWidth="1"/>
    <col min="15366" max="15366" width="9.42578125" style="129" customWidth="1"/>
    <col min="15367" max="15367" width="13" style="129" customWidth="1"/>
    <col min="15368" max="15368" width="10.5703125" style="129" customWidth="1"/>
    <col min="15369" max="15369" width="11.7109375" style="129" customWidth="1"/>
    <col min="15370" max="15370" width="10.28515625" style="129" customWidth="1"/>
    <col min="15371" max="15371" width="9.42578125" style="129" customWidth="1"/>
    <col min="15372" max="15372" width="12.28515625" style="129" customWidth="1"/>
    <col min="15373" max="15373" width="9.28515625" style="129" customWidth="1"/>
    <col min="15374" max="15374" width="13.85546875" style="129" customWidth="1"/>
    <col min="15375" max="15375" width="18" style="129" customWidth="1"/>
    <col min="15376" max="15376" width="9.5703125" style="129" customWidth="1"/>
    <col min="15377" max="15377" width="11.42578125" style="129" customWidth="1"/>
    <col min="15378" max="15378" width="10.85546875" style="129" customWidth="1"/>
    <col min="15379" max="15379" width="17.140625" style="129" customWidth="1"/>
    <col min="15380" max="15380" width="13.42578125" style="129" customWidth="1"/>
    <col min="15381" max="15616" width="9.140625" style="129"/>
    <col min="15617" max="15617" width="6" style="129" customWidth="1"/>
    <col min="15618" max="15618" width="39.85546875" style="129" customWidth="1"/>
    <col min="15619" max="15619" width="5" style="129" customWidth="1"/>
    <col min="15620" max="15620" width="16" style="129" customWidth="1"/>
    <col min="15621" max="15621" width="9.85546875" style="129" customWidth="1"/>
    <col min="15622" max="15622" width="9.42578125" style="129" customWidth="1"/>
    <col min="15623" max="15623" width="13" style="129" customWidth="1"/>
    <col min="15624" max="15624" width="10.5703125" style="129" customWidth="1"/>
    <col min="15625" max="15625" width="11.7109375" style="129" customWidth="1"/>
    <col min="15626" max="15626" width="10.28515625" style="129" customWidth="1"/>
    <col min="15627" max="15627" width="9.42578125" style="129" customWidth="1"/>
    <col min="15628" max="15628" width="12.28515625" style="129" customWidth="1"/>
    <col min="15629" max="15629" width="9.28515625" style="129" customWidth="1"/>
    <col min="15630" max="15630" width="13.85546875" style="129" customWidth="1"/>
    <col min="15631" max="15631" width="18" style="129" customWidth="1"/>
    <col min="15632" max="15632" width="9.5703125" style="129" customWidth="1"/>
    <col min="15633" max="15633" width="11.42578125" style="129" customWidth="1"/>
    <col min="15634" max="15634" width="10.85546875" style="129" customWidth="1"/>
    <col min="15635" max="15635" width="17.140625" style="129" customWidth="1"/>
    <col min="15636" max="15636" width="13.42578125" style="129" customWidth="1"/>
    <col min="15637" max="15872" width="9.140625" style="129"/>
    <col min="15873" max="15873" width="6" style="129" customWidth="1"/>
    <col min="15874" max="15874" width="39.85546875" style="129" customWidth="1"/>
    <col min="15875" max="15875" width="5" style="129" customWidth="1"/>
    <col min="15876" max="15876" width="16" style="129" customWidth="1"/>
    <col min="15877" max="15877" width="9.85546875" style="129" customWidth="1"/>
    <col min="15878" max="15878" width="9.42578125" style="129" customWidth="1"/>
    <col min="15879" max="15879" width="13" style="129" customWidth="1"/>
    <col min="15880" max="15880" width="10.5703125" style="129" customWidth="1"/>
    <col min="15881" max="15881" width="11.7109375" style="129" customWidth="1"/>
    <col min="15882" max="15882" width="10.28515625" style="129" customWidth="1"/>
    <col min="15883" max="15883" width="9.42578125" style="129" customWidth="1"/>
    <col min="15884" max="15884" width="12.28515625" style="129" customWidth="1"/>
    <col min="15885" max="15885" width="9.28515625" style="129" customWidth="1"/>
    <col min="15886" max="15886" width="13.85546875" style="129" customWidth="1"/>
    <col min="15887" max="15887" width="18" style="129" customWidth="1"/>
    <col min="15888" max="15888" width="9.5703125" style="129" customWidth="1"/>
    <col min="15889" max="15889" width="11.42578125" style="129" customWidth="1"/>
    <col min="15890" max="15890" width="10.85546875" style="129" customWidth="1"/>
    <col min="15891" max="15891" width="17.140625" style="129" customWidth="1"/>
    <col min="15892" max="15892" width="13.42578125" style="129" customWidth="1"/>
    <col min="15893" max="16128" width="9.140625" style="129"/>
    <col min="16129" max="16129" width="6" style="129" customWidth="1"/>
    <col min="16130" max="16130" width="39.85546875" style="129" customWidth="1"/>
    <col min="16131" max="16131" width="5" style="129" customWidth="1"/>
    <col min="16132" max="16132" width="16" style="129" customWidth="1"/>
    <col min="16133" max="16133" width="9.85546875" style="129" customWidth="1"/>
    <col min="16134" max="16134" width="9.42578125" style="129" customWidth="1"/>
    <col min="16135" max="16135" width="13" style="129" customWidth="1"/>
    <col min="16136" max="16136" width="10.5703125" style="129" customWidth="1"/>
    <col min="16137" max="16137" width="11.7109375" style="129" customWidth="1"/>
    <col min="16138" max="16138" width="10.28515625" style="129" customWidth="1"/>
    <col min="16139" max="16139" width="9.42578125" style="129" customWidth="1"/>
    <col min="16140" max="16140" width="12.28515625" style="129" customWidth="1"/>
    <col min="16141" max="16141" width="9.28515625" style="129" customWidth="1"/>
    <col min="16142" max="16142" width="13.85546875" style="129" customWidth="1"/>
    <col min="16143" max="16143" width="18" style="129" customWidth="1"/>
    <col min="16144" max="16144" width="9.5703125" style="129" customWidth="1"/>
    <col min="16145" max="16145" width="11.42578125" style="129" customWidth="1"/>
    <col min="16146" max="16146" width="10.85546875" style="129" customWidth="1"/>
    <col min="16147" max="16147" width="17.140625" style="129" customWidth="1"/>
    <col min="16148" max="16148" width="13.42578125" style="129" customWidth="1"/>
    <col min="16149" max="16384" width="9.140625" style="129"/>
  </cols>
  <sheetData>
    <row r="1" spans="1:20" ht="24" customHeight="1">
      <c r="A1" s="483" t="s">
        <v>172</v>
      </c>
      <c r="B1" s="484"/>
      <c r="C1" s="484"/>
      <c r="D1" s="484"/>
      <c r="E1" s="484"/>
      <c r="F1" s="484"/>
      <c r="G1" s="484"/>
      <c r="H1" s="484"/>
      <c r="I1" s="484"/>
      <c r="J1" s="484"/>
      <c r="K1" s="484"/>
      <c r="L1" s="484"/>
      <c r="M1" s="484"/>
      <c r="N1" s="484"/>
      <c r="O1" s="484"/>
      <c r="P1" s="484"/>
      <c r="Q1" s="484"/>
      <c r="R1" s="484"/>
      <c r="S1" s="484"/>
      <c r="T1" s="485"/>
    </row>
    <row r="2" spans="1:20" s="130" customFormat="1" ht="17.25" customHeight="1">
      <c r="A2" s="486" t="s">
        <v>0</v>
      </c>
      <c r="B2" s="489" t="s">
        <v>117</v>
      </c>
      <c r="C2" s="486" t="s">
        <v>21</v>
      </c>
      <c r="D2" s="490" t="s">
        <v>173</v>
      </c>
      <c r="E2" s="491"/>
      <c r="F2" s="491"/>
      <c r="G2" s="492"/>
      <c r="H2" s="490" t="s">
        <v>241</v>
      </c>
      <c r="I2" s="492"/>
      <c r="J2" s="489" t="s">
        <v>244</v>
      </c>
      <c r="K2" s="489"/>
      <c r="L2" s="489"/>
      <c r="M2" s="489"/>
      <c r="N2" s="489"/>
      <c r="O2" s="496" t="s">
        <v>133</v>
      </c>
      <c r="P2" s="489" t="s">
        <v>55</v>
      </c>
      <c r="Q2" s="489"/>
      <c r="R2" s="486" t="s">
        <v>51</v>
      </c>
      <c r="S2" s="486" t="s">
        <v>19</v>
      </c>
      <c r="T2" s="486" t="s">
        <v>20</v>
      </c>
    </row>
    <row r="3" spans="1:20" s="130" customFormat="1" ht="43.5" customHeight="1">
      <c r="A3" s="487"/>
      <c r="B3" s="489"/>
      <c r="C3" s="487"/>
      <c r="D3" s="493"/>
      <c r="E3" s="494"/>
      <c r="F3" s="494"/>
      <c r="G3" s="495"/>
      <c r="H3" s="493"/>
      <c r="I3" s="495"/>
      <c r="J3" s="473" t="s">
        <v>74</v>
      </c>
      <c r="K3" s="502"/>
      <c r="L3" s="474"/>
      <c r="M3" s="473" t="s">
        <v>75</v>
      </c>
      <c r="N3" s="474"/>
      <c r="O3" s="497"/>
      <c r="P3" s="489"/>
      <c r="Q3" s="489"/>
      <c r="R3" s="487"/>
      <c r="S3" s="487"/>
      <c r="T3" s="487"/>
    </row>
    <row r="4" spans="1:20" s="130" customFormat="1" ht="103.5" customHeight="1">
      <c r="A4" s="488"/>
      <c r="B4" s="489"/>
      <c r="C4" s="488"/>
      <c r="D4" s="131" t="s">
        <v>116</v>
      </c>
      <c r="E4" s="131" t="s">
        <v>174</v>
      </c>
      <c r="F4" s="132" t="s">
        <v>22</v>
      </c>
      <c r="G4" s="133" t="s">
        <v>175</v>
      </c>
      <c r="H4" s="132" t="s">
        <v>22</v>
      </c>
      <c r="I4" s="297" t="s">
        <v>236</v>
      </c>
      <c r="J4" s="131" t="s">
        <v>174</v>
      </c>
      <c r="K4" s="132" t="s">
        <v>118</v>
      </c>
      <c r="L4" s="298" t="s">
        <v>175</v>
      </c>
      <c r="M4" s="132" t="s">
        <v>118</v>
      </c>
      <c r="N4" s="132" t="s">
        <v>175</v>
      </c>
      <c r="O4" s="498"/>
      <c r="P4" s="133" t="s">
        <v>22</v>
      </c>
      <c r="Q4" s="297" t="s">
        <v>175</v>
      </c>
      <c r="R4" s="488"/>
      <c r="S4" s="488"/>
      <c r="T4" s="488"/>
    </row>
    <row r="5" spans="1:20" s="130" customFormat="1" ht="14.25" customHeight="1">
      <c r="A5" s="134">
        <v>1</v>
      </c>
      <c r="B5" s="134">
        <v>2</v>
      </c>
      <c r="C5" s="134">
        <v>3</v>
      </c>
      <c r="D5" s="134">
        <v>4</v>
      </c>
      <c r="E5" s="134">
        <v>5</v>
      </c>
      <c r="F5" s="134">
        <v>6</v>
      </c>
      <c r="G5" s="134">
        <v>7</v>
      </c>
      <c r="H5" s="134">
        <v>8</v>
      </c>
      <c r="I5" s="134">
        <v>9</v>
      </c>
      <c r="J5" s="134">
        <v>10</v>
      </c>
      <c r="K5" s="134">
        <v>11</v>
      </c>
      <c r="L5" s="134">
        <v>12</v>
      </c>
      <c r="M5" s="134">
        <v>13</v>
      </c>
      <c r="N5" s="134">
        <v>14</v>
      </c>
      <c r="O5" s="134">
        <v>15</v>
      </c>
      <c r="P5" s="134">
        <v>16</v>
      </c>
      <c r="Q5" s="134">
        <v>17</v>
      </c>
      <c r="R5" s="134">
        <v>18</v>
      </c>
      <c r="S5" s="134">
        <v>19</v>
      </c>
      <c r="T5" s="134">
        <v>20</v>
      </c>
    </row>
    <row r="6" spans="1:20" s="135" customFormat="1">
      <c r="A6" s="475" t="s">
        <v>119</v>
      </c>
      <c r="B6" s="476"/>
      <c r="C6" s="476"/>
      <c r="D6" s="476"/>
      <c r="E6" s="476"/>
      <c r="F6" s="476"/>
      <c r="G6" s="476"/>
      <c r="H6" s="476"/>
      <c r="I6" s="476"/>
      <c r="J6" s="476"/>
      <c r="K6" s="476"/>
      <c r="L6" s="476"/>
      <c r="M6" s="476"/>
      <c r="N6" s="476"/>
      <c r="O6" s="476"/>
      <c r="P6" s="476"/>
      <c r="Q6" s="476"/>
      <c r="R6" s="476"/>
      <c r="S6" s="476"/>
      <c r="T6" s="477"/>
    </row>
    <row r="7" spans="1:20" s="150" customFormat="1" ht="45">
      <c r="A7" s="136">
        <v>1.1000000000000001</v>
      </c>
      <c r="B7" s="100" t="s">
        <v>176</v>
      </c>
      <c r="C7" s="137" t="s">
        <v>142</v>
      </c>
      <c r="D7" s="138" t="s">
        <v>143</v>
      </c>
      <c r="E7" s="139">
        <f>G7/F7</f>
        <v>193.35644197349043</v>
      </c>
      <c r="F7" s="140">
        <v>67.900000000000006</v>
      </c>
      <c r="G7" s="367">
        <v>13128.902410000001</v>
      </c>
      <c r="H7" s="140">
        <v>41.77</v>
      </c>
      <c r="I7" s="367">
        <v>8177.99</v>
      </c>
      <c r="J7" s="396">
        <f>L7/K7</f>
        <v>192.42155800359711</v>
      </c>
      <c r="K7" s="396">
        <v>44.48</v>
      </c>
      <c r="L7" s="385">
        <v>8558.9108999999989</v>
      </c>
      <c r="M7" s="396">
        <v>44.93</v>
      </c>
      <c r="N7" s="385">
        <v>8629.1715399999994</v>
      </c>
      <c r="O7" s="145"/>
      <c r="P7" s="142">
        <f>H7-K7</f>
        <v>-2.7099999999999937</v>
      </c>
      <c r="Q7" s="146">
        <f>I7-L7</f>
        <v>-380.92089999999916</v>
      </c>
      <c r="R7" s="147">
        <f>(J7-E7)/E7</f>
        <v>-4.8350288221661371E-3</v>
      </c>
      <c r="S7" s="148"/>
      <c r="T7" s="149"/>
    </row>
    <row r="8" spans="1:20" s="150" customFormat="1" ht="30">
      <c r="A8" s="136">
        <v>1.2</v>
      </c>
      <c r="B8" s="151" t="s">
        <v>169</v>
      </c>
      <c r="C8" s="137" t="s">
        <v>146</v>
      </c>
      <c r="D8" s="138" t="s">
        <v>143</v>
      </c>
      <c r="E8" s="139">
        <f t="shared" ref="E8:E15" si="0">G8/F8</f>
        <v>0.30399999999999999</v>
      </c>
      <c r="F8" s="140">
        <v>1300</v>
      </c>
      <c r="G8" s="141">
        <v>395.2</v>
      </c>
      <c r="H8" s="140">
        <v>845</v>
      </c>
      <c r="I8" s="141">
        <v>256.88</v>
      </c>
      <c r="J8" s="396">
        <f>L8/K8</f>
        <v>0.27</v>
      </c>
      <c r="K8" s="190">
        <v>800</v>
      </c>
      <c r="L8" s="144">
        <v>216</v>
      </c>
      <c r="M8" s="193">
        <v>868</v>
      </c>
      <c r="N8" s="143">
        <v>221.87</v>
      </c>
      <c r="O8" s="145"/>
      <c r="P8" s="142">
        <f t="shared" ref="P8:Q15" si="1">H8-K8</f>
        <v>45</v>
      </c>
      <c r="Q8" s="146">
        <f t="shared" si="1"/>
        <v>40.879999999999995</v>
      </c>
      <c r="R8" s="147">
        <f t="shared" ref="R8:R15" si="2">(J8-E8)/E8</f>
        <v>-0.11184210526315781</v>
      </c>
      <c r="S8" s="148"/>
      <c r="T8" s="149"/>
    </row>
    <row r="9" spans="1:20" s="150" customFormat="1" ht="30">
      <c r="A9" s="136">
        <v>1.3</v>
      </c>
      <c r="B9" s="151" t="s">
        <v>177</v>
      </c>
      <c r="C9" s="137" t="s">
        <v>146</v>
      </c>
      <c r="D9" s="138" t="s">
        <v>143</v>
      </c>
      <c r="E9" s="139">
        <f t="shared" si="0"/>
        <v>0.56049627791563272</v>
      </c>
      <c r="F9" s="140">
        <v>806</v>
      </c>
      <c r="G9" s="141">
        <v>451.76</v>
      </c>
      <c r="H9" s="142">
        <v>524</v>
      </c>
      <c r="I9" s="146">
        <v>293.7</v>
      </c>
      <c r="J9" s="396">
        <f>L9/K9</f>
        <v>0.45</v>
      </c>
      <c r="K9" s="190">
        <v>550</v>
      </c>
      <c r="L9" s="144">
        <v>247.5</v>
      </c>
      <c r="M9" s="190">
        <v>565</v>
      </c>
      <c r="N9" s="144">
        <v>239.29795999999999</v>
      </c>
      <c r="O9" s="145"/>
      <c r="P9" s="142">
        <f t="shared" si="1"/>
        <v>-26</v>
      </c>
      <c r="Q9" s="146">
        <f t="shared" si="1"/>
        <v>46.199999999999989</v>
      </c>
      <c r="R9" s="147">
        <f t="shared" si="2"/>
        <v>-0.19714007437577469</v>
      </c>
      <c r="S9" s="148"/>
      <c r="T9" s="154"/>
    </row>
    <row r="10" spans="1:20" s="150" customFormat="1">
      <c r="A10" s="136">
        <v>1.4</v>
      </c>
      <c r="B10" s="155" t="s">
        <v>145</v>
      </c>
      <c r="C10" s="137" t="s">
        <v>146</v>
      </c>
      <c r="D10" s="138" t="s">
        <v>143</v>
      </c>
      <c r="E10" s="139">
        <f t="shared" si="0"/>
        <v>182.71580014285715</v>
      </c>
      <c r="F10" s="156">
        <v>14</v>
      </c>
      <c r="G10" s="289">
        <v>2558.0212019999999</v>
      </c>
      <c r="H10" s="142"/>
      <c r="I10" s="146"/>
      <c r="J10" s="396">
        <f>L10/K10</f>
        <v>186.00534999999999</v>
      </c>
      <c r="K10" s="190">
        <v>2</v>
      </c>
      <c r="L10" s="144">
        <v>372.01069999999999</v>
      </c>
      <c r="M10" s="190">
        <v>2</v>
      </c>
      <c r="N10" s="144">
        <v>372.01069999999999</v>
      </c>
      <c r="O10" s="145"/>
      <c r="P10" s="142">
        <f t="shared" si="1"/>
        <v>-2</v>
      </c>
      <c r="Q10" s="146">
        <f t="shared" si="1"/>
        <v>-372.01069999999999</v>
      </c>
      <c r="R10" s="147">
        <f t="shared" si="2"/>
        <v>1.800364201985212E-2</v>
      </c>
      <c r="S10" s="148"/>
      <c r="T10" s="154"/>
    </row>
    <row r="11" spans="1:20" s="150" customFormat="1">
      <c r="A11" s="136">
        <v>1.5</v>
      </c>
      <c r="B11" s="157" t="s">
        <v>178</v>
      </c>
      <c r="C11" s="158" t="s">
        <v>142</v>
      </c>
      <c r="D11" s="159" t="s">
        <v>143</v>
      </c>
      <c r="E11" s="139">
        <f t="shared" si="0"/>
        <v>418.87181623843782</v>
      </c>
      <c r="F11" s="156">
        <v>9.73</v>
      </c>
      <c r="G11" s="289">
        <v>4075.6227720000002</v>
      </c>
      <c r="H11" s="160">
        <v>5.2</v>
      </c>
      <c r="I11" s="368">
        <v>2116.2399999999998</v>
      </c>
      <c r="J11" s="396"/>
      <c r="K11" s="232">
        <v>5.1150000000000002</v>
      </c>
      <c r="L11" s="397">
        <v>2319.1911799999998</v>
      </c>
      <c r="M11" s="232">
        <v>5.1150000000000002</v>
      </c>
      <c r="N11" s="397">
        <v>1970.53178</v>
      </c>
      <c r="O11" s="161"/>
      <c r="P11" s="142">
        <f t="shared" si="1"/>
        <v>8.4999999999999964E-2</v>
      </c>
      <c r="Q11" s="146">
        <f t="shared" si="1"/>
        <v>-202.95118000000002</v>
      </c>
      <c r="R11" s="147"/>
      <c r="S11" s="148"/>
      <c r="T11" s="149"/>
    </row>
    <row r="12" spans="1:20" s="150" customFormat="1">
      <c r="A12" s="136">
        <v>1.6</v>
      </c>
      <c r="B12" s="157" t="s">
        <v>179</v>
      </c>
      <c r="C12" s="158" t="s">
        <v>142</v>
      </c>
      <c r="D12" s="159" t="s">
        <v>143</v>
      </c>
      <c r="E12" s="139">
        <f t="shared" si="0"/>
        <v>668.40239861111115</v>
      </c>
      <c r="F12" s="162">
        <v>0.72</v>
      </c>
      <c r="G12" s="163">
        <v>481.24972700000001</v>
      </c>
      <c r="H12" s="162"/>
      <c r="I12" s="163"/>
      <c r="J12" s="398"/>
      <c r="K12" s="398"/>
      <c r="L12" s="164"/>
      <c r="M12" s="399"/>
      <c r="N12" s="164"/>
      <c r="O12" s="165"/>
      <c r="P12" s="142">
        <f t="shared" si="1"/>
        <v>0</v>
      </c>
      <c r="Q12" s="146">
        <f t="shared" si="1"/>
        <v>0</v>
      </c>
      <c r="R12" s="147"/>
      <c r="S12" s="148"/>
      <c r="T12" s="154"/>
    </row>
    <row r="13" spans="1:20" s="150" customFormat="1" ht="15.75">
      <c r="A13" s="167">
        <v>1.7</v>
      </c>
      <c r="B13" s="157" t="s">
        <v>180</v>
      </c>
      <c r="C13" s="137" t="s">
        <v>146</v>
      </c>
      <c r="D13" s="159" t="s">
        <v>143</v>
      </c>
      <c r="E13" s="139">
        <f t="shared" si="0"/>
        <v>62.066977000000001</v>
      </c>
      <c r="F13" s="166">
        <v>1</v>
      </c>
      <c r="G13" s="141">
        <v>62.066977000000001</v>
      </c>
      <c r="H13" s="168">
        <v>1</v>
      </c>
      <c r="I13" s="146">
        <v>62.066977000000001</v>
      </c>
      <c r="J13" s="347"/>
      <c r="K13" s="347"/>
      <c r="L13" s="144"/>
      <c r="M13" s="190">
        <v>1</v>
      </c>
      <c r="N13" s="400">
        <v>62.067</v>
      </c>
      <c r="O13" s="145"/>
      <c r="P13" s="142">
        <f t="shared" si="1"/>
        <v>1</v>
      </c>
      <c r="Q13" s="146">
        <f t="shared" si="1"/>
        <v>62.066977000000001</v>
      </c>
      <c r="R13" s="147"/>
      <c r="S13" s="148"/>
      <c r="T13" s="171"/>
    </row>
    <row r="14" spans="1:20" s="150" customFormat="1" ht="45">
      <c r="A14" s="167">
        <v>1.8</v>
      </c>
      <c r="B14" s="172" t="s">
        <v>181</v>
      </c>
      <c r="C14" s="137" t="s">
        <v>146</v>
      </c>
      <c r="D14" s="138" t="s">
        <v>143</v>
      </c>
      <c r="E14" s="139">
        <f t="shared" si="0"/>
        <v>3.3515999999999999</v>
      </c>
      <c r="F14" s="166">
        <v>8</v>
      </c>
      <c r="G14" s="141">
        <v>26.812799999999999</v>
      </c>
      <c r="H14" s="168">
        <v>8</v>
      </c>
      <c r="I14" s="146">
        <v>26.812799999999999</v>
      </c>
      <c r="J14" s="347"/>
      <c r="K14" s="347"/>
      <c r="L14" s="144"/>
      <c r="M14" s="190">
        <v>8</v>
      </c>
      <c r="N14" s="144">
        <v>26.6</v>
      </c>
      <c r="O14" s="145"/>
      <c r="P14" s="142">
        <f t="shared" si="1"/>
        <v>8</v>
      </c>
      <c r="Q14" s="146">
        <f t="shared" si="1"/>
        <v>26.812799999999999</v>
      </c>
      <c r="R14" s="147"/>
      <c r="S14" s="148"/>
      <c r="T14" s="171"/>
    </row>
    <row r="15" spans="1:20" s="150" customFormat="1">
      <c r="A15" s="167">
        <v>1.9</v>
      </c>
      <c r="B15" s="173" t="s">
        <v>237</v>
      </c>
      <c r="C15" s="137" t="s">
        <v>142</v>
      </c>
      <c r="D15" s="159" t="s">
        <v>143</v>
      </c>
      <c r="E15" s="139">
        <f t="shared" si="0"/>
        <v>12.628177694329704</v>
      </c>
      <c r="F15" s="166">
        <v>26.63</v>
      </c>
      <c r="G15" s="141">
        <v>336.28837199999998</v>
      </c>
      <c r="H15" s="174"/>
      <c r="I15" s="175"/>
      <c r="J15" s="176"/>
      <c r="K15" s="176"/>
      <c r="L15" s="153"/>
      <c r="M15" s="390"/>
      <c r="N15" s="391"/>
      <c r="O15" s="145"/>
      <c r="P15" s="142">
        <f t="shared" si="1"/>
        <v>0</v>
      </c>
      <c r="Q15" s="146">
        <f t="shared" si="1"/>
        <v>0</v>
      </c>
      <c r="R15" s="147"/>
      <c r="S15" s="148"/>
      <c r="T15" s="154"/>
    </row>
    <row r="16" spans="1:20" s="135" customFormat="1">
      <c r="A16" s="469" t="s">
        <v>120</v>
      </c>
      <c r="B16" s="470"/>
      <c r="C16" s="470"/>
      <c r="D16" s="470"/>
      <c r="E16" s="471"/>
      <c r="F16" s="178"/>
      <c r="G16" s="178">
        <f>SUM(G7:G15)</f>
        <v>21515.924259999996</v>
      </c>
      <c r="H16" s="178"/>
      <c r="I16" s="178">
        <f t="shared" ref="I16" si="3">SUM(I7:I15)</f>
        <v>10933.689777</v>
      </c>
      <c r="J16" s="179"/>
      <c r="K16" s="180"/>
      <c r="L16" s="179">
        <f>SUM(L7:L15)</f>
        <v>11713.612779999999</v>
      </c>
      <c r="M16" s="180"/>
      <c r="N16" s="179">
        <f>SUM(N7:N15)</f>
        <v>11521.54898</v>
      </c>
      <c r="O16" s="181"/>
      <c r="P16" s="181"/>
      <c r="Q16" s="182">
        <f>I16-L16</f>
        <v>-779.92300299999988</v>
      </c>
      <c r="R16" s="181"/>
      <c r="S16" s="181"/>
      <c r="T16" s="183"/>
    </row>
    <row r="17" spans="1:20" s="135" customFormat="1">
      <c r="A17" s="448" t="s">
        <v>122</v>
      </c>
      <c r="B17" s="449"/>
      <c r="C17" s="449"/>
      <c r="D17" s="449"/>
      <c r="E17" s="449"/>
      <c r="F17" s="449"/>
      <c r="G17" s="449"/>
      <c r="H17" s="449"/>
      <c r="I17" s="449"/>
      <c r="J17" s="449"/>
      <c r="K17" s="449"/>
      <c r="L17" s="449"/>
      <c r="M17" s="449"/>
      <c r="N17" s="449"/>
      <c r="O17" s="449"/>
      <c r="P17" s="449"/>
      <c r="Q17" s="449"/>
      <c r="R17" s="449"/>
      <c r="S17" s="450"/>
      <c r="T17" s="184"/>
    </row>
    <row r="18" spans="1:20" s="150" customFormat="1" ht="40.5" customHeight="1">
      <c r="A18" s="478" t="s">
        <v>148</v>
      </c>
      <c r="B18" s="479"/>
      <c r="C18" s="480"/>
      <c r="D18" s="138"/>
      <c r="E18" s="139"/>
      <c r="F18" s="166"/>
      <c r="G18" s="141"/>
      <c r="H18" s="168"/>
      <c r="I18" s="169"/>
      <c r="J18" s="170"/>
      <c r="K18" s="170"/>
      <c r="L18" s="143"/>
      <c r="M18" s="170"/>
      <c r="N18" s="144"/>
      <c r="O18" s="145"/>
      <c r="P18" s="152"/>
      <c r="Q18" s="152"/>
      <c r="R18" s="185"/>
      <c r="S18" s="148"/>
      <c r="T18" s="171"/>
    </row>
    <row r="19" spans="1:20" s="135" customFormat="1" ht="45">
      <c r="A19" s="186">
        <v>2.1</v>
      </c>
      <c r="B19" s="187" t="s">
        <v>149</v>
      </c>
      <c r="C19" s="137" t="s">
        <v>146</v>
      </c>
      <c r="D19" s="138" t="s">
        <v>143</v>
      </c>
      <c r="E19" s="112">
        <f>G19/F19</f>
        <v>0.11899999999999998</v>
      </c>
      <c r="F19" s="113">
        <v>1324</v>
      </c>
      <c r="G19" s="128">
        <v>157.55599999999998</v>
      </c>
      <c r="H19" s="188">
        <v>388</v>
      </c>
      <c r="I19" s="189">
        <v>46.17</v>
      </c>
      <c r="J19" s="142">
        <f>L19/K19</f>
        <v>0.12834362934362933</v>
      </c>
      <c r="K19" s="190">
        <v>777</v>
      </c>
      <c r="L19" s="144">
        <v>99.722999999999999</v>
      </c>
      <c r="M19" s="191">
        <v>777</v>
      </c>
      <c r="N19" s="144">
        <v>99.722999999999999</v>
      </c>
      <c r="O19" s="145"/>
      <c r="P19" s="142">
        <f t="shared" ref="P19:Q20" si="4">H19-K19</f>
        <v>-389</v>
      </c>
      <c r="Q19" s="146">
        <f t="shared" si="4"/>
        <v>-53.552999999999997</v>
      </c>
      <c r="R19" s="147">
        <f t="shared" ref="R19:R20" si="5">(J19-E19)/E19</f>
        <v>7.8517893643944153E-2</v>
      </c>
      <c r="S19" s="148"/>
      <c r="T19" s="171"/>
    </row>
    <row r="20" spans="1:20" s="150" customFormat="1" ht="45">
      <c r="A20" s="186">
        <v>2.2000000000000002</v>
      </c>
      <c r="B20" s="187" t="s">
        <v>150</v>
      </c>
      <c r="C20" s="137" t="s">
        <v>146</v>
      </c>
      <c r="D20" s="138" t="s">
        <v>143</v>
      </c>
      <c r="E20" s="112">
        <f>G20/F20</f>
        <v>0.38</v>
      </c>
      <c r="F20" s="192">
        <v>256</v>
      </c>
      <c r="G20" s="141">
        <v>97.28</v>
      </c>
      <c r="H20" s="188">
        <v>67</v>
      </c>
      <c r="I20" s="189">
        <v>25.46</v>
      </c>
      <c r="J20" s="142">
        <f>L20/K20</f>
        <v>0.39945945945945949</v>
      </c>
      <c r="K20" s="193">
        <v>111</v>
      </c>
      <c r="L20" s="143">
        <v>44.34</v>
      </c>
      <c r="M20" s="194">
        <v>111</v>
      </c>
      <c r="N20" s="144">
        <v>44.34</v>
      </c>
      <c r="O20" s="145"/>
      <c r="P20" s="142">
        <f t="shared" si="4"/>
        <v>-44</v>
      </c>
      <c r="Q20" s="146">
        <f t="shared" si="4"/>
        <v>-18.880000000000003</v>
      </c>
      <c r="R20" s="147">
        <f t="shared" si="5"/>
        <v>5.1209103840682849E-2</v>
      </c>
      <c r="S20" s="148"/>
      <c r="T20" s="195"/>
    </row>
    <row r="21" spans="1:20" s="135" customFormat="1">
      <c r="A21" s="453" t="s">
        <v>144</v>
      </c>
      <c r="B21" s="453"/>
      <c r="C21" s="196"/>
      <c r="D21" s="197"/>
      <c r="E21" s="197"/>
      <c r="F21" s="198"/>
      <c r="G21" s="198">
        <f>SUM(G19:G20)</f>
        <v>254.83599999999998</v>
      </c>
      <c r="H21" s="198"/>
      <c r="I21" s="198">
        <f>SUM(I19:I20)</f>
        <v>71.63</v>
      </c>
      <c r="J21" s="199"/>
      <c r="K21" s="199"/>
      <c r="L21" s="200">
        <f>SUM(L19:L20)</f>
        <v>144.06299999999999</v>
      </c>
      <c r="M21" s="200"/>
      <c r="N21" s="200">
        <f>SUM(N19:N20)</f>
        <v>144.06299999999999</v>
      </c>
      <c r="O21" s="201"/>
      <c r="P21" s="202"/>
      <c r="Q21" s="203">
        <f>I21-L21</f>
        <v>-72.432999999999993</v>
      </c>
      <c r="R21" s="204"/>
      <c r="S21" s="205"/>
      <c r="T21" s="201"/>
    </row>
    <row r="22" spans="1:20" s="150" customFormat="1">
      <c r="A22" s="457" t="s">
        <v>151</v>
      </c>
      <c r="B22" s="458"/>
      <c r="C22" s="137"/>
      <c r="D22" s="138"/>
      <c r="E22" s="139"/>
      <c r="F22" s="166"/>
      <c r="G22" s="141"/>
      <c r="H22" s="168"/>
      <c r="I22" s="169"/>
      <c r="J22" s="170"/>
      <c r="K22" s="170"/>
      <c r="L22" s="143"/>
      <c r="M22" s="170"/>
      <c r="N22" s="144"/>
      <c r="O22" s="145"/>
      <c r="P22" s="152"/>
      <c r="Q22" s="152"/>
      <c r="R22" s="185"/>
      <c r="S22" s="148"/>
      <c r="T22" s="154" t="s">
        <v>162</v>
      </c>
    </row>
    <row r="23" spans="1:20" s="150" customFormat="1" ht="30">
      <c r="A23" s="186">
        <v>2.2999999999999998</v>
      </c>
      <c r="B23" s="206" t="s">
        <v>152</v>
      </c>
      <c r="C23" s="114" t="s">
        <v>146</v>
      </c>
      <c r="D23" s="138" t="s">
        <v>143</v>
      </c>
      <c r="E23" s="112">
        <f>G23/F23</f>
        <v>0.12335000000000002</v>
      </c>
      <c r="F23" s="372">
        <v>15915</v>
      </c>
      <c r="G23" s="367">
        <v>1963.1152500000003</v>
      </c>
      <c r="H23" s="193">
        <v>11859</v>
      </c>
      <c r="I23" s="370">
        <v>1462.81</v>
      </c>
      <c r="J23" s="142">
        <f>L23/K23</f>
        <v>0.12027315689981097</v>
      </c>
      <c r="K23" s="193">
        <v>10580</v>
      </c>
      <c r="L23" s="143">
        <v>1272.49</v>
      </c>
      <c r="M23" s="193">
        <v>12304</v>
      </c>
      <c r="N23" s="144">
        <v>1464.03044</v>
      </c>
      <c r="O23" s="145"/>
      <c r="P23" s="142">
        <f t="shared" ref="P23:Q24" si="6">H23-K23</f>
        <v>1279</v>
      </c>
      <c r="Q23" s="146">
        <f t="shared" si="6"/>
        <v>190.31999999999994</v>
      </c>
      <c r="R23" s="147">
        <f t="shared" ref="R23:R24" si="7">(J23-E23)/E23</f>
        <v>-2.4944005676441401E-2</v>
      </c>
      <c r="S23" s="148"/>
    </row>
    <row r="24" spans="1:20" s="135" customFormat="1" ht="30">
      <c r="A24" s="186">
        <v>2.4</v>
      </c>
      <c r="B24" s="207" t="s">
        <v>153</v>
      </c>
      <c r="C24" s="114" t="s">
        <v>146</v>
      </c>
      <c r="D24" s="138" t="s">
        <v>143</v>
      </c>
      <c r="E24" s="112">
        <f>G24/F24</f>
        <v>0.38</v>
      </c>
      <c r="F24" s="373">
        <v>2900</v>
      </c>
      <c r="G24" s="369">
        <v>1102</v>
      </c>
      <c r="H24" s="190">
        <v>1775</v>
      </c>
      <c r="I24" s="371">
        <v>674.5</v>
      </c>
      <c r="J24" s="142">
        <f>L24/K24</f>
        <v>0.37139111111111112</v>
      </c>
      <c r="K24" s="190">
        <v>2250</v>
      </c>
      <c r="L24" s="144">
        <v>835.63</v>
      </c>
      <c r="M24" s="190">
        <v>2212</v>
      </c>
      <c r="N24" s="144">
        <v>850.79756999999995</v>
      </c>
      <c r="O24" s="209"/>
      <c r="P24" s="142">
        <f t="shared" si="6"/>
        <v>-475</v>
      </c>
      <c r="Q24" s="146">
        <f t="shared" si="6"/>
        <v>-161.13</v>
      </c>
      <c r="R24" s="147">
        <f t="shared" si="7"/>
        <v>-2.2654970760233917E-2</v>
      </c>
      <c r="S24" s="210"/>
    </row>
    <row r="25" spans="1:20" s="150" customFormat="1">
      <c r="A25" s="453" t="s">
        <v>144</v>
      </c>
      <c r="B25" s="453"/>
      <c r="C25" s="211"/>
      <c r="D25" s="212"/>
      <c r="E25" s="213"/>
      <c r="F25" s="214"/>
      <c r="G25" s="215">
        <f>SUM(G23:G24)</f>
        <v>3065.1152500000003</v>
      </c>
      <c r="H25" s="215"/>
      <c r="I25" s="215">
        <f t="shared" ref="I25" si="8">SUM(I23:I24)</f>
        <v>2137.31</v>
      </c>
      <c r="J25" s="199"/>
      <c r="K25" s="199"/>
      <c r="L25" s="200">
        <f>SUM(L23:L24)</f>
        <v>2108.12</v>
      </c>
      <c r="M25" s="199"/>
      <c r="N25" s="200">
        <f>SUM(N23:N24)</f>
        <v>2314.8280100000002</v>
      </c>
      <c r="O25" s="216"/>
      <c r="P25" s="202"/>
      <c r="Q25" s="203">
        <f>I25-L25</f>
        <v>29.190000000000055</v>
      </c>
      <c r="R25" s="204"/>
      <c r="S25" s="217"/>
      <c r="T25" s="201"/>
    </row>
    <row r="26" spans="1:20" s="150" customFormat="1">
      <c r="A26" s="499" t="s">
        <v>154</v>
      </c>
      <c r="B26" s="500"/>
      <c r="C26" s="501"/>
      <c r="D26" s="138"/>
      <c r="E26" s="139"/>
      <c r="F26" s="218"/>
      <c r="G26" s="219"/>
      <c r="H26" s="218"/>
      <c r="I26" s="219"/>
      <c r="J26" s="170"/>
      <c r="K26" s="170"/>
      <c r="L26" s="143"/>
      <c r="M26" s="170"/>
      <c r="N26" s="144"/>
      <c r="O26" s="161"/>
      <c r="P26" s="142"/>
      <c r="Q26" s="142"/>
      <c r="R26" s="147"/>
      <c r="S26" s="148"/>
      <c r="T26" s="149"/>
    </row>
    <row r="27" spans="1:20" s="150" customFormat="1" ht="30">
      <c r="A27" s="220">
        <v>2.5</v>
      </c>
      <c r="B27" s="221" t="s">
        <v>155</v>
      </c>
      <c r="C27" s="114" t="s">
        <v>146</v>
      </c>
      <c r="D27" s="138" t="s">
        <v>143</v>
      </c>
      <c r="E27" s="112">
        <f>G27/F27</f>
        <v>0.28846153846153844</v>
      </c>
      <c r="F27" s="372">
        <v>1300</v>
      </c>
      <c r="G27" s="141">
        <v>375</v>
      </c>
      <c r="H27" s="372">
        <v>845</v>
      </c>
      <c r="I27" s="141">
        <v>243.75</v>
      </c>
      <c r="J27" s="142"/>
      <c r="K27" s="193">
        <v>690</v>
      </c>
      <c r="L27" s="143">
        <v>179.26</v>
      </c>
      <c r="M27" s="193">
        <v>868</v>
      </c>
      <c r="N27" s="144">
        <v>223.18546000000001</v>
      </c>
      <c r="O27" s="145"/>
      <c r="P27" s="142">
        <f t="shared" ref="P27:Q28" si="9">H27-K27</f>
        <v>155</v>
      </c>
      <c r="Q27" s="146">
        <f t="shared" si="9"/>
        <v>64.490000000000009</v>
      </c>
      <c r="R27" s="147"/>
      <c r="S27" s="148"/>
      <c r="T27" s="154"/>
    </row>
    <row r="28" spans="1:20" s="135" customFormat="1" ht="60.75" customHeight="1">
      <c r="A28" s="220">
        <v>2.6</v>
      </c>
      <c r="B28" s="221" t="s">
        <v>182</v>
      </c>
      <c r="C28" s="114" t="s">
        <v>146</v>
      </c>
      <c r="D28" s="404" t="s">
        <v>280</v>
      </c>
      <c r="E28" s="112">
        <f>G28/F28</f>
        <v>0.54815136476426796</v>
      </c>
      <c r="F28" s="374">
        <v>806</v>
      </c>
      <c r="G28" s="128">
        <v>441.81</v>
      </c>
      <c r="H28" s="208">
        <v>524</v>
      </c>
      <c r="I28" s="222">
        <v>287.23</v>
      </c>
      <c r="J28" s="142"/>
      <c r="K28" s="193">
        <v>480</v>
      </c>
      <c r="L28" s="144">
        <v>238.24</v>
      </c>
      <c r="M28" s="193">
        <v>565</v>
      </c>
      <c r="N28" s="144">
        <v>308.79840999999999</v>
      </c>
      <c r="O28" s="209"/>
      <c r="P28" s="142">
        <f t="shared" si="9"/>
        <v>44</v>
      </c>
      <c r="Q28" s="146">
        <f t="shared" si="9"/>
        <v>48.990000000000009</v>
      </c>
      <c r="R28" s="147"/>
      <c r="S28" s="223"/>
      <c r="T28" s="209"/>
    </row>
    <row r="29" spans="1:20" s="150" customFormat="1">
      <c r="A29" s="453" t="s">
        <v>144</v>
      </c>
      <c r="B29" s="453"/>
      <c r="C29" s="224"/>
      <c r="D29" s="212"/>
      <c r="E29" s="225"/>
      <c r="F29" s="226"/>
      <c r="G29" s="215">
        <f>SUM(G27:G28)</f>
        <v>816.81</v>
      </c>
      <c r="H29" s="215"/>
      <c r="I29" s="215">
        <f t="shared" ref="I29" si="10">SUM(I27:I28)</f>
        <v>530.98</v>
      </c>
      <c r="J29" s="227"/>
      <c r="K29" s="227"/>
      <c r="L29" s="228">
        <f>SUM(L27:L28)</f>
        <v>417.5</v>
      </c>
      <c r="M29" s="227"/>
      <c r="N29" s="228">
        <f>SUM(N27:N28)</f>
        <v>531.98387000000002</v>
      </c>
      <c r="O29" s="216"/>
      <c r="P29" s="202"/>
      <c r="Q29" s="203">
        <f>I29-L29</f>
        <v>113.48000000000002</v>
      </c>
      <c r="R29" s="204"/>
      <c r="S29" s="217"/>
      <c r="T29" s="229"/>
    </row>
    <row r="30" spans="1:20" s="135" customFormat="1" ht="33.75" customHeight="1">
      <c r="A30" s="461" t="s">
        <v>156</v>
      </c>
      <c r="B30" s="462"/>
      <c r="C30" s="110"/>
      <c r="D30" s="209"/>
      <c r="E30" s="109"/>
      <c r="F30" s="109"/>
      <c r="G30" s="111"/>
      <c r="H30" s="230"/>
      <c r="I30" s="230"/>
      <c r="J30" s="231"/>
      <c r="K30" s="231"/>
      <c r="L30" s="177"/>
      <c r="M30" s="231"/>
      <c r="N30" s="177"/>
      <c r="O30" s="209"/>
      <c r="P30" s="232"/>
      <c r="Q30" s="232"/>
      <c r="R30" s="233"/>
      <c r="S30" s="210"/>
      <c r="T30" s="209"/>
    </row>
    <row r="31" spans="1:20" s="150" customFormat="1" ht="30">
      <c r="A31" s="186">
        <v>2.7</v>
      </c>
      <c r="B31" s="234" t="s">
        <v>157</v>
      </c>
      <c r="C31" s="114" t="s">
        <v>146</v>
      </c>
      <c r="D31" s="186" t="s">
        <v>147</v>
      </c>
      <c r="E31" s="112">
        <f>G31/F31</f>
        <v>11.058857142857143</v>
      </c>
      <c r="F31" s="166">
        <v>70</v>
      </c>
      <c r="G31" s="141">
        <v>774.12</v>
      </c>
      <c r="H31" s="168"/>
      <c r="I31" s="169"/>
      <c r="J31" s="170"/>
      <c r="K31" s="170"/>
      <c r="L31" s="143"/>
      <c r="M31" s="170"/>
      <c r="N31" s="144"/>
      <c r="O31" s="145"/>
      <c r="P31" s="142">
        <f t="shared" ref="P31:Q31" si="11">H31-K31</f>
        <v>0</v>
      </c>
      <c r="Q31" s="146">
        <f t="shared" si="11"/>
        <v>0</v>
      </c>
      <c r="R31" s="147"/>
      <c r="S31" s="148"/>
      <c r="T31" s="154"/>
    </row>
    <row r="32" spans="1:20" s="150" customFormat="1">
      <c r="A32" s="453" t="s">
        <v>144</v>
      </c>
      <c r="B32" s="453"/>
      <c r="C32" s="211"/>
      <c r="D32" s="212"/>
      <c r="E32" s="213"/>
      <c r="F32" s="235"/>
      <c r="G32" s="215">
        <f>G31</f>
        <v>774.12</v>
      </c>
      <c r="H32" s="235"/>
      <c r="I32" s="236"/>
      <c r="J32" s="199"/>
      <c r="K32" s="199"/>
      <c r="L32" s="200">
        <f>SUM(L31)</f>
        <v>0</v>
      </c>
      <c r="M32" s="199"/>
      <c r="N32" s="200">
        <f>N31</f>
        <v>0</v>
      </c>
      <c r="O32" s="216"/>
      <c r="P32" s="202"/>
      <c r="Q32" s="203">
        <f>I32-L32</f>
        <v>0</v>
      </c>
      <c r="R32" s="204"/>
      <c r="S32" s="217"/>
      <c r="T32" s="237"/>
    </row>
    <row r="33" spans="1:20" s="135" customFormat="1">
      <c r="A33" s="463" t="s">
        <v>121</v>
      </c>
      <c r="B33" s="464"/>
      <c r="C33" s="464"/>
      <c r="D33" s="464"/>
      <c r="E33" s="465"/>
      <c r="F33" s="213"/>
      <c r="G33" s="178">
        <f>G21+G25+G29+G32</f>
        <v>4910.8812499999995</v>
      </c>
      <c r="H33" s="178"/>
      <c r="I33" s="178">
        <f t="shared" ref="I33" si="12">I21+I25+I29+I32</f>
        <v>2739.92</v>
      </c>
      <c r="J33" s="199"/>
      <c r="K33" s="199"/>
      <c r="L33" s="378">
        <f>L32+L29+L25+L21</f>
        <v>2669.683</v>
      </c>
      <c r="M33" s="199"/>
      <c r="N33" s="378">
        <f>N32+N29+N25+N21</f>
        <v>2990.8748800000003</v>
      </c>
      <c r="O33" s="201"/>
      <c r="P33" s="202"/>
      <c r="Q33" s="203">
        <f>I33-L33</f>
        <v>70.23700000000008</v>
      </c>
      <c r="R33" s="204"/>
      <c r="S33" s="238"/>
      <c r="T33" s="201"/>
    </row>
    <row r="34" spans="1:20" s="150" customFormat="1" ht="27" customHeight="1">
      <c r="A34" s="466" t="s">
        <v>123</v>
      </c>
      <c r="B34" s="467"/>
      <c r="C34" s="467"/>
      <c r="D34" s="467"/>
      <c r="E34" s="467"/>
      <c r="F34" s="467"/>
      <c r="G34" s="467"/>
      <c r="H34" s="467"/>
      <c r="I34" s="467"/>
      <c r="J34" s="467"/>
      <c r="K34" s="467"/>
      <c r="L34" s="467"/>
      <c r="M34" s="467"/>
      <c r="N34" s="467"/>
      <c r="O34" s="467"/>
      <c r="P34" s="467"/>
      <c r="Q34" s="467"/>
      <c r="R34" s="467"/>
      <c r="S34" s="468"/>
      <c r="T34" s="154"/>
    </row>
    <row r="35" spans="1:20" s="135" customFormat="1">
      <c r="A35" s="469" t="s">
        <v>124</v>
      </c>
      <c r="B35" s="470"/>
      <c r="C35" s="470"/>
      <c r="D35" s="470"/>
      <c r="E35" s="471"/>
      <c r="F35" s="243"/>
      <c r="G35" s="244">
        <v>0</v>
      </c>
      <c r="H35" s="243"/>
      <c r="I35" s="245"/>
      <c r="J35" s="227"/>
      <c r="K35" s="246"/>
      <c r="L35" s="247">
        <v>0</v>
      </c>
      <c r="M35" s="248"/>
      <c r="N35" s="247">
        <v>0</v>
      </c>
      <c r="O35" s="216"/>
      <c r="P35" s="202"/>
      <c r="Q35" s="203">
        <f>I35-L35</f>
        <v>0</v>
      </c>
      <c r="R35" s="249"/>
      <c r="S35" s="250"/>
      <c r="T35" s="201"/>
    </row>
    <row r="36" spans="1:20" s="135" customFormat="1" ht="20.25" customHeight="1">
      <c r="A36" s="466" t="s">
        <v>125</v>
      </c>
      <c r="B36" s="467"/>
      <c r="C36" s="467"/>
      <c r="D36" s="467"/>
      <c r="E36" s="467"/>
      <c r="F36" s="467"/>
      <c r="G36" s="467"/>
      <c r="H36" s="467"/>
      <c r="I36" s="467"/>
      <c r="J36" s="467"/>
      <c r="K36" s="467"/>
      <c r="L36" s="467"/>
      <c r="M36" s="467"/>
      <c r="N36" s="467"/>
      <c r="O36" s="467"/>
      <c r="P36" s="467"/>
      <c r="Q36" s="467"/>
      <c r="R36" s="467"/>
      <c r="S36" s="468"/>
      <c r="T36" s="251"/>
    </row>
    <row r="37" spans="1:20" s="135" customFormat="1">
      <c r="A37" s="459" t="s">
        <v>158</v>
      </c>
      <c r="B37" s="472"/>
      <c r="C37" s="472"/>
      <c r="D37" s="460"/>
      <c r="E37" s="252"/>
      <c r="F37" s="252"/>
      <c r="G37" s="252"/>
      <c r="H37" s="252"/>
      <c r="I37" s="252"/>
      <c r="J37" s="252"/>
      <c r="K37" s="252"/>
      <c r="L37" s="252"/>
      <c r="M37" s="252"/>
      <c r="N37" s="252"/>
      <c r="O37" s="252"/>
      <c r="P37" s="252"/>
      <c r="Q37" s="252"/>
      <c r="R37" s="252"/>
      <c r="S37" s="253"/>
      <c r="T37" s="254"/>
    </row>
    <row r="38" spans="1:20" s="150" customFormat="1" ht="16.5" customHeight="1">
      <c r="A38" s="239">
        <v>4.0999999999999996</v>
      </c>
      <c r="B38" s="255" t="s">
        <v>158</v>
      </c>
      <c r="C38" s="114" t="s">
        <v>146</v>
      </c>
      <c r="D38" s="186" t="s">
        <v>147</v>
      </c>
      <c r="E38" s="240">
        <v>5.1102999999999996</v>
      </c>
      <c r="F38" s="241">
        <v>18</v>
      </c>
      <c r="G38" s="242">
        <f>E38*F38</f>
        <v>91.985399999999998</v>
      </c>
      <c r="H38" s="139">
        <v>18</v>
      </c>
      <c r="I38" s="141">
        <v>91.985399999999998</v>
      </c>
      <c r="J38" s="142">
        <v>5.0999999999999996</v>
      </c>
      <c r="K38" s="142">
        <v>18</v>
      </c>
      <c r="L38" s="143">
        <f>K38*J38</f>
        <v>91.8</v>
      </c>
      <c r="M38" s="142">
        <f>K38</f>
        <v>18</v>
      </c>
      <c r="N38" s="144">
        <f>L38</f>
        <v>91.8</v>
      </c>
      <c r="O38" s="256" t="s">
        <v>183</v>
      </c>
      <c r="P38" s="142">
        <f t="shared" ref="P38:Q39" si="13">H38-K38</f>
        <v>0</v>
      </c>
      <c r="Q38" s="146">
        <f t="shared" si="13"/>
        <v>0.18540000000000134</v>
      </c>
      <c r="R38" s="185">
        <f>(J38-E38)/E38</f>
        <v>-2.0155372483024432E-3</v>
      </c>
      <c r="S38" s="257" t="s">
        <v>184</v>
      </c>
      <c r="T38" s="154"/>
    </row>
    <row r="39" spans="1:20" s="150" customFormat="1">
      <c r="A39" s="239">
        <v>4.2</v>
      </c>
      <c r="B39" s="255" t="s">
        <v>159</v>
      </c>
      <c r="C39" s="114" t="s">
        <v>146</v>
      </c>
      <c r="D39" s="186" t="s">
        <v>147</v>
      </c>
      <c r="E39" s="240">
        <v>6.8330000000000002</v>
      </c>
      <c r="F39" s="241">
        <v>10</v>
      </c>
      <c r="G39" s="242">
        <f>E39*F39</f>
        <v>68.33</v>
      </c>
      <c r="H39" s="139">
        <v>10</v>
      </c>
      <c r="I39" s="258">
        <v>68.33</v>
      </c>
      <c r="J39" s="142">
        <v>6.82</v>
      </c>
      <c r="K39" s="142">
        <v>10</v>
      </c>
      <c r="L39" s="143">
        <f>K39*J39</f>
        <v>68.2</v>
      </c>
      <c r="M39" s="142">
        <f>K39</f>
        <v>10</v>
      </c>
      <c r="N39" s="144">
        <f>L39</f>
        <v>68.2</v>
      </c>
      <c r="O39" s="256" t="s">
        <v>185</v>
      </c>
      <c r="P39" s="142">
        <f t="shared" si="13"/>
        <v>0</v>
      </c>
      <c r="Q39" s="146">
        <f t="shared" si="13"/>
        <v>0.12999999999999545</v>
      </c>
      <c r="R39" s="185">
        <f>(J39-E39)/E39</f>
        <v>-1.902531830821001E-3</v>
      </c>
      <c r="S39" s="257" t="s">
        <v>184</v>
      </c>
      <c r="T39" s="149"/>
    </row>
    <row r="40" spans="1:20" s="135" customFormat="1">
      <c r="A40" s="453" t="s">
        <v>144</v>
      </c>
      <c r="B40" s="453"/>
      <c r="C40" s="259"/>
      <c r="D40" s="201"/>
      <c r="E40" s="225"/>
      <c r="F40" s="226"/>
      <c r="G40" s="260">
        <f>SUM(G38:G39)</f>
        <v>160.31540000000001</v>
      </c>
      <c r="H40" s="260"/>
      <c r="I40" s="260">
        <f t="shared" ref="I40" si="14">SUM(I38:I39)</f>
        <v>160.31540000000001</v>
      </c>
      <c r="J40" s="199"/>
      <c r="K40" s="199"/>
      <c r="L40" s="200">
        <f>SUM(L38:L39)</f>
        <v>160</v>
      </c>
      <c r="M40" s="199"/>
      <c r="N40" s="200">
        <f>SUM(N38:N39)</f>
        <v>160</v>
      </c>
      <c r="O40" s="201"/>
      <c r="P40" s="202"/>
      <c r="Q40" s="203">
        <f>I40-L40</f>
        <v>0.315400000000011</v>
      </c>
      <c r="R40" s="249"/>
      <c r="S40" s="238"/>
      <c r="T40" s="201"/>
    </row>
    <row r="41" spans="1:20" s="135" customFormat="1">
      <c r="A41" s="459" t="s">
        <v>161</v>
      </c>
      <c r="B41" s="460"/>
      <c r="C41" s="262"/>
      <c r="D41" s="184"/>
      <c r="E41" s="184"/>
      <c r="F41" s="184"/>
      <c r="G41" s="184"/>
      <c r="H41" s="184"/>
      <c r="I41" s="184"/>
      <c r="J41" s="184"/>
      <c r="K41" s="184"/>
      <c r="L41" s="184"/>
      <c r="M41" s="184"/>
      <c r="N41" s="184"/>
      <c r="O41" s="184"/>
      <c r="P41" s="184"/>
      <c r="Q41" s="184"/>
      <c r="R41" s="184"/>
      <c r="S41" s="184"/>
      <c r="T41" s="184"/>
    </row>
    <row r="42" spans="1:20" s="150" customFormat="1" ht="25.5">
      <c r="A42" s="263">
        <v>4.3</v>
      </c>
      <c r="B42" s="525" t="s">
        <v>186</v>
      </c>
      <c r="C42" s="264" t="s">
        <v>146</v>
      </c>
      <c r="D42" s="186" t="s">
        <v>147</v>
      </c>
      <c r="E42" s="265">
        <v>77.95</v>
      </c>
      <c r="F42" s="266">
        <v>1</v>
      </c>
      <c r="G42" s="267">
        <v>77.95</v>
      </c>
      <c r="H42" s="268">
        <v>1</v>
      </c>
      <c r="I42" s="141">
        <v>77.95</v>
      </c>
      <c r="J42" s="142">
        <v>78</v>
      </c>
      <c r="K42" s="168">
        <v>1</v>
      </c>
      <c r="L42" s="143">
        <f>K42*J42</f>
        <v>78</v>
      </c>
      <c r="M42" s="168">
        <f>K42</f>
        <v>1</v>
      </c>
      <c r="N42" s="144">
        <f>L42</f>
        <v>78</v>
      </c>
      <c r="O42" s="145"/>
      <c r="P42" s="142">
        <f t="shared" ref="P42:Q44" si="15">H42-K42</f>
        <v>0</v>
      </c>
      <c r="Q42" s="146">
        <f t="shared" si="15"/>
        <v>-4.9999999999997158E-2</v>
      </c>
      <c r="R42" s="185">
        <f>(J42-E42)/E42</f>
        <v>6.414368184733439E-4</v>
      </c>
      <c r="S42" s="257" t="s">
        <v>187</v>
      </c>
      <c r="T42" s="154"/>
    </row>
    <row r="43" spans="1:20" s="135" customFormat="1">
      <c r="A43" s="263">
        <v>4.4000000000000004</v>
      </c>
      <c r="B43" s="269" t="s">
        <v>188</v>
      </c>
      <c r="C43" s="264" t="s">
        <v>146</v>
      </c>
      <c r="D43" s="186" t="s">
        <v>147</v>
      </c>
      <c r="E43" s="270">
        <v>2575.5</v>
      </c>
      <c r="F43" s="266">
        <v>1</v>
      </c>
      <c r="G43" s="381">
        <v>2325.5</v>
      </c>
      <c r="H43" s="271">
        <v>1</v>
      </c>
      <c r="I43" s="377">
        <v>1506.5325</v>
      </c>
      <c r="J43" s="142">
        <f>L43/K43</f>
        <v>1769.58</v>
      </c>
      <c r="K43" s="271">
        <v>1</v>
      </c>
      <c r="L43" s="388">
        <v>1769.58</v>
      </c>
      <c r="M43" s="271">
        <f>K43</f>
        <v>1</v>
      </c>
      <c r="N43" s="388">
        <v>1769.58</v>
      </c>
      <c r="O43" s="209"/>
      <c r="P43" s="142">
        <f t="shared" si="15"/>
        <v>0</v>
      </c>
      <c r="Q43" s="146">
        <f t="shared" si="15"/>
        <v>-263.0474999999999</v>
      </c>
      <c r="R43" s="147"/>
      <c r="S43" s="272"/>
      <c r="T43" s="209"/>
    </row>
    <row r="44" spans="1:20" s="150" customFormat="1" ht="30">
      <c r="A44" s="273">
        <v>4.5</v>
      </c>
      <c r="B44" s="274" t="s">
        <v>189</v>
      </c>
      <c r="C44" s="264" t="s">
        <v>146</v>
      </c>
      <c r="D44" s="186" t="s">
        <v>147</v>
      </c>
      <c r="E44" s="265">
        <f>G44/F44</f>
        <v>207.40700000000001</v>
      </c>
      <c r="F44" s="266">
        <v>1</v>
      </c>
      <c r="G44" s="275">
        <v>207.40700000000001</v>
      </c>
      <c r="H44" s="268">
        <v>1</v>
      </c>
      <c r="I44" s="141">
        <v>207.40700000000001</v>
      </c>
      <c r="J44" s="142">
        <f>L44/K44</f>
        <v>207.40703999999999</v>
      </c>
      <c r="K44" s="168">
        <v>1</v>
      </c>
      <c r="L44" s="143">
        <v>207.40703999999999</v>
      </c>
      <c r="M44" s="168">
        <v>1</v>
      </c>
      <c r="N44" s="144">
        <v>207.40703999999999</v>
      </c>
      <c r="O44" s="145"/>
      <c r="P44" s="142">
        <f t="shared" si="15"/>
        <v>0</v>
      </c>
      <c r="Q44" s="146">
        <f t="shared" si="15"/>
        <v>-3.9999999984274837E-5</v>
      </c>
      <c r="R44" s="147">
        <f t="shared" ref="R43:R44" si="16">(J44-E44)/E44</f>
        <v>1.9285752160859969E-7</v>
      </c>
      <c r="S44" s="346" t="s">
        <v>229</v>
      </c>
      <c r="T44" s="154"/>
    </row>
    <row r="45" spans="1:20" s="150" customFormat="1">
      <c r="A45" s="453" t="s">
        <v>144</v>
      </c>
      <c r="B45" s="453"/>
      <c r="C45" s="276"/>
      <c r="D45" s="212"/>
      <c r="E45" s="225"/>
      <c r="F45" s="117"/>
      <c r="G45" s="380">
        <f>SUM(G42:G44)</f>
        <v>2610.857</v>
      </c>
      <c r="H45" s="117"/>
      <c r="I45" s="376">
        <f>SUM(I42:I44)</f>
        <v>1791.8895</v>
      </c>
      <c r="J45" s="227"/>
      <c r="K45" s="246"/>
      <c r="L45" s="387">
        <f>SUM(L42:L44)</f>
        <v>2054.98704</v>
      </c>
      <c r="M45" s="246"/>
      <c r="N45" s="387">
        <f>SUM(N42:N44)</f>
        <v>2054.98704</v>
      </c>
      <c r="O45" s="216"/>
      <c r="P45" s="202"/>
      <c r="Q45" s="203">
        <f>I45-L45</f>
        <v>-263.09753999999998</v>
      </c>
      <c r="R45" s="204"/>
      <c r="S45" s="217"/>
      <c r="T45" s="201"/>
    </row>
    <row r="46" spans="1:20" s="135" customFormat="1">
      <c r="A46" s="451" t="s">
        <v>126</v>
      </c>
      <c r="B46" s="451"/>
      <c r="C46" s="451"/>
      <c r="D46" s="451"/>
      <c r="E46" s="451"/>
      <c r="F46" s="226"/>
      <c r="G46" s="379">
        <f>G45+G40</f>
        <v>2771.1723999999999</v>
      </c>
      <c r="H46" s="201"/>
      <c r="I46" s="378">
        <f>I45+I40</f>
        <v>1952.2049</v>
      </c>
      <c r="J46" s="199"/>
      <c r="K46" s="277"/>
      <c r="L46" s="378">
        <f>L45+L40</f>
        <v>2214.98704</v>
      </c>
      <c r="M46" s="277"/>
      <c r="N46" s="378">
        <f>N45+N40</f>
        <v>2214.98704</v>
      </c>
      <c r="O46" s="201"/>
      <c r="P46" s="202"/>
      <c r="Q46" s="203">
        <f>I46-L46</f>
        <v>-262.78214000000003</v>
      </c>
      <c r="R46" s="249"/>
      <c r="S46" s="238"/>
      <c r="T46" s="201"/>
    </row>
    <row r="47" spans="1:20" s="150" customFormat="1">
      <c r="A47" s="448" t="s">
        <v>127</v>
      </c>
      <c r="B47" s="449"/>
      <c r="C47" s="449"/>
      <c r="D47" s="449"/>
      <c r="E47" s="449"/>
      <c r="F47" s="449"/>
      <c r="G47" s="449"/>
      <c r="H47" s="449"/>
      <c r="I47" s="449"/>
      <c r="J47" s="449"/>
      <c r="K47" s="449"/>
      <c r="L47" s="449"/>
      <c r="M47" s="449"/>
      <c r="N47" s="449"/>
      <c r="O47" s="449"/>
      <c r="P47" s="449"/>
      <c r="Q47" s="449"/>
      <c r="R47" s="449"/>
      <c r="S47" s="450"/>
      <c r="T47" s="154"/>
    </row>
    <row r="48" spans="1:20" s="150" customFormat="1" ht="41.25" customHeight="1">
      <c r="A48" s="239">
        <v>5.0999999999999996</v>
      </c>
      <c r="B48" s="261" t="s">
        <v>190</v>
      </c>
      <c r="C48" s="264" t="s">
        <v>146</v>
      </c>
      <c r="D48" s="186" t="s">
        <v>147</v>
      </c>
      <c r="E48" s="140">
        <v>90.6</v>
      </c>
      <c r="F48" s="278">
        <v>1</v>
      </c>
      <c r="G48" s="116">
        <v>90.6</v>
      </c>
      <c r="H48" s="268">
        <v>1</v>
      </c>
      <c r="I48" s="141">
        <v>90.6</v>
      </c>
      <c r="J48" s="142">
        <f>L48/K48</f>
        <v>90.4</v>
      </c>
      <c r="K48" s="168">
        <v>1</v>
      </c>
      <c r="L48" s="143">
        <v>90.4</v>
      </c>
      <c r="M48" s="168">
        <v>1</v>
      </c>
      <c r="N48" s="144">
        <v>90.4</v>
      </c>
      <c r="O48" s="145"/>
      <c r="P48" s="142">
        <f t="shared" ref="P48:Q48" si="17">H48-K48</f>
        <v>0</v>
      </c>
      <c r="Q48" s="146">
        <f t="shared" si="17"/>
        <v>0.19999999999998863</v>
      </c>
      <c r="R48" s="147">
        <f t="shared" ref="R48" si="18">(J48-E48)/E48</f>
        <v>-2.2075055187636716E-3</v>
      </c>
      <c r="S48" s="257" t="s">
        <v>250</v>
      </c>
      <c r="T48" s="154"/>
    </row>
    <row r="49" spans="1:20" s="135" customFormat="1">
      <c r="A49" s="451" t="s">
        <v>128</v>
      </c>
      <c r="B49" s="451"/>
      <c r="C49" s="451"/>
      <c r="D49" s="451"/>
      <c r="E49" s="451"/>
      <c r="F49" s="117"/>
      <c r="G49" s="292">
        <f>G48</f>
        <v>90.6</v>
      </c>
      <c r="H49" s="292"/>
      <c r="I49" s="292">
        <f>I48</f>
        <v>90.6</v>
      </c>
      <c r="J49" s="199"/>
      <c r="K49" s="277"/>
      <c r="L49" s="203">
        <f>SUM(L48:L48)</f>
        <v>90.4</v>
      </c>
      <c r="M49" s="277"/>
      <c r="N49" s="203">
        <f>SUM(N48:N48)</f>
        <v>90.4</v>
      </c>
      <c r="O49" s="201"/>
      <c r="P49" s="202"/>
      <c r="Q49" s="203">
        <f>I49-L49</f>
        <v>0.19999999999998863</v>
      </c>
      <c r="R49" s="249"/>
      <c r="S49" s="205"/>
      <c r="T49" s="201"/>
    </row>
    <row r="50" spans="1:20" s="150" customFormat="1">
      <c r="A50" s="454" t="s">
        <v>129</v>
      </c>
      <c r="B50" s="455"/>
      <c r="C50" s="455"/>
      <c r="D50" s="455"/>
      <c r="E50" s="455"/>
      <c r="F50" s="455"/>
      <c r="G50" s="455"/>
      <c r="H50" s="455"/>
      <c r="I50" s="455"/>
      <c r="J50" s="455"/>
      <c r="K50" s="455"/>
      <c r="L50" s="455"/>
      <c r="M50" s="455"/>
      <c r="N50" s="455"/>
      <c r="O50" s="455"/>
      <c r="P50" s="455"/>
      <c r="Q50" s="455"/>
      <c r="R50" s="455"/>
      <c r="S50" s="456"/>
      <c r="T50" s="154"/>
    </row>
    <row r="51" spans="1:20" s="150" customFormat="1" ht="30">
      <c r="A51" s="136">
        <v>6.1</v>
      </c>
      <c r="B51" s="280" t="s">
        <v>191</v>
      </c>
      <c r="C51" s="281" t="s">
        <v>146</v>
      </c>
      <c r="D51" s="186" t="s">
        <v>147</v>
      </c>
      <c r="E51" s="282">
        <v>551.66999999999996</v>
      </c>
      <c r="F51" s="283">
        <v>2</v>
      </c>
      <c r="G51" s="383">
        <f>E51*F51</f>
        <v>1103.3399999999999</v>
      </c>
      <c r="H51" s="268">
        <v>2</v>
      </c>
      <c r="I51" s="367">
        <v>1103.3399999999999</v>
      </c>
      <c r="J51" s="347">
        <f>L51/K51</f>
        <v>551.66999999999996</v>
      </c>
      <c r="K51" s="268">
        <v>2</v>
      </c>
      <c r="L51" s="392">
        <v>1103.3399999999999</v>
      </c>
      <c r="M51" s="268">
        <v>2</v>
      </c>
      <c r="N51" s="392">
        <v>1103.3399999999999</v>
      </c>
      <c r="O51" s="145"/>
      <c r="P51" s="142">
        <f t="shared" ref="P51:Q52" si="19">H51-K51</f>
        <v>0</v>
      </c>
      <c r="Q51" s="146">
        <f t="shared" si="19"/>
        <v>0</v>
      </c>
      <c r="R51" s="147">
        <f t="shared" ref="R51:R52" si="20">(J51-E51)/E51</f>
        <v>0</v>
      </c>
      <c r="S51" s="257" t="s">
        <v>251</v>
      </c>
      <c r="T51" s="154"/>
    </row>
    <row r="52" spans="1:20" s="135" customFormat="1" ht="25.5">
      <c r="A52" s="136">
        <v>6.2</v>
      </c>
      <c r="B52" s="348" t="s">
        <v>192</v>
      </c>
      <c r="C52" s="281" t="s">
        <v>146</v>
      </c>
      <c r="D52" s="186" t="s">
        <v>147</v>
      </c>
      <c r="E52" s="282">
        <v>408.13</v>
      </c>
      <c r="F52" s="283">
        <v>3</v>
      </c>
      <c r="G52" s="382">
        <f>E52*F52</f>
        <v>1224.3899999999999</v>
      </c>
      <c r="H52" s="188">
        <f>F52</f>
        <v>3</v>
      </c>
      <c r="I52" s="375">
        <f>G52</f>
        <v>1224.3899999999999</v>
      </c>
      <c r="J52" s="347">
        <f>L52/K52</f>
        <v>408.53469166666667</v>
      </c>
      <c r="K52" s="298">
        <v>3</v>
      </c>
      <c r="L52" s="385">
        <v>1225.604075</v>
      </c>
      <c r="M52" s="298">
        <v>3</v>
      </c>
      <c r="N52" s="385">
        <v>1225.604075</v>
      </c>
      <c r="O52" s="209"/>
      <c r="P52" s="142">
        <f t="shared" si="19"/>
        <v>0</v>
      </c>
      <c r="Q52" s="146">
        <f t="shared" si="19"/>
        <v>-1.2140750000000935</v>
      </c>
      <c r="R52" s="147">
        <f t="shared" si="20"/>
        <v>9.915753967281967E-4</v>
      </c>
      <c r="S52" s="346" t="s">
        <v>170</v>
      </c>
      <c r="T52" s="209"/>
    </row>
    <row r="53" spans="1:20" s="150" customFormat="1">
      <c r="A53" s="451" t="s">
        <v>130</v>
      </c>
      <c r="B53" s="451"/>
      <c r="C53" s="451"/>
      <c r="D53" s="451"/>
      <c r="E53" s="451"/>
      <c r="F53" s="117"/>
      <c r="G53" s="379">
        <v>2327.73</v>
      </c>
      <c r="H53" s="117"/>
      <c r="I53" s="384">
        <f>SUM(I51:I52)</f>
        <v>2327.7299999999996</v>
      </c>
      <c r="J53" s="227"/>
      <c r="K53" s="246"/>
      <c r="L53" s="386">
        <f>SUM(L51:L52)</f>
        <v>2328.9440749999999</v>
      </c>
      <c r="M53" s="246"/>
      <c r="N53" s="386">
        <f>SUM(N51:N52)</f>
        <v>2328.9440749999999</v>
      </c>
      <c r="O53" s="216"/>
      <c r="P53" s="202"/>
      <c r="Q53" s="203">
        <f>I53-L53</f>
        <v>-1.2140750000003209</v>
      </c>
      <c r="R53" s="286"/>
      <c r="S53" s="217"/>
      <c r="T53" s="201"/>
    </row>
    <row r="54" spans="1:20" s="135" customFormat="1">
      <c r="A54" s="448" t="s">
        <v>131</v>
      </c>
      <c r="B54" s="449"/>
      <c r="C54" s="449"/>
      <c r="D54" s="449"/>
      <c r="E54" s="449"/>
      <c r="F54" s="449"/>
      <c r="G54" s="449"/>
      <c r="H54" s="449"/>
      <c r="I54" s="449"/>
      <c r="J54" s="449"/>
      <c r="K54" s="449"/>
      <c r="L54" s="449"/>
      <c r="M54" s="449"/>
      <c r="N54" s="449"/>
      <c r="O54" s="449"/>
      <c r="P54" s="449"/>
      <c r="Q54" s="449"/>
      <c r="R54" s="449"/>
      <c r="S54" s="450"/>
      <c r="T54" s="209"/>
    </row>
    <row r="55" spans="1:20" s="150" customFormat="1" ht="55.5" customHeight="1">
      <c r="A55" s="186">
        <v>7.1</v>
      </c>
      <c r="B55" s="288" t="s">
        <v>193</v>
      </c>
      <c r="C55" s="264" t="s">
        <v>146</v>
      </c>
      <c r="D55" s="186" t="s">
        <v>147</v>
      </c>
      <c r="E55" s="287">
        <v>12.74</v>
      </c>
      <c r="F55" s="115">
        <v>5</v>
      </c>
      <c r="G55" s="242">
        <f t="shared" ref="G55" si="21">E55*F55</f>
        <v>63.7</v>
      </c>
      <c r="H55" s="268">
        <v>5</v>
      </c>
      <c r="I55" s="141">
        <v>63.7</v>
      </c>
      <c r="J55" s="170">
        <f>L55/K55</f>
        <v>6.3849999999999998</v>
      </c>
      <c r="K55" s="279">
        <v>5</v>
      </c>
      <c r="L55" s="143">
        <v>31.925000000000001</v>
      </c>
      <c r="M55" s="279">
        <v>5</v>
      </c>
      <c r="N55" s="143">
        <v>31.925000000000001</v>
      </c>
      <c r="O55" s="145"/>
      <c r="P55" s="142">
        <f t="shared" ref="P55:Q55" si="22">H55-K55</f>
        <v>0</v>
      </c>
      <c r="Q55" s="146">
        <f t="shared" si="22"/>
        <v>31.775000000000002</v>
      </c>
      <c r="R55" s="147">
        <f t="shared" ref="R55" si="23">(J55-E55)/E55</f>
        <v>-0.49882260596546313</v>
      </c>
      <c r="S55" s="257" t="s">
        <v>252</v>
      </c>
      <c r="T55" s="154"/>
    </row>
    <row r="56" spans="1:20" s="135" customFormat="1">
      <c r="A56" s="451" t="s">
        <v>132</v>
      </c>
      <c r="B56" s="451"/>
      <c r="C56" s="451"/>
      <c r="D56" s="451"/>
      <c r="E56" s="451"/>
      <c r="F56" s="108"/>
      <c r="G56" s="349">
        <f>G55</f>
        <v>63.7</v>
      </c>
      <c r="H56" s="108"/>
      <c r="I56" s="290">
        <f>SUM(I55:I55)</f>
        <v>63.7</v>
      </c>
      <c r="J56" s="201"/>
      <c r="K56" s="108"/>
      <c r="L56" s="290">
        <f>SUM(L55:L55)</f>
        <v>31.925000000000001</v>
      </c>
      <c r="M56" s="290"/>
      <c r="N56" s="290">
        <f>SUM(N55:N55)</f>
        <v>31.925000000000001</v>
      </c>
      <c r="O56" s="201"/>
      <c r="P56" s="201"/>
      <c r="Q56" s="290">
        <f>I56-L56</f>
        <v>31.775000000000002</v>
      </c>
      <c r="R56" s="201"/>
      <c r="S56" s="201"/>
      <c r="T56" s="201"/>
    </row>
    <row r="57" spans="1:20" s="135" customFormat="1" ht="19.5" customHeight="1">
      <c r="A57" s="452" t="s">
        <v>194</v>
      </c>
      <c r="B57" s="452"/>
      <c r="C57" s="452"/>
      <c r="D57" s="452"/>
      <c r="E57" s="452"/>
      <c r="F57" s="291"/>
      <c r="G57" s="389">
        <f>G16+G33+G35+G46+G49+G53+G56</f>
        <v>31680.007909999993</v>
      </c>
      <c r="H57" s="350"/>
      <c r="I57" s="351">
        <f>I16+I33+I35+I46+I49+I53+I56</f>
        <v>18107.844677000001</v>
      </c>
      <c r="J57" s="350"/>
      <c r="K57" s="350"/>
      <c r="L57" s="352">
        <f>L56+L53+L49+L46+L35+L33+L16</f>
        <v>19049.551895000001</v>
      </c>
      <c r="M57" s="353"/>
      <c r="N57" s="352">
        <f>N56+N53+N49+N46+N35+N33+N16</f>
        <v>19178.679974999999</v>
      </c>
      <c r="O57" s="350"/>
      <c r="P57" s="354">
        <f t="shared" ref="P57:Q57" si="24">H57-K57</f>
        <v>0</v>
      </c>
      <c r="Q57" s="354">
        <f t="shared" si="24"/>
        <v>-941.70721799999956</v>
      </c>
      <c r="R57" s="291"/>
      <c r="S57" s="291"/>
      <c r="T57" s="291"/>
    </row>
    <row r="62" spans="1:20" s="359" customFormat="1" ht="15.75">
      <c r="A62" s="355"/>
      <c r="B62" s="356" t="s">
        <v>238</v>
      </c>
      <c r="C62" s="357"/>
      <c r="D62" s="357"/>
      <c r="E62" s="357"/>
      <c r="F62" s="357"/>
      <c r="G62" s="357"/>
      <c r="H62" s="481" t="s">
        <v>284</v>
      </c>
      <c r="I62" s="481"/>
      <c r="J62" s="481"/>
      <c r="K62" s="481"/>
      <c r="L62" s="481"/>
      <c r="M62" s="357"/>
      <c r="N62" s="358"/>
      <c r="O62" s="358"/>
      <c r="P62" s="358"/>
      <c r="Q62" s="358"/>
      <c r="R62" s="358"/>
      <c r="S62" s="358"/>
      <c r="T62" s="358"/>
    </row>
    <row r="63" spans="1:20" s="359" customFormat="1" ht="15.75">
      <c r="A63" s="360"/>
      <c r="B63" s="361" t="s">
        <v>239</v>
      </c>
      <c r="C63" s="357"/>
      <c r="D63" s="357"/>
      <c r="E63" s="357"/>
      <c r="F63" s="357"/>
      <c r="G63" s="357"/>
      <c r="H63" s="357"/>
      <c r="I63" s="362"/>
      <c r="J63" s="362" t="s">
        <v>71</v>
      </c>
      <c r="K63" s="362"/>
      <c r="L63" s="357"/>
      <c r="M63" s="357"/>
      <c r="N63" s="358"/>
      <c r="O63" s="358"/>
      <c r="P63" s="358"/>
      <c r="Q63" s="358"/>
      <c r="R63" s="358"/>
      <c r="S63" s="358"/>
      <c r="T63" s="358"/>
    </row>
    <row r="64" spans="1:20" s="359" customFormat="1" ht="15.75">
      <c r="A64" s="357"/>
      <c r="B64" s="361"/>
      <c r="C64" s="357"/>
      <c r="D64" s="357"/>
      <c r="E64" s="357"/>
      <c r="F64" s="357"/>
      <c r="G64" s="357"/>
      <c r="H64" s="357"/>
      <c r="I64" s="357"/>
      <c r="J64" s="357"/>
      <c r="K64" s="357"/>
      <c r="L64" s="357"/>
      <c r="M64" s="357"/>
      <c r="N64" s="357"/>
      <c r="O64" s="358"/>
      <c r="P64" s="358"/>
      <c r="Q64" s="358"/>
      <c r="R64" s="358"/>
      <c r="S64" s="358"/>
      <c r="T64" s="358"/>
    </row>
    <row r="65" spans="1:20" s="359" customFormat="1" ht="15.75">
      <c r="A65" s="357"/>
      <c r="B65" s="366" t="s">
        <v>283</v>
      </c>
      <c r="C65" s="357"/>
      <c r="D65" s="358"/>
      <c r="E65" s="363"/>
      <c r="F65" s="482" t="s">
        <v>240</v>
      </c>
      <c r="G65" s="482"/>
      <c r="H65" s="357"/>
      <c r="I65" s="357"/>
      <c r="J65" s="357"/>
      <c r="K65" s="357"/>
      <c r="L65" s="357"/>
      <c r="M65" s="357"/>
      <c r="N65" s="357"/>
      <c r="O65" s="358"/>
      <c r="P65" s="358"/>
      <c r="Q65" s="358"/>
      <c r="R65" s="358"/>
      <c r="S65" s="358"/>
      <c r="T65" s="358"/>
    </row>
    <row r="66" spans="1:20" s="365" customFormat="1" ht="12.75">
      <c r="A66" s="55"/>
      <c r="B66" s="55"/>
      <c r="C66" s="364"/>
      <c r="D66" s="364"/>
      <c r="E66" s="364"/>
      <c r="F66" s="364"/>
      <c r="G66" s="364"/>
      <c r="H66" s="364"/>
      <c r="I66" s="364"/>
      <c r="J66" s="364"/>
      <c r="K66" s="364"/>
      <c r="L66" s="364"/>
      <c r="M66" s="364"/>
    </row>
  </sheetData>
  <mergeCells count="43">
    <mergeCell ref="H62:L62"/>
    <mergeCell ref="F65:G65"/>
    <mergeCell ref="A1:T1"/>
    <mergeCell ref="A2:A4"/>
    <mergeCell ref="B2:B4"/>
    <mergeCell ref="C2:C4"/>
    <mergeCell ref="D2:G3"/>
    <mergeCell ref="H2:I3"/>
    <mergeCell ref="J2:N2"/>
    <mergeCell ref="O2:O4"/>
    <mergeCell ref="P2:Q3"/>
    <mergeCell ref="R2:R4"/>
    <mergeCell ref="A26:C26"/>
    <mergeCell ref="S2:S4"/>
    <mergeCell ref="T2:T4"/>
    <mergeCell ref="J3:L3"/>
    <mergeCell ref="M3:N3"/>
    <mergeCell ref="A6:T6"/>
    <mergeCell ref="A16:E16"/>
    <mergeCell ref="A17:S17"/>
    <mergeCell ref="A18:C18"/>
    <mergeCell ref="A21:B21"/>
    <mergeCell ref="A22:B22"/>
    <mergeCell ref="A25:B25"/>
    <mergeCell ref="A41:B41"/>
    <mergeCell ref="A29:B29"/>
    <mergeCell ref="A30:B30"/>
    <mergeCell ref="A32:B32"/>
    <mergeCell ref="A33:E33"/>
    <mergeCell ref="A34:S34"/>
    <mergeCell ref="A35:E35"/>
    <mergeCell ref="A36:S36"/>
    <mergeCell ref="A37:D37"/>
    <mergeCell ref="A40:B40"/>
    <mergeCell ref="A54:S54"/>
    <mergeCell ref="A56:E56"/>
    <mergeCell ref="A57:E57"/>
    <mergeCell ref="A45:B45"/>
    <mergeCell ref="A46:E46"/>
    <mergeCell ref="A47:S47"/>
    <mergeCell ref="A49:E49"/>
    <mergeCell ref="A50:S50"/>
    <mergeCell ref="A53:E53"/>
  </mergeCells>
  <pageMargins left="0.11811023622047245" right="7.874015748031496E-2" top="0.47244094488188981" bottom="0.35433070866141736" header="0.23622047244094491" footer="0.27559055118110237"/>
  <pageSetup paperSize="9" scale="52" orientation="landscape" r:id="rId1"/>
  <headerFooter alignWithMargins="0"/>
  <rowBreaks count="1" manualBreakCount="1">
    <brk id="35" max="19" man="1"/>
  </rowBreaks>
</worksheet>
</file>

<file path=xl/worksheets/sheet11.xml><?xml version="1.0" encoding="utf-8"?>
<worksheet xmlns="http://schemas.openxmlformats.org/spreadsheetml/2006/main" xmlns:r="http://schemas.openxmlformats.org/officeDocument/2006/relationships">
  <dimension ref="A1:J71"/>
  <sheetViews>
    <sheetView view="pageBreakPreview" zoomScale="55" zoomScaleNormal="70" zoomScaleSheetLayoutView="55" workbookViewId="0">
      <pane ySplit="8" topLeftCell="A12" activePane="bottomLeft" state="frozen"/>
      <selection activeCell="J40" sqref="J40"/>
      <selection pane="bottomLeft" activeCell="B68" sqref="B68"/>
    </sheetView>
  </sheetViews>
  <sheetFormatPr defaultRowHeight="12.75"/>
  <cols>
    <col min="1" max="1" width="5" style="308" customWidth="1"/>
    <col min="2" max="2" width="40" style="308" customWidth="1"/>
    <col min="3" max="3" width="11" style="308" customWidth="1"/>
    <col min="4" max="4" width="11.28515625" style="308" customWidth="1"/>
    <col min="5" max="5" width="13.85546875" style="345" customWidth="1"/>
    <col min="6" max="7" width="13.85546875" style="308" customWidth="1"/>
    <col min="8" max="8" width="21.28515625" style="308" customWidth="1"/>
    <col min="9" max="9" width="20.7109375" style="308" customWidth="1"/>
    <col min="10" max="10" width="44.28515625" style="308" customWidth="1"/>
    <col min="11" max="11" width="15.85546875" style="308" customWidth="1"/>
    <col min="12" max="16384" width="9.140625" style="308"/>
  </cols>
  <sheetData>
    <row r="1" spans="1:10" s="302" customFormat="1" ht="18" customHeight="1">
      <c r="A1" s="299"/>
      <c r="B1" s="299"/>
      <c r="C1" s="300"/>
      <c r="D1" s="300"/>
      <c r="E1" s="301"/>
      <c r="J1" s="303" t="s">
        <v>201</v>
      </c>
    </row>
    <row r="2" spans="1:10" s="304" customFormat="1" ht="18" customHeight="1">
      <c r="A2" s="506" t="s">
        <v>202</v>
      </c>
      <c r="B2" s="506"/>
      <c r="C2" s="506"/>
      <c r="D2" s="506"/>
      <c r="E2" s="506"/>
      <c r="F2" s="506"/>
      <c r="G2" s="506"/>
      <c r="H2" s="506"/>
      <c r="I2" s="506"/>
      <c r="J2" s="506"/>
    </row>
    <row r="3" spans="1:10" s="304" customFormat="1" ht="14.25">
      <c r="A3" s="506" t="s">
        <v>279</v>
      </c>
      <c r="B3" s="506"/>
      <c r="C3" s="506"/>
      <c r="D3" s="506"/>
      <c r="E3" s="506"/>
      <c r="F3" s="506"/>
      <c r="G3" s="506"/>
      <c r="H3" s="506"/>
      <c r="I3" s="506"/>
      <c r="J3" s="506"/>
    </row>
    <row r="4" spans="1:10" s="304" customFormat="1" ht="13.5" customHeight="1">
      <c r="A4" s="299"/>
      <c r="B4" s="299"/>
      <c r="C4" s="300"/>
      <c r="D4" s="300"/>
      <c r="E4" s="305"/>
    </row>
    <row r="5" spans="1:10" s="306" customFormat="1" ht="15" customHeight="1">
      <c r="A5" s="507" t="s">
        <v>0</v>
      </c>
      <c r="B5" s="507" t="s">
        <v>117</v>
      </c>
      <c r="C5" s="508" t="s">
        <v>254</v>
      </c>
      <c r="D5" s="507" t="s">
        <v>41</v>
      </c>
      <c r="E5" s="509" t="s">
        <v>255</v>
      </c>
      <c r="F5" s="507" t="s">
        <v>42</v>
      </c>
      <c r="G5" s="507" t="s">
        <v>40</v>
      </c>
      <c r="H5" s="507" t="s">
        <v>43</v>
      </c>
      <c r="I5" s="507" t="s">
        <v>44</v>
      </c>
      <c r="J5" s="507" t="s">
        <v>203</v>
      </c>
    </row>
    <row r="6" spans="1:10" s="306" customFormat="1" ht="17.25" customHeight="1">
      <c r="A6" s="507"/>
      <c r="B6" s="507"/>
      <c r="C6" s="508"/>
      <c r="D6" s="507"/>
      <c r="E6" s="510"/>
      <c r="F6" s="507"/>
      <c r="G6" s="507"/>
      <c r="H6" s="507"/>
      <c r="I6" s="507"/>
      <c r="J6" s="507"/>
    </row>
    <row r="7" spans="1:10" s="306" customFormat="1" ht="72.75" customHeight="1">
      <c r="A7" s="507"/>
      <c r="B7" s="507"/>
      <c r="C7" s="508"/>
      <c r="D7" s="507"/>
      <c r="E7" s="511"/>
      <c r="F7" s="507"/>
      <c r="G7" s="507"/>
      <c r="H7" s="507"/>
      <c r="I7" s="507"/>
      <c r="J7" s="507"/>
    </row>
    <row r="8" spans="1:10" s="306" customFormat="1">
      <c r="A8" s="307">
        <v>1</v>
      </c>
      <c r="B8" s="307">
        <v>2</v>
      </c>
      <c r="C8" s="307">
        <v>3</v>
      </c>
      <c r="D8" s="307">
        <v>4</v>
      </c>
      <c r="E8" s="401">
        <v>5</v>
      </c>
      <c r="F8" s="307">
        <v>6</v>
      </c>
      <c r="G8" s="307">
        <v>7</v>
      </c>
      <c r="H8" s="307">
        <v>8</v>
      </c>
      <c r="I8" s="307">
        <v>9</v>
      </c>
      <c r="J8" s="307">
        <v>10</v>
      </c>
    </row>
    <row r="9" spans="1:10">
      <c r="A9" s="505" t="s">
        <v>204</v>
      </c>
      <c r="B9" s="505"/>
      <c r="C9" s="505"/>
      <c r="D9" s="505"/>
      <c r="E9" s="505"/>
      <c r="F9" s="505"/>
      <c r="G9" s="505"/>
      <c r="H9" s="505"/>
      <c r="I9" s="505"/>
      <c r="J9" s="505"/>
    </row>
    <row r="10" spans="1:10" ht="102">
      <c r="A10" s="309">
        <v>1.1000000000000001</v>
      </c>
      <c r="B10" s="310" t="s">
        <v>256</v>
      </c>
      <c r="C10" s="311" t="str">
        <f>IFERROR(E10/D10,"")</f>
        <v/>
      </c>
      <c r="D10" s="311"/>
      <c r="E10" s="312"/>
      <c r="F10" s="313" t="s">
        <v>257</v>
      </c>
      <c r="G10" s="309" t="s">
        <v>205</v>
      </c>
      <c r="H10" s="314" t="s">
        <v>258</v>
      </c>
      <c r="I10" s="314" t="s">
        <v>258</v>
      </c>
      <c r="J10" s="309" t="s">
        <v>259</v>
      </c>
    </row>
    <row r="11" spans="1:10" ht="127.5">
      <c r="A11" s="309">
        <v>1.2</v>
      </c>
      <c r="B11" s="315" t="s">
        <v>169</v>
      </c>
      <c r="C11" s="311" t="str">
        <f t="shared" ref="C11:C18" si="0">IFERROR(E11/D11,"")</f>
        <v/>
      </c>
      <c r="D11" s="311"/>
      <c r="E11" s="312"/>
      <c r="F11" s="313" t="s">
        <v>257</v>
      </c>
      <c r="G11" s="309" t="s">
        <v>205</v>
      </c>
      <c r="H11" s="314" t="s">
        <v>258</v>
      </c>
      <c r="I11" s="314" t="s">
        <v>258</v>
      </c>
      <c r="J11" s="309" t="s">
        <v>260</v>
      </c>
    </row>
    <row r="12" spans="1:10" ht="127.5">
      <c r="A12" s="309">
        <v>1.3</v>
      </c>
      <c r="B12" s="315" t="s">
        <v>177</v>
      </c>
      <c r="C12" s="311" t="str">
        <f t="shared" si="0"/>
        <v/>
      </c>
      <c r="D12" s="311"/>
      <c r="E12" s="312"/>
      <c r="F12" s="313" t="s">
        <v>257</v>
      </c>
      <c r="G12" s="309" t="s">
        <v>205</v>
      </c>
      <c r="H12" s="314" t="s">
        <v>258</v>
      </c>
      <c r="I12" s="314" t="s">
        <v>258</v>
      </c>
      <c r="J12" s="309" t="s">
        <v>260</v>
      </c>
    </row>
    <row r="13" spans="1:10" ht="51">
      <c r="A13" s="309">
        <v>1.4</v>
      </c>
      <c r="B13" s="316" t="s">
        <v>145</v>
      </c>
      <c r="C13" s="311" t="str">
        <f>IFERROR(#REF!/D13,"")</f>
        <v/>
      </c>
      <c r="D13" s="311"/>
      <c r="E13" s="308"/>
      <c r="F13" s="313" t="s">
        <v>261</v>
      </c>
      <c r="G13" s="309" t="s">
        <v>205</v>
      </c>
      <c r="H13" s="314" t="s">
        <v>262</v>
      </c>
      <c r="I13" s="314" t="s">
        <v>262</v>
      </c>
      <c r="J13" s="309" t="s">
        <v>263</v>
      </c>
    </row>
    <row r="14" spans="1:10" ht="25.5">
      <c r="A14" s="309">
        <v>1.5</v>
      </c>
      <c r="B14" s="317" t="s">
        <v>178</v>
      </c>
      <c r="C14" s="311" t="str">
        <f t="shared" si="0"/>
        <v/>
      </c>
      <c r="D14" s="311"/>
      <c r="E14" s="312"/>
      <c r="F14" s="313">
        <v>41725</v>
      </c>
      <c r="G14" s="309" t="s">
        <v>205</v>
      </c>
      <c r="H14" s="309" t="s">
        <v>164</v>
      </c>
      <c r="I14" s="309" t="s">
        <v>164</v>
      </c>
      <c r="J14" s="309" t="s">
        <v>264</v>
      </c>
    </row>
    <row r="15" spans="1:10">
      <c r="A15" s="309">
        <v>1.6</v>
      </c>
      <c r="B15" s="317" t="s">
        <v>179</v>
      </c>
      <c r="C15" s="311" t="str">
        <f t="shared" si="0"/>
        <v/>
      </c>
      <c r="D15" s="311"/>
      <c r="E15" s="312"/>
      <c r="F15" s="309"/>
      <c r="G15" s="309" t="s">
        <v>205</v>
      </c>
      <c r="H15" s="309" t="s">
        <v>164</v>
      </c>
      <c r="I15" s="309" t="s">
        <v>164</v>
      </c>
      <c r="J15" s="309" t="s">
        <v>265</v>
      </c>
    </row>
    <row r="16" spans="1:10" ht="25.5">
      <c r="A16" s="318">
        <v>1.7</v>
      </c>
      <c r="B16" s="317" t="s">
        <v>180</v>
      </c>
      <c r="C16" s="311">
        <v>80</v>
      </c>
      <c r="D16" s="311">
        <v>1</v>
      </c>
      <c r="E16" s="402">
        <v>74.483999999999995</v>
      </c>
      <c r="F16" s="313">
        <v>41760</v>
      </c>
      <c r="G16" s="309" t="s">
        <v>165</v>
      </c>
      <c r="H16" s="309" t="s">
        <v>206</v>
      </c>
      <c r="I16" s="309" t="s">
        <v>206</v>
      </c>
      <c r="J16" s="309" t="s">
        <v>266</v>
      </c>
    </row>
    <row r="17" spans="1:10" ht="25.5">
      <c r="A17" s="318">
        <v>1.8</v>
      </c>
      <c r="B17" s="319" t="s">
        <v>181</v>
      </c>
      <c r="C17" s="311" t="str">
        <f t="shared" si="0"/>
        <v/>
      </c>
      <c r="D17" s="311"/>
      <c r="E17" s="312"/>
      <c r="F17" s="309"/>
      <c r="G17" s="309"/>
      <c r="H17" s="309"/>
      <c r="I17" s="309"/>
      <c r="J17" s="309"/>
    </row>
    <row r="18" spans="1:10">
      <c r="A18" s="318">
        <v>1.9</v>
      </c>
      <c r="B18" s="319" t="s">
        <v>237</v>
      </c>
      <c r="C18" s="311" t="str">
        <f t="shared" si="0"/>
        <v/>
      </c>
      <c r="D18" s="311"/>
      <c r="E18" s="312"/>
      <c r="F18" s="309"/>
      <c r="G18" s="309" t="s">
        <v>205</v>
      </c>
      <c r="H18" s="309" t="s">
        <v>267</v>
      </c>
      <c r="I18" s="309"/>
      <c r="J18" s="309" t="s">
        <v>268</v>
      </c>
    </row>
    <row r="19" spans="1:10" s="323" customFormat="1">
      <c r="A19" s="515" t="s">
        <v>120</v>
      </c>
      <c r="B19" s="515"/>
      <c r="C19" s="320" t="s">
        <v>207</v>
      </c>
      <c r="D19" s="320" t="s">
        <v>207</v>
      </c>
      <c r="E19" s="321">
        <f>SUM(E10:E18)</f>
        <v>74.483999999999995</v>
      </c>
      <c r="F19" s="322"/>
      <c r="G19" s="322"/>
      <c r="H19" s="322"/>
      <c r="I19" s="322"/>
      <c r="J19" s="322"/>
    </row>
    <row r="20" spans="1:10">
      <c r="A20" s="505" t="s">
        <v>122</v>
      </c>
      <c r="B20" s="505"/>
      <c r="C20" s="505"/>
      <c r="D20" s="505"/>
      <c r="E20" s="505"/>
      <c r="F20" s="505"/>
      <c r="G20" s="505"/>
      <c r="H20" s="505"/>
      <c r="I20" s="505"/>
      <c r="J20" s="505"/>
    </row>
    <row r="21" spans="1:10">
      <c r="A21" s="505" t="s">
        <v>148</v>
      </c>
      <c r="B21" s="505"/>
      <c r="C21" s="505"/>
      <c r="D21" s="505"/>
      <c r="E21" s="505"/>
      <c r="F21" s="505"/>
      <c r="G21" s="505"/>
      <c r="H21" s="505"/>
      <c r="I21" s="505"/>
      <c r="J21" s="505"/>
    </row>
    <row r="22" spans="1:10" ht="38.25">
      <c r="A22" s="324">
        <v>2.1</v>
      </c>
      <c r="B22" s="325" t="s">
        <v>149</v>
      </c>
      <c r="C22" s="311" t="str">
        <f>IFERROR(E22/D22,"")</f>
        <v/>
      </c>
      <c r="D22" s="311"/>
      <c r="E22" s="312" t="s">
        <v>269</v>
      </c>
      <c r="F22" s="309" t="s">
        <v>270</v>
      </c>
      <c r="G22" s="309" t="s">
        <v>271</v>
      </c>
      <c r="H22" s="326" t="s">
        <v>272</v>
      </c>
      <c r="I22" s="327" t="s">
        <v>272</v>
      </c>
      <c r="J22" s="327" t="s">
        <v>273</v>
      </c>
    </row>
    <row r="23" spans="1:10" ht="38.25">
      <c r="A23" s="324">
        <v>2.2000000000000002</v>
      </c>
      <c r="B23" s="325" t="s">
        <v>150</v>
      </c>
      <c r="C23" s="311" t="str">
        <f>IFERROR(E23/D23,"")</f>
        <v/>
      </c>
      <c r="D23" s="311"/>
      <c r="E23" s="312" t="s">
        <v>269</v>
      </c>
      <c r="F23" s="309" t="s">
        <v>270</v>
      </c>
      <c r="G23" s="309" t="s">
        <v>271</v>
      </c>
      <c r="H23" s="326" t="s">
        <v>272</v>
      </c>
      <c r="I23" s="327" t="s">
        <v>272</v>
      </c>
      <c r="J23" s="327" t="s">
        <v>273</v>
      </c>
    </row>
    <row r="24" spans="1:10" ht="15" customHeight="1">
      <c r="A24" s="503" t="s">
        <v>144</v>
      </c>
      <c r="B24" s="503"/>
      <c r="C24" s="311" t="s">
        <v>207</v>
      </c>
      <c r="D24" s="311" t="s">
        <v>207</v>
      </c>
      <c r="E24" s="328"/>
      <c r="F24" s="309"/>
      <c r="G24" s="309"/>
      <c r="H24" s="309"/>
      <c r="I24" s="309"/>
      <c r="J24" s="309"/>
    </row>
    <row r="25" spans="1:10">
      <c r="A25" s="516" t="s">
        <v>151</v>
      </c>
      <c r="B25" s="516"/>
      <c r="C25" s="516"/>
      <c r="D25" s="516"/>
      <c r="E25" s="516"/>
      <c r="F25" s="516"/>
      <c r="G25" s="516"/>
      <c r="H25" s="516"/>
      <c r="I25" s="516"/>
      <c r="J25" s="516"/>
    </row>
    <row r="26" spans="1:10" ht="38.25">
      <c r="A26" s="329">
        <v>2.2999999999999998</v>
      </c>
      <c r="B26" s="330" t="s">
        <v>152</v>
      </c>
      <c r="C26" s="311" t="str">
        <f t="shared" ref="C26:C27" si="1">IFERROR(E26/D26,"")</f>
        <v/>
      </c>
      <c r="D26" s="311"/>
      <c r="E26" s="312" t="s">
        <v>269</v>
      </c>
      <c r="F26" s="309" t="s">
        <v>270</v>
      </c>
      <c r="G26" s="309" t="s">
        <v>271</v>
      </c>
      <c r="H26" s="326" t="s">
        <v>272</v>
      </c>
      <c r="I26" s="327" t="s">
        <v>272</v>
      </c>
      <c r="J26" s="327" t="s">
        <v>273</v>
      </c>
    </row>
    <row r="27" spans="1:10" ht="38.25">
      <c r="A27" s="324">
        <v>2.4</v>
      </c>
      <c r="B27" s="331" t="s">
        <v>153</v>
      </c>
      <c r="C27" s="311" t="str">
        <f t="shared" si="1"/>
        <v/>
      </c>
      <c r="D27" s="311"/>
      <c r="E27" s="312" t="s">
        <v>269</v>
      </c>
      <c r="F27" s="309" t="s">
        <v>270</v>
      </c>
      <c r="G27" s="309" t="s">
        <v>271</v>
      </c>
      <c r="H27" s="326" t="s">
        <v>272</v>
      </c>
      <c r="I27" s="327" t="s">
        <v>272</v>
      </c>
      <c r="J27" s="327" t="s">
        <v>273</v>
      </c>
    </row>
    <row r="28" spans="1:10" ht="15" customHeight="1">
      <c r="A28" s="503" t="s">
        <v>144</v>
      </c>
      <c r="B28" s="503"/>
      <c r="C28" s="311" t="s">
        <v>207</v>
      </c>
      <c r="D28" s="311" t="s">
        <v>207</v>
      </c>
      <c r="E28" s="328"/>
      <c r="F28" s="309"/>
      <c r="G28" s="309"/>
      <c r="H28" s="309"/>
      <c r="I28" s="309"/>
      <c r="J28" s="309"/>
    </row>
    <row r="29" spans="1:10" ht="15" customHeight="1">
      <c r="A29" s="517" t="s">
        <v>154</v>
      </c>
      <c r="B29" s="517"/>
      <c r="C29" s="517"/>
      <c r="D29" s="517"/>
      <c r="E29" s="517"/>
      <c r="F29" s="517"/>
      <c r="G29" s="517"/>
      <c r="H29" s="517"/>
      <c r="I29" s="517"/>
      <c r="J29" s="517"/>
    </row>
    <row r="30" spans="1:10" ht="38.25">
      <c r="A30" s="332">
        <v>2.5</v>
      </c>
      <c r="B30" s="333" t="s">
        <v>155</v>
      </c>
      <c r="C30" s="311" t="str">
        <f>IFERROR(E30/D30,"")</f>
        <v/>
      </c>
      <c r="D30" s="311"/>
      <c r="E30" s="312" t="s">
        <v>269</v>
      </c>
      <c r="F30" s="309" t="s">
        <v>270</v>
      </c>
      <c r="G30" s="309" t="s">
        <v>271</v>
      </c>
      <c r="H30" s="326" t="s">
        <v>272</v>
      </c>
      <c r="I30" s="327" t="s">
        <v>272</v>
      </c>
      <c r="J30" s="327" t="s">
        <v>273</v>
      </c>
    </row>
    <row r="31" spans="1:10" ht="38.25">
      <c r="A31" s="332">
        <v>2.6</v>
      </c>
      <c r="B31" s="333" t="s">
        <v>182</v>
      </c>
      <c r="C31" s="311" t="str">
        <f>IFERROR(E31/D31,"")</f>
        <v/>
      </c>
      <c r="D31" s="311"/>
      <c r="E31" s="312" t="s">
        <v>269</v>
      </c>
      <c r="F31" s="309" t="s">
        <v>270</v>
      </c>
      <c r="G31" s="309" t="s">
        <v>271</v>
      </c>
      <c r="H31" s="326" t="s">
        <v>272</v>
      </c>
      <c r="I31" s="327" t="s">
        <v>272</v>
      </c>
      <c r="J31" s="327" t="s">
        <v>273</v>
      </c>
    </row>
    <row r="32" spans="1:10" ht="15" customHeight="1">
      <c r="A32" s="503" t="s">
        <v>144</v>
      </c>
      <c r="B32" s="503"/>
      <c r="C32" s="311" t="s">
        <v>207</v>
      </c>
      <c r="D32" s="311" t="s">
        <v>207</v>
      </c>
      <c r="E32" s="328"/>
      <c r="F32" s="309"/>
      <c r="G32" s="309"/>
      <c r="H32" s="309"/>
      <c r="I32" s="309"/>
      <c r="J32" s="309"/>
    </row>
    <row r="33" spans="1:10">
      <c r="A33" s="512" t="s">
        <v>156</v>
      </c>
      <c r="B33" s="513"/>
      <c r="C33" s="513"/>
      <c r="D33" s="513"/>
      <c r="E33" s="513"/>
      <c r="F33" s="513"/>
      <c r="G33" s="513"/>
      <c r="H33" s="513"/>
      <c r="I33" s="513"/>
      <c r="J33" s="514"/>
    </row>
    <row r="34" spans="1:10" ht="25.5">
      <c r="A34" s="324">
        <v>2.7</v>
      </c>
      <c r="B34" s="334" t="s">
        <v>157</v>
      </c>
      <c r="C34" s="311" t="str">
        <f>IFERROR(E34/D34,"")</f>
        <v/>
      </c>
      <c r="D34" s="311"/>
      <c r="E34" s="312"/>
      <c r="F34" s="309"/>
      <c r="G34" s="309"/>
      <c r="H34" s="309"/>
      <c r="I34" s="309"/>
      <c r="J34" s="309" t="s">
        <v>274</v>
      </c>
    </row>
    <row r="35" spans="1:10" ht="15" customHeight="1">
      <c r="A35" s="503" t="s">
        <v>144</v>
      </c>
      <c r="B35" s="503"/>
      <c r="C35" s="311" t="s">
        <v>207</v>
      </c>
      <c r="D35" s="311" t="s">
        <v>207</v>
      </c>
      <c r="E35" s="328"/>
      <c r="F35" s="309"/>
      <c r="G35" s="309"/>
      <c r="H35" s="309"/>
      <c r="I35" s="309"/>
      <c r="J35" s="309"/>
    </row>
    <row r="36" spans="1:10" s="337" customFormat="1">
      <c r="A36" s="504" t="s">
        <v>121</v>
      </c>
      <c r="B36" s="504"/>
      <c r="C36" s="335" t="s">
        <v>207</v>
      </c>
      <c r="D36" s="335" t="s">
        <v>207</v>
      </c>
      <c r="E36" s="321">
        <f>E35+E28+E24+E32</f>
        <v>0</v>
      </c>
      <c r="F36" s="336"/>
      <c r="G36" s="336"/>
      <c r="H36" s="336"/>
      <c r="I36" s="336"/>
      <c r="J36" s="336"/>
    </row>
    <row r="37" spans="1:10" ht="15" customHeight="1">
      <c r="A37" s="505" t="s">
        <v>123</v>
      </c>
      <c r="B37" s="505"/>
      <c r="C37" s="505"/>
      <c r="D37" s="505"/>
      <c r="E37" s="505"/>
      <c r="F37" s="505"/>
      <c r="G37" s="505"/>
      <c r="H37" s="505"/>
      <c r="I37" s="505"/>
      <c r="J37" s="505"/>
    </row>
    <row r="38" spans="1:10">
      <c r="A38" s="309"/>
      <c r="B38" s="338"/>
      <c r="C38" s="311"/>
      <c r="D38" s="311"/>
      <c r="E38" s="312"/>
      <c r="F38" s="309"/>
      <c r="G38" s="309"/>
      <c r="H38" s="309"/>
      <c r="I38" s="309"/>
      <c r="J38" s="309"/>
    </row>
    <row r="39" spans="1:10" s="337" customFormat="1">
      <c r="A39" s="504" t="s">
        <v>124</v>
      </c>
      <c r="B39" s="504"/>
      <c r="C39" s="335" t="s">
        <v>207</v>
      </c>
      <c r="D39" s="335" t="s">
        <v>207</v>
      </c>
      <c r="E39" s="321">
        <f>SUM(E38:E38)</f>
        <v>0</v>
      </c>
      <c r="F39" s="336"/>
      <c r="G39" s="336"/>
      <c r="H39" s="336"/>
      <c r="I39" s="336"/>
      <c r="J39" s="336"/>
    </row>
    <row r="40" spans="1:10">
      <c r="A40" s="505" t="s">
        <v>125</v>
      </c>
      <c r="B40" s="505"/>
      <c r="C40" s="505"/>
      <c r="D40" s="505"/>
      <c r="E40" s="505"/>
      <c r="F40" s="505"/>
      <c r="G40" s="505"/>
      <c r="H40" s="505"/>
      <c r="I40" s="505"/>
      <c r="J40" s="505"/>
    </row>
    <row r="41" spans="1:10" ht="15" customHeight="1">
      <c r="A41" s="522" t="s">
        <v>158</v>
      </c>
      <c r="B41" s="522"/>
      <c r="C41" s="522"/>
      <c r="D41" s="522"/>
      <c r="E41" s="522"/>
      <c r="F41" s="522"/>
      <c r="G41" s="522"/>
      <c r="H41" s="522"/>
      <c r="I41" s="522"/>
      <c r="J41" s="522"/>
    </row>
    <row r="42" spans="1:10">
      <c r="A42" s="309">
        <v>4.0999999999999996</v>
      </c>
      <c r="B42" s="339" t="s">
        <v>158</v>
      </c>
      <c r="C42" s="311"/>
      <c r="D42" s="311"/>
      <c r="E42" s="518">
        <v>192</v>
      </c>
      <c r="F42" s="520">
        <v>41712</v>
      </c>
      <c r="G42" s="521" t="s">
        <v>165</v>
      </c>
      <c r="H42" s="521" t="s">
        <v>208</v>
      </c>
      <c r="I42" s="521"/>
      <c r="J42" s="521" t="s">
        <v>209</v>
      </c>
    </row>
    <row r="43" spans="1:10">
      <c r="A43" s="309">
        <v>4.2</v>
      </c>
      <c r="B43" s="339" t="s">
        <v>159</v>
      </c>
      <c r="C43" s="311" t="str">
        <f>IFERROR(E42/D43,"")</f>
        <v/>
      </c>
      <c r="D43" s="311"/>
      <c r="E43" s="519"/>
      <c r="F43" s="519"/>
      <c r="G43" s="519"/>
      <c r="H43" s="519"/>
      <c r="I43" s="519"/>
      <c r="J43" s="519"/>
    </row>
    <row r="44" spans="1:10">
      <c r="A44" s="503" t="s">
        <v>144</v>
      </c>
      <c r="B44" s="503"/>
      <c r="C44" s="311" t="s">
        <v>207</v>
      </c>
      <c r="D44" s="311" t="s">
        <v>207</v>
      </c>
      <c r="E44" s="328">
        <f>SUM(E42:E42)</f>
        <v>192</v>
      </c>
      <c r="F44" s="309"/>
      <c r="G44" s="309"/>
      <c r="H44" s="309"/>
      <c r="I44" s="309"/>
      <c r="J44" s="309"/>
    </row>
    <row r="45" spans="1:10" ht="15" customHeight="1">
      <c r="A45" s="522" t="s">
        <v>160</v>
      </c>
      <c r="B45" s="522"/>
      <c r="C45" s="522"/>
      <c r="D45" s="522"/>
      <c r="E45" s="522"/>
      <c r="F45" s="522"/>
      <c r="G45" s="522"/>
      <c r="H45" s="522"/>
      <c r="I45" s="522"/>
      <c r="J45" s="522"/>
    </row>
    <row r="46" spans="1:10">
      <c r="A46" s="309"/>
      <c r="B46" s="338"/>
      <c r="C46" s="311"/>
      <c r="D46" s="311"/>
      <c r="E46" s="312"/>
      <c r="F46" s="309"/>
      <c r="G46" s="309"/>
      <c r="H46" s="309"/>
      <c r="I46" s="309"/>
      <c r="J46" s="309"/>
    </row>
    <row r="47" spans="1:10">
      <c r="A47" s="503" t="s">
        <v>144</v>
      </c>
      <c r="B47" s="503"/>
      <c r="C47" s="311" t="s">
        <v>207</v>
      </c>
      <c r="D47" s="311" t="s">
        <v>207</v>
      </c>
      <c r="E47" s="328">
        <f>SUM(E46)</f>
        <v>0</v>
      </c>
      <c r="F47" s="309"/>
      <c r="G47" s="309"/>
      <c r="H47" s="309"/>
      <c r="I47" s="309"/>
      <c r="J47" s="309"/>
    </row>
    <row r="48" spans="1:10" ht="15" customHeight="1">
      <c r="A48" s="522" t="s">
        <v>161</v>
      </c>
      <c r="B48" s="522"/>
      <c r="C48" s="522"/>
      <c r="D48" s="522"/>
      <c r="E48" s="522"/>
      <c r="F48" s="522"/>
      <c r="G48" s="522"/>
      <c r="H48" s="522"/>
      <c r="I48" s="522"/>
      <c r="J48" s="522"/>
    </row>
    <row r="49" spans="1:10" ht="25.5">
      <c r="A49" s="340">
        <v>4.3</v>
      </c>
      <c r="B49" s="338" t="s">
        <v>186</v>
      </c>
      <c r="C49" s="311" t="str">
        <f>IFERROR(E49/D49,"")</f>
        <v/>
      </c>
      <c r="D49" s="311"/>
      <c r="E49" s="312">
        <v>83.2</v>
      </c>
      <c r="F49" s="313">
        <v>41687</v>
      </c>
      <c r="G49" s="309" t="s">
        <v>210</v>
      </c>
      <c r="H49" s="309" t="s">
        <v>211</v>
      </c>
      <c r="I49" s="309"/>
      <c r="J49" s="309" t="s">
        <v>212</v>
      </c>
    </row>
    <row r="50" spans="1:10">
      <c r="A50" s="340">
        <v>4.4000000000000004</v>
      </c>
      <c r="B50" s="341" t="s">
        <v>188</v>
      </c>
      <c r="C50" s="311" t="str">
        <f>IFERROR(E50/D50,"")</f>
        <v/>
      </c>
      <c r="D50" s="311"/>
      <c r="E50" s="312"/>
      <c r="F50" s="313"/>
      <c r="G50" s="309"/>
      <c r="H50" s="309"/>
      <c r="I50" s="309"/>
      <c r="J50" s="309"/>
    </row>
    <row r="51" spans="1:10" ht="25.5">
      <c r="A51" s="340"/>
      <c r="B51" s="341" t="s">
        <v>213</v>
      </c>
      <c r="C51" s="311"/>
      <c r="D51" s="311"/>
      <c r="E51" s="312">
        <f>984.31895*1.2</f>
        <v>1181.18274</v>
      </c>
      <c r="F51" s="313">
        <v>41638</v>
      </c>
      <c r="G51" s="309" t="s">
        <v>163</v>
      </c>
      <c r="H51" s="309" t="s">
        <v>171</v>
      </c>
      <c r="I51" s="309" t="s">
        <v>214</v>
      </c>
      <c r="J51" s="309" t="s">
        <v>215</v>
      </c>
    </row>
    <row r="52" spans="1:10">
      <c r="A52" s="340"/>
      <c r="B52" s="341" t="s">
        <v>216</v>
      </c>
      <c r="C52" s="311"/>
      <c r="D52" s="311"/>
      <c r="E52" s="312">
        <v>235.88</v>
      </c>
      <c r="F52" s="313">
        <v>41340</v>
      </c>
      <c r="G52" s="309" t="s">
        <v>163</v>
      </c>
      <c r="H52" s="309" t="s">
        <v>275</v>
      </c>
      <c r="I52" s="309"/>
      <c r="J52" s="309" t="s">
        <v>217</v>
      </c>
    </row>
    <row r="53" spans="1:10">
      <c r="A53" s="340"/>
      <c r="B53" s="341" t="s">
        <v>218</v>
      </c>
      <c r="C53" s="311"/>
      <c r="D53" s="311"/>
      <c r="E53" s="312">
        <v>144.84</v>
      </c>
      <c r="F53" s="313">
        <v>41712</v>
      </c>
      <c r="G53" s="309" t="s">
        <v>165</v>
      </c>
      <c r="H53" s="309" t="s">
        <v>219</v>
      </c>
      <c r="I53" s="309"/>
      <c r="J53" s="309" t="s">
        <v>220</v>
      </c>
    </row>
    <row r="54" spans="1:10" ht="25.5">
      <c r="A54" s="340"/>
      <c r="B54" s="341" t="s">
        <v>221</v>
      </c>
      <c r="C54" s="311"/>
      <c r="D54" s="311"/>
      <c r="E54" s="312">
        <v>98.047910000000002</v>
      </c>
      <c r="F54" s="313">
        <v>41712</v>
      </c>
      <c r="G54" s="309" t="s">
        <v>165</v>
      </c>
      <c r="H54" s="309" t="s">
        <v>208</v>
      </c>
      <c r="I54" s="309"/>
      <c r="J54" s="309" t="s">
        <v>222</v>
      </c>
    </row>
    <row r="55" spans="1:10" ht="25.5">
      <c r="A55" s="340"/>
      <c r="B55" s="341" t="s">
        <v>223</v>
      </c>
      <c r="C55" s="311"/>
      <c r="D55" s="311"/>
      <c r="E55" s="312">
        <v>26.04</v>
      </c>
      <c r="F55" s="313">
        <v>41676</v>
      </c>
      <c r="G55" s="309" t="s">
        <v>165</v>
      </c>
      <c r="H55" s="309" t="s">
        <v>224</v>
      </c>
      <c r="I55" s="309"/>
      <c r="J55" s="309" t="s">
        <v>225</v>
      </c>
    </row>
    <row r="56" spans="1:10" ht="25.5">
      <c r="A56" s="340"/>
      <c r="B56" s="341" t="s">
        <v>226</v>
      </c>
      <c r="C56" s="311"/>
      <c r="D56" s="311"/>
      <c r="E56" s="312">
        <v>10.199999999999999</v>
      </c>
      <c r="F56" s="313">
        <v>41498</v>
      </c>
      <c r="G56" s="309" t="s">
        <v>165</v>
      </c>
      <c r="H56" s="309" t="s">
        <v>227</v>
      </c>
      <c r="I56" s="309"/>
      <c r="J56" s="309" t="s">
        <v>228</v>
      </c>
    </row>
    <row r="57" spans="1:10" ht="25.5">
      <c r="A57" s="340">
        <v>4.5</v>
      </c>
      <c r="B57" s="341" t="s">
        <v>189</v>
      </c>
      <c r="C57" s="311">
        <v>207.41</v>
      </c>
      <c r="D57" s="311"/>
      <c r="E57" s="312">
        <v>207.40703999999999</v>
      </c>
      <c r="F57" s="313">
        <v>41691</v>
      </c>
      <c r="G57" s="309" t="s">
        <v>163</v>
      </c>
      <c r="H57" s="309" t="s">
        <v>229</v>
      </c>
      <c r="I57" s="309"/>
      <c r="J57" s="342" t="s">
        <v>230</v>
      </c>
    </row>
    <row r="58" spans="1:10">
      <c r="A58" s="503" t="s">
        <v>144</v>
      </c>
      <c r="B58" s="503"/>
      <c r="C58" s="311" t="s">
        <v>207</v>
      </c>
      <c r="D58" s="311" t="s">
        <v>207</v>
      </c>
      <c r="E58" s="328">
        <f>SUM(E49:E57)</f>
        <v>1986.7976900000001</v>
      </c>
      <c r="F58" s="309"/>
      <c r="G58" s="309"/>
      <c r="H58" s="309"/>
      <c r="I58" s="309"/>
      <c r="J58" s="309"/>
    </row>
    <row r="59" spans="1:10" s="337" customFormat="1">
      <c r="A59" s="504" t="s">
        <v>126</v>
      </c>
      <c r="B59" s="504"/>
      <c r="C59" s="335" t="s">
        <v>207</v>
      </c>
      <c r="D59" s="335" t="s">
        <v>207</v>
      </c>
      <c r="E59" s="321">
        <f>E58+E47+E44</f>
        <v>2178.7976900000003</v>
      </c>
      <c r="F59" s="336"/>
      <c r="G59" s="336"/>
      <c r="H59" s="336"/>
      <c r="I59" s="336"/>
      <c r="J59" s="336"/>
    </row>
    <row r="60" spans="1:10" ht="15" customHeight="1">
      <c r="A60" s="505" t="s">
        <v>127</v>
      </c>
      <c r="B60" s="505"/>
      <c r="C60" s="505"/>
      <c r="D60" s="505"/>
      <c r="E60" s="505"/>
      <c r="F60" s="505"/>
      <c r="G60" s="505"/>
      <c r="H60" s="505"/>
      <c r="I60" s="505"/>
      <c r="J60" s="505"/>
    </row>
    <row r="61" spans="1:10" ht="25.5">
      <c r="A61" s="309">
        <v>5.0999999999999996</v>
      </c>
      <c r="B61" s="338" t="s">
        <v>190</v>
      </c>
      <c r="C61" s="311" t="str">
        <f>IFERROR(E61/D61,"")</f>
        <v/>
      </c>
      <c r="D61" s="311"/>
      <c r="E61" s="312">
        <v>108.48</v>
      </c>
      <c r="F61" s="313">
        <v>41698</v>
      </c>
      <c r="G61" s="309" t="s">
        <v>165</v>
      </c>
      <c r="H61" s="309" t="s">
        <v>171</v>
      </c>
      <c r="I61" s="309"/>
      <c r="J61" s="309" t="s">
        <v>231</v>
      </c>
    </row>
    <row r="62" spans="1:10" s="337" customFormat="1">
      <c r="A62" s="504" t="s">
        <v>128</v>
      </c>
      <c r="B62" s="504"/>
      <c r="C62" s="335" t="s">
        <v>207</v>
      </c>
      <c r="D62" s="335" t="s">
        <v>207</v>
      </c>
      <c r="E62" s="321">
        <f>SUM(E61:E61)</f>
        <v>108.48</v>
      </c>
      <c r="F62" s="336"/>
      <c r="G62" s="336"/>
      <c r="H62" s="336"/>
      <c r="I62" s="336"/>
      <c r="J62" s="336"/>
    </row>
    <row r="63" spans="1:10" ht="15" customHeight="1">
      <c r="A63" s="524" t="s">
        <v>129</v>
      </c>
      <c r="B63" s="524"/>
      <c r="C63" s="524"/>
      <c r="D63" s="524"/>
      <c r="E63" s="524"/>
      <c r="F63" s="524"/>
      <c r="G63" s="524"/>
      <c r="H63" s="524"/>
      <c r="I63" s="524"/>
      <c r="J63" s="524"/>
    </row>
    <row r="64" spans="1:10" ht="25.5">
      <c r="A64" s="309">
        <v>6.1</v>
      </c>
      <c r="B64" s="338" t="s">
        <v>191</v>
      </c>
      <c r="C64" s="311">
        <v>662</v>
      </c>
      <c r="D64" s="311">
        <v>2</v>
      </c>
      <c r="E64" s="312">
        <v>1324</v>
      </c>
      <c r="F64" s="313">
        <v>41687</v>
      </c>
      <c r="G64" s="309" t="s">
        <v>163</v>
      </c>
      <c r="H64" s="309" t="s">
        <v>232</v>
      </c>
      <c r="I64" s="309" t="s">
        <v>232</v>
      </c>
      <c r="J64" s="309" t="s">
        <v>233</v>
      </c>
    </row>
    <row r="65" spans="1:10" ht="25.5">
      <c r="A65" s="309">
        <v>6.2</v>
      </c>
      <c r="B65" s="343" t="s">
        <v>192</v>
      </c>
      <c r="C65" s="311">
        <v>489.75599999999997</v>
      </c>
      <c r="D65" s="311">
        <v>3</v>
      </c>
      <c r="E65" s="312">
        <v>1469.258</v>
      </c>
      <c r="F65" s="313">
        <v>41687</v>
      </c>
      <c r="G65" s="309" t="s">
        <v>163</v>
      </c>
      <c r="H65" s="309" t="s">
        <v>170</v>
      </c>
      <c r="I65" s="309" t="s">
        <v>234</v>
      </c>
      <c r="J65" s="309" t="s">
        <v>235</v>
      </c>
    </row>
    <row r="66" spans="1:10" s="337" customFormat="1">
      <c r="A66" s="504" t="s">
        <v>130</v>
      </c>
      <c r="B66" s="504"/>
      <c r="C66" s="335" t="s">
        <v>207</v>
      </c>
      <c r="D66" s="335" t="s">
        <v>207</v>
      </c>
      <c r="E66" s="321">
        <f>SUM(E64:E65)</f>
        <v>2793.2579999999998</v>
      </c>
      <c r="F66" s="336"/>
      <c r="G66" s="336"/>
      <c r="H66" s="336"/>
      <c r="I66" s="336"/>
      <c r="J66" s="336"/>
    </row>
    <row r="67" spans="1:10" ht="15" customHeight="1">
      <c r="A67" s="505" t="s">
        <v>131</v>
      </c>
      <c r="B67" s="505"/>
      <c r="C67" s="505"/>
      <c r="D67" s="505"/>
      <c r="E67" s="505"/>
      <c r="F67" s="505"/>
      <c r="G67" s="505"/>
      <c r="H67" s="505"/>
      <c r="I67" s="505"/>
      <c r="J67" s="505"/>
    </row>
    <row r="68" spans="1:10" ht="38.25">
      <c r="A68" s="324">
        <v>7.1</v>
      </c>
      <c r="B68" s="343" t="s">
        <v>193</v>
      </c>
      <c r="C68" s="311">
        <v>6.3849999999999998</v>
      </c>
      <c r="D68" s="311">
        <v>5</v>
      </c>
      <c r="E68" s="344">
        <f>D68*C68</f>
        <v>31.924999999999997</v>
      </c>
      <c r="F68" s="309" t="s">
        <v>276</v>
      </c>
      <c r="G68" s="309" t="s">
        <v>165</v>
      </c>
      <c r="H68" s="309" t="s">
        <v>277</v>
      </c>
      <c r="I68" s="309"/>
      <c r="J68" s="309" t="s">
        <v>278</v>
      </c>
    </row>
    <row r="69" spans="1:10" s="337" customFormat="1">
      <c r="A69" s="504" t="s">
        <v>132</v>
      </c>
      <c r="B69" s="504"/>
      <c r="C69" s="335" t="s">
        <v>207</v>
      </c>
      <c r="D69" s="335" t="s">
        <v>207</v>
      </c>
      <c r="E69" s="321">
        <f>SUM(E68:E68)</f>
        <v>31.924999999999997</v>
      </c>
      <c r="F69" s="336"/>
      <c r="G69" s="336"/>
      <c r="H69" s="336"/>
      <c r="I69" s="336"/>
      <c r="J69" s="336"/>
    </row>
    <row r="70" spans="1:10" ht="14.45" customHeight="1">
      <c r="A70" s="523" t="s">
        <v>194</v>
      </c>
      <c r="B70" s="523"/>
      <c r="C70" s="309" t="s">
        <v>207</v>
      </c>
      <c r="D70" s="309" t="s">
        <v>207</v>
      </c>
      <c r="E70" s="328">
        <f>SUM(E19,E36,E39,E59,E62,E66,E69)</f>
        <v>5186.9446900000003</v>
      </c>
      <c r="F70" s="309"/>
      <c r="G70" s="309"/>
      <c r="H70" s="309"/>
      <c r="I70" s="309"/>
      <c r="J70" s="309"/>
    </row>
    <row r="71" spans="1:10" ht="19.5" customHeight="1"/>
  </sheetData>
  <sheetProtection insertRows="0" deleteRows="0"/>
  <mergeCells count="47">
    <mergeCell ref="A70:B70"/>
    <mergeCell ref="A60:J60"/>
    <mergeCell ref="A62:B62"/>
    <mergeCell ref="A63:J63"/>
    <mergeCell ref="A66:B66"/>
    <mergeCell ref="A67:J67"/>
    <mergeCell ref="A69:B69"/>
    <mergeCell ref="A40:J40"/>
    <mergeCell ref="A59:B59"/>
    <mergeCell ref="E42:E43"/>
    <mergeCell ref="F42:F43"/>
    <mergeCell ref="G42:G43"/>
    <mergeCell ref="H42:H43"/>
    <mergeCell ref="A44:B44"/>
    <mergeCell ref="A45:J45"/>
    <mergeCell ref="A47:B47"/>
    <mergeCell ref="A48:J48"/>
    <mergeCell ref="A58:B58"/>
    <mergeCell ref="I42:I43"/>
    <mergeCell ref="J42:J43"/>
    <mergeCell ref="A41:J41"/>
    <mergeCell ref="A25:J25"/>
    <mergeCell ref="A28:B28"/>
    <mergeCell ref="A29:J29"/>
    <mergeCell ref="A32:B32"/>
    <mergeCell ref="A39:B39"/>
    <mergeCell ref="A9:J9"/>
    <mergeCell ref="A19:B19"/>
    <mergeCell ref="A20:J20"/>
    <mergeCell ref="A21:J21"/>
    <mergeCell ref="A24:B24"/>
    <mergeCell ref="A35:B35"/>
    <mergeCell ref="A36:B36"/>
    <mergeCell ref="A37:J37"/>
    <mergeCell ref="A2:J2"/>
    <mergeCell ref="A3:J3"/>
    <mergeCell ref="A5:A7"/>
    <mergeCell ref="B5:B7"/>
    <mergeCell ref="C5:C7"/>
    <mergeCell ref="D5:D7"/>
    <mergeCell ref="E5:E7"/>
    <mergeCell ref="F5:F7"/>
    <mergeCell ref="G5:G7"/>
    <mergeCell ref="H5:H7"/>
    <mergeCell ref="A33:J33"/>
    <mergeCell ref="I5:I7"/>
    <mergeCell ref="J5:J7"/>
  </mergeCells>
  <pageMargins left="0.62992125984251968" right="0.23622047244094491" top="0.59055118110236227" bottom="0.31496062992125984" header="0.15748031496062992" footer="0.19685039370078741"/>
  <pageSetup paperSize="9" scale="62" orientation="landscape" r:id="rId1"/>
  <headerFooter alignWithMargins="0"/>
  <rowBreaks count="2" manualBreakCount="2">
    <brk id="19" max="16383" man="1"/>
    <brk id="56" max="1638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>
    <tabColor rgb="FFFFFF00"/>
  </sheetPr>
  <dimension ref="A1:L24"/>
  <sheetViews>
    <sheetView view="pageBreakPreview" topLeftCell="A3" zoomScale="85" zoomScaleNormal="85" zoomScaleSheetLayoutView="85" workbookViewId="0">
      <selection activeCell="F2" sqref="F2"/>
    </sheetView>
  </sheetViews>
  <sheetFormatPr defaultRowHeight="12.75"/>
  <cols>
    <col min="1" max="1" width="4.7109375" style="2" customWidth="1"/>
    <col min="2" max="2" width="29.85546875" style="2" customWidth="1"/>
    <col min="3" max="3" width="16.140625" style="2" customWidth="1"/>
    <col min="4" max="4" width="18.5703125" style="2" customWidth="1"/>
    <col min="5" max="5" width="18.7109375" style="2" customWidth="1"/>
    <col min="6" max="6" width="21.5703125" style="2" customWidth="1"/>
    <col min="7" max="7" width="17.28515625" style="2" customWidth="1"/>
    <col min="8" max="8" width="19.5703125" style="2" customWidth="1"/>
    <col min="9" max="16384" width="9.140625" style="2"/>
  </cols>
  <sheetData>
    <row r="1" spans="1:10" s="40" customFormat="1" ht="18.75">
      <c r="A1" s="48"/>
      <c r="B1" s="48"/>
      <c r="C1" s="48"/>
      <c r="D1" s="48"/>
      <c r="E1" s="46"/>
      <c r="F1" s="48"/>
      <c r="G1" s="48"/>
      <c r="H1" s="48"/>
    </row>
    <row r="2" spans="1:10" s="40" customFormat="1" ht="15.75">
      <c r="A2" s="48"/>
      <c r="B2" s="48"/>
      <c r="C2" s="48"/>
      <c r="D2" s="48"/>
      <c r="E2" s="48"/>
      <c r="F2" s="48"/>
      <c r="G2" s="411"/>
      <c r="H2" s="411"/>
      <c r="I2" s="42"/>
      <c r="J2" s="43"/>
    </row>
    <row r="3" spans="1:10" s="40" customFormat="1" ht="15.75">
      <c r="A3" s="48"/>
      <c r="B3" s="48"/>
      <c r="C3" s="48"/>
      <c r="D3" s="48"/>
      <c r="E3" s="48"/>
      <c r="F3" s="44"/>
      <c r="G3" s="45"/>
      <c r="H3" s="45"/>
      <c r="I3" s="45"/>
      <c r="J3" s="43"/>
    </row>
    <row r="4" spans="1:10" ht="21" customHeight="1">
      <c r="A4" s="414" t="s">
        <v>242</v>
      </c>
      <c r="B4" s="415"/>
      <c r="C4" s="415"/>
      <c r="D4" s="415"/>
      <c r="E4" s="415"/>
      <c r="F4" s="415"/>
      <c r="G4" s="415"/>
      <c r="H4" s="416"/>
    </row>
    <row r="5" spans="1:10" s="1" customFormat="1" ht="34.5" customHeight="1">
      <c r="A5" s="417" t="s">
        <v>0</v>
      </c>
      <c r="B5" s="417" t="s">
        <v>72</v>
      </c>
      <c r="C5" s="417" t="s">
        <v>195</v>
      </c>
      <c r="D5" s="417" t="s">
        <v>246</v>
      </c>
      <c r="E5" s="419" t="s">
        <v>243</v>
      </c>
      <c r="F5" s="420"/>
      <c r="G5" s="417" t="s">
        <v>56</v>
      </c>
      <c r="H5" s="417" t="s">
        <v>196</v>
      </c>
    </row>
    <row r="6" spans="1:10" s="1" customFormat="1" ht="45" customHeight="1">
      <c r="A6" s="418"/>
      <c r="B6" s="418"/>
      <c r="C6" s="418"/>
      <c r="D6" s="418"/>
      <c r="E6" s="24" t="s">
        <v>74</v>
      </c>
      <c r="F6" s="16" t="s">
        <v>75</v>
      </c>
      <c r="G6" s="418"/>
      <c r="H6" s="418"/>
    </row>
    <row r="7" spans="1:10" s="1" customFormat="1" ht="14.25" customHeight="1">
      <c r="A7" s="63">
        <v>1</v>
      </c>
      <c r="B7" s="63">
        <v>2</v>
      </c>
      <c r="C7" s="63">
        <v>3</v>
      </c>
      <c r="D7" s="63">
        <v>4</v>
      </c>
      <c r="E7" s="63">
        <v>5</v>
      </c>
      <c r="F7" s="63">
        <v>6</v>
      </c>
      <c r="G7" s="63">
        <v>7</v>
      </c>
      <c r="H7" s="64">
        <v>8</v>
      </c>
    </row>
    <row r="8" spans="1:10" ht="45" customHeight="1">
      <c r="A8" s="25">
        <v>1</v>
      </c>
      <c r="B8" s="11" t="s">
        <v>33</v>
      </c>
      <c r="C8" s="393">
        <v>21515.919999999998</v>
      </c>
      <c r="D8" s="12">
        <f>'2.Детальний звіт.'!I16</f>
        <v>10933.689777</v>
      </c>
      <c r="E8" s="12">
        <f>'2.Детальний звіт.'!L16</f>
        <v>11713.612779999999</v>
      </c>
      <c r="F8" s="12">
        <f>'2.Детальний звіт.'!N16</f>
        <v>11521.54898</v>
      </c>
      <c r="G8" s="13">
        <f>E8/D8</f>
        <v>1.0713320954688725</v>
      </c>
      <c r="H8" s="12">
        <f>D8-E8</f>
        <v>-779.92300299999988</v>
      </c>
    </row>
    <row r="9" spans="1:10" ht="45" customHeight="1">
      <c r="A9" s="25">
        <v>2</v>
      </c>
      <c r="B9" s="11" t="s">
        <v>62</v>
      </c>
      <c r="C9" s="393">
        <v>4910.88</v>
      </c>
      <c r="D9" s="12">
        <f>'2.Детальний звіт.'!I33</f>
        <v>2739.92</v>
      </c>
      <c r="E9" s="12">
        <f>'2.Детальний звіт.'!L33</f>
        <v>2669.683</v>
      </c>
      <c r="F9" s="12">
        <f>'2.Детальний звіт.'!N33</f>
        <v>2990.8748800000003</v>
      </c>
      <c r="G9" s="13">
        <f t="shared" ref="G9:G15" si="0">E9/D9</f>
        <v>0.97436530993605652</v>
      </c>
      <c r="H9" s="12">
        <f t="shared" ref="H9:H14" si="1">D9-E9</f>
        <v>70.23700000000008</v>
      </c>
    </row>
    <row r="10" spans="1:10" ht="61.5" customHeight="1">
      <c r="A10" s="25">
        <v>3</v>
      </c>
      <c r="B10" s="11" t="s">
        <v>134</v>
      </c>
      <c r="C10" s="393">
        <v>0</v>
      </c>
      <c r="D10" s="12">
        <f>'2.Детальний звіт.'!I35</f>
        <v>0</v>
      </c>
      <c r="E10" s="12">
        <f>'2.Детальний звіт.'!L35</f>
        <v>0</v>
      </c>
      <c r="F10" s="12">
        <f>'2.Детальний звіт.'!N35</f>
        <v>0</v>
      </c>
      <c r="G10" s="13" t="e">
        <f t="shared" si="0"/>
        <v>#DIV/0!</v>
      </c>
      <c r="H10" s="12">
        <f t="shared" si="1"/>
        <v>0</v>
      </c>
    </row>
    <row r="11" spans="1:10" ht="28.5" customHeight="1">
      <c r="A11" s="25">
        <v>4</v>
      </c>
      <c r="B11" s="11" t="s">
        <v>1</v>
      </c>
      <c r="C11" s="393">
        <v>2771.17</v>
      </c>
      <c r="D11" s="12">
        <f>'2.Детальний звіт.'!I46</f>
        <v>1952.2049</v>
      </c>
      <c r="E11" s="12">
        <f>'2.Детальний звіт.'!L46</f>
        <v>2214.98704</v>
      </c>
      <c r="F11" s="12">
        <f>'2.Детальний звіт.'!N46</f>
        <v>2214.98704</v>
      </c>
      <c r="G11" s="13">
        <f t="shared" si="0"/>
        <v>1.1346078682621892</v>
      </c>
      <c r="H11" s="12">
        <f t="shared" si="1"/>
        <v>-262.78214000000003</v>
      </c>
    </row>
    <row r="12" spans="1:10" ht="33.75" customHeight="1">
      <c r="A12" s="25">
        <v>5</v>
      </c>
      <c r="B12" s="11" t="s">
        <v>64</v>
      </c>
      <c r="C12" s="393">
        <v>90.6</v>
      </c>
      <c r="D12" s="12">
        <f>'2.Детальний звіт.'!I49</f>
        <v>90.6</v>
      </c>
      <c r="E12" s="12">
        <f>'2.Детальний звіт.'!L48</f>
        <v>90.4</v>
      </c>
      <c r="F12" s="12">
        <f>'2.Детальний звіт.'!N49</f>
        <v>90.4</v>
      </c>
      <c r="G12" s="13">
        <f t="shared" si="0"/>
        <v>0.9977924944812363</v>
      </c>
      <c r="H12" s="12">
        <f t="shared" si="1"/>
        <v>0.19999999999998863</v>
      </c>
    </row>
    <row r="13" spans="1:10" ht="29.25" customHeight="1">
      <c r="A13" s="25">
        <v>6</v>
      </c>
      <c r="B13" s="11" t="s">
        <v>73</v>
      </c>
      <c r="C13" s="394">
        <v>2327.7299999999996</v>
      </c>
      <c r="D13" s="26">
        <f>'2.Детальний звіт.'!I53</f>
        <v>2327.7299999999996</v>
      </c>
      <c r="E13" s="26">
        <f>'2.Детальний звіт.'!L53</f>
        <v>2328.9440749999999</v>
      </c>
      <c r="F13" s="26">
        <f>'2.Детальний звіт.'!N53</f>
        <v>2328.9440749999999</v>
      </c>
      <c r="G13" s="13">
        <f t="shared" si="0"/>
        <v>1.0005215703711343</v>
      </c>
      <c r="H13" s="12">
        <f t="shared" si="1"/>
        <v>-1.2140750000003209</v>
      </c>
    </row>
    <row r="14" spans="1:10" ht="16.5" customHeight="1">
      <c r="A14" s="25">
        <v>7</v>
      </c>
      <c r="B14" s="11" t="s">
        <v>2</v>
      </c>
      <c r="C14" s="394">
        <v>63.7</v>
      </c>
      <c r="D14" s="26">
        <f>'2.Детальний звіт.'!I56</f>
        <v>63.7</v>
      </c>
      <c r="E14" s="26">
        <f>'2.Детальний звіт.'!L56</f>
        <v>31.925000000000001</v>
      </c>
      <c r="F14" s="26">
        <f>'2.Детальний звіт.'!N56</f>
        <v>31.925000000000001</v>
      </c>
      <c r="G14" s="13">
        <f t="shared" si="0"/>
        <v>0.50117739403453687</v>
      </c>
      <c r="H14" s="12">
        <f t="shared" si="1"/>
        <v>31.775000000000002</v>
      </c>
    </row>
    <row r="15" spans="1:10" ht="15" customHeight="1">
      <c r="A15" s="412" t="s">
        <v>45</v>
      </c>
      <c r="B15" s="413"/>
      <c r="C15" s="65">
        <f>C8+C9+C10+C11+C12+C13+C14</f>
        <v>31680</v>
      </c>
      <c r="D15" s="65">
        <f>D8+D9+D10+D11+D12+D13+D14</f>
        <v>18107.844677000001</v>
      </c>
      <c r="E15" s="65">
        <f>E8+E9+E10+E11+E12+E13+E14</f>
        <v>19049.551895000001</v>
      </c>
      <c r="F15" s="65">
        <f>F8+F9+F10+F11+F12+F13+F14</f>
        <v>19178.679974999999</v>
      </c>
      <c r="G15" s="66">
        <f t="shared" si="0"/>
        <v>1.0520054835237307</v>
      </c>
      <c r="H15" s="65">
        <f>D15-E15</f>
        <v>-941.70721799999956</v>
      </c>
    </row>
    <row r="16" spans="1:10" ht="15">
      <c r="A16" s="27"/>
      <c r="B16" s="27"/>
      <c r="C16" s="27"/>
      <c r="D16" s="27"/>
      <c r="E16" s="27"/>
      <c r="F16" s="27"/>
      <c r="G16" s="27"/>
      <c r="H16" s="27"/>
    </row>
    <row r="17" spans="1:12" s="47" customFormat="1" ht="5.25" customHeight="1">
      <c r="A17" s="27"/>
      <c r="B17" s="27"/>
      <c r="C17" s="27"/>
      <c r="D17" s="27"/>
      <c r="E17" s="27"/>
      <c r="F17" s="27"/>
      <c r="G17" s="27"/>
      <c r="H17" s="27"/>
      <c r="I17" s="27"/>
      <c r="J17" s="27"/>
    </row>
    <row r="18" spans="1:12" s="49" customFormat="1" ht="15">
      <c r="A18" s="101" t="s">
        <v>166</v>
      </c>
      <c r="B18" s="102"/>
      <c r="C18" s="102"/>
      <c r="D18" s="102"/>
      <c r="E18" s="421" t="s">
        <v>281</v>
      </c>
      <c r="F18" s="421"/>
      <c r="G18" s="421"/>
      <c r="H18" s="421"/>
      <c r="I18" s="50"/>
      <c r="J18" s="48"/>
      <c r="K18" s="48"/>
      <c r="L18" s="48"/>
    </row>
    <row r="19" spans="1:12" s="51" customFormat="1" ht="15" customHeight="1">
      <c r="A19" s="103" t="s">
        <v>167</v>
      </c>
      <c r="B19" s="102"/>
      <c r="C19" s="102"/>
      <c r="D19" s="102"/>
      <c r="E19" s="410" t="s">
        <v>71</v>
      </c>
      <c r="F19" s="410"/>
      <c r="G19" s="410"/>
      <c r="H19" s="410"/>
      <c r="I19" s="50"/>
      <c r="J19" s="28"/>
      <c r="K19" s="28"/>
      <c r="L19" s="28"/>
    </row>
    <row r="20" spans="1:12" s="49" customFormat="1">
      <c r="A20" s="52"/>
      <c r="B20" s="52"/>
      <c r="C20" s="104"/>
      <c r="D20" s="104"/>
      <c r="E20" s="104"/>
      <c r="F20" s="104"/>
      <c r="G20" s="104"/>
      <c r="H20" s="104"/>
      <c r="I20" s="48"/>
      <c r="J20" s="48"/>
      <c r="K20" s="48"/>
      <c r="L20" s="48"/>
    </row>
    <row r="21" spans="1:12" s="49" customFormat="1">
      <c r="A21" s="56" t="s">
        <v>282</v>
      </c>
      <c r="B21" s="56"/>
      <c r="C21" s="56"/>
      <c r="D21" s="53" t="s">
        <v>23</v>
      </c>
      <c r="E21" s="54"/>
      <c r="F21" s="104"/>
      <c r="G21" s="104"/>
      <c r="H21" s="104"/>
      <c r="I21" s="48"/>
      <c r="J21" s="48"/>
      <c r="K21" s="48"/>
      <c r="L21" s="48"/>
    </row>
    <row r="22" spans="1:12" s="49" customFormat="1">
      <c r="A22" s="55"/>
      <c r="B22" s="55"/>
      <c r="C22" s="48"/>
      <c r="D22" s="48"/>
      <c r="E22" s="48"/>
      <c r="F22" s="48"/>
      <c r="G22" s="48"/>
      <c r="H22" s="48"/>
      <c r="I22" s="48"/>
      <c r="J22" s="48"/>
      <c r="K22" s="48"/>
      <c r="L22" s="48"/>
    </row>
    <row r="23" spans="1:12" s="6" customFormat="1" ht="15">
      <c r="A23" s="7"/>
      <c r="B23" s="7"/>
      <c r="C23" s="7"/>
      <c r="D23" s="7"/>
      <c r="E23" s="7"/>
      <c r="F23" s="7"/>
      <c r="G23" s="7"/>
      <c r="H23" s="7"/>
    </row>
    <row r="24" spans="1:12" ht="15">
      <c r="A24" s="14"/>
      <c r="B24" s="14"/>
      <c r="C24" s="14"/>
      <c r="D24" s="14"/>
      <c r="E24" s="14"/>
      <c r="F24" s="14"/>
      <c r="G24" s="14"/>
      <c r="H24" s="14"/>
    </row>
  </sheetData>
  <mergeCells count="12">
    <mergeCell ref="E19:H19"/>
    <mergeCell ref="G2:H2"/>
    <mergeCell ref="A15:B15"/>
    <mergeCell ref="A4:H4"/>
    <mergeCell ref="B5:B6"/>
    <mergeCell ref="A5:A6"/>
    <mergeCell ref="C5:C6"/>
    <mergeCell ref="D5:D6"/>
    <mergeCell ref="G5:G6"/>
    <mergeCell ref="H5:H6"/>
    <mergeCell ref="E5:F5"/>
    <mergeCell ref="E18:H18"/>
  </mergeCells>
  <phoneticPr fontId="0" type="noConversion"/>
  <pageMargins left="0.51181102362204722" right="0.39370078740157483" top="0.59055118110236227" bottom="0.47244094488188981" header="0.51181102362204722" footer="0.31496062992125984"/>
  <pageSetup paperSize="9" scale="92" orientation="landscape" r:id="rId1"/>
  <headerFooter alignWithMargins="0"/>
  <colBreaks count="1" manualBreakCount="1">
    <brk id="8" max="22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:J33"/>
  <sheetViews>
    <sheetView showWhiteSpace="0" view="pageBreakPreview" topLeftCell="A13" zoomScale="85" zoomScaleNormal="100" zoomScaleSheetLayoutView="85" zoomScalePageLayoutView="70" workbookViewId="0">
      <selection activeCell="G28" sqref="G28"/>
    </sheetView>
  </sheetViews>
  <sheetFormatPr defaultRowHeight="12.75"/>
  <cols>
    <col min="1" max="1" width="5.28515625" style="30" customWidth="1"/>
    <col min="2" max="2" width="12.42578125" style="30" customWidth="1"/>
    <col min="3" max="3" width="25" style="30" customWidth="1"/>
    <col min="4" max="4" width="22.7109375" style="30" customWidth="1"/>
    <col min="5" max="5" width="16" style="30" customWidth="1"/>
    <col min="6" max="6" width="18.28515625" style="30" customWidth="1"/>
    <col min="7" max="7" width="18.140625" style="30" customWidth="1"/>
    <col min="8" max="8" width="17.140625" style="30" customWidth="1"/>
    <col min="9" max="9" width="13.42578125" style="30" customWidth="1"/>
    <col min="10" max="10" width="16.42578125" style="30" customWidth="1"/>
    <col min="11" max="16384" width="9.140625" style="30"/>
  </cols>
  <sheetData>
    <row r="1" spans="1:10" s="29" customFormat="1" ht="23.25" customHeight="1">
      <c r="A1" s="422" t="s">
        <v>34</v>
      </c>
      <c r="B1" s="422"/>
      <c r="C1" s="422"/>
      <c r="D1" s="422"/>
      <c r="E1" s="422"/>
      <c r="F1" s="422"/>
      <c r="G1" s="422"/>
      <c r="H1" s="422"/>
      <c r="I1" s="422"/>
      <c r="J1" s="422"/>
    </row>
    <row r="2" spans="1:10" s="29" customFormat="1" ht="48.75" customHeight="1">
      <c r="A2" s="423" t="s">
        <v>0</v>
      </c>
      <c r="B2" s="419" t="s">
        <v>3</v>
      </c>
      <c r="C2" s="424"/>
      <c r="D2" s="427" t="s">
        <v>39</v>
      </c>
      <c r="E2" s="417" t="s">
        <v>195</v>
      </c>
      <c r="F2" s="417" t="s">
        <v>246</v>
      </c>
      <c r="G2" s="419" t="s">
        <v>245</v>
      </c>
      <c r="H2" s="420"/>
      <c r="I2" s="417" t="s">
        <v>56</v>
      </c>
      <c r="J2" s="417" t="s">
        <v>197</v>
      </c>
    </row>
    <row r="3" spans="1:10" s="29" customFormat="1" ht="51.75" customHeight="1">
      <c r="A3" s="423"/>
      <c r="B3" s="425"/>
      <c r="C3" s="426"/>
      <c r="D3" s="428"/>
      <c r="E3" s="418"/>
      <c r="F3" s="418"/>
      <c r="G3" s="122" t="s">
        <v>74</v>
      </c>
      <c r="H3" s="123" t="s">
        <v>75</v>
      </c>
      <c r="I3" s="418"/>
      <c r="J3" s="418"/>
    </row>
    <row r="4" spans="1:10" s="29" customFormat="1" ht="15.75" customHeight="1">
      <c r="A4" s="67">
        <v>1</v>
      </c>
      <c r="B4" s="430">
        <v>2</v>
      </c>
      <c r="C4" s="431"/>
      <c r="D4" s="67">
        <v>3</v>
      </c>
      <c r="E4" s="67">
        <v>4</v>
      </c>
      <c r="F4" s="67">
        <v>5</v>
      </c>
      <c r="G4" s="67">
        <v>6</v>
      </c>
      <c r="H4" s="67">
        <v>7</v>
      </c>
      <c r="I4" s="67">
        <v>8</v>
      </c>
      <c r="J4" s="67">
        <v>9</v>
      </c>
    </row>
    <row r="5" spans="1:10" ht="59.25" customHeight="1">
      <c r="A5" s="69" t="s">
        <v>76</v>
      </c>
      <c r="B5" s="429" t="s">
        <v>35</v>
      </c>
      <c r="C5" s="429"/>
      <c r="D5" s="127" t="s">
        <v>143</v>
      </c>
      <c r="E5" s="68">
        <f>E6+E12+E18+E22+E26</f>
        <v>21179.629000000001</v>
      </c>
      <c r="F5" s="68">
        <f>F6+F12+F18+F22+F26</f>
        <v>10933.689999999999</v>
      </c>
      <c r="G5" s="68">
        <f>G6+G12+G18+G22+G26</f>
        <v>11713.61188</v>
      </c>
      <c r="H5" s="68">
        <f>H6+H12+H18+H22+H26</f>
        <v>11521.54948</v>
      </c>
      <c r="I5" s="93">
        <f>G5/F5</f>
        <v>1.0713319913039423</v>
      </c>
      <c r="J5" s="68">
        <f>F5-G5</f>
        <v>-779.92188000000169</v>
      </c>
    </row>
    <row r="6" spans="1:10" ht="31.5" customHeight="1">
      <c r="A6" s="435" t="s">
        <v>30</v>
      </c>
      <c r="B6" s="436" t="s">
        <v>135</v>
      </c>
      <c r="C6" s="436"/>
      <c r="D6" s="90"/>
      <c r="E6" s="91">
        <v>0</v>
      </c>
      <c r="F6" s="91">
        <f>F9+F10</f>
        <v>0</v>
      </c>
      <c r="G6" s="91">
        <f>G9+G10</f>
        <v>0</v>
      </c>
      <c r="H6" s="91">
        <f>H9+H10</f>
        <v>0</v>
      </c>
      <c r="I6" s="92" t="e">
        <f>G6/F6</f>
        <v>#DIV/0!</v>
      </c>
      <c r="J6" s="91">
        <f>F6-G6</f>
        <v>0</v>
      </c>
    </row>
    <row r="7" spans="1:10" ht="13.5" customHeight="1">
      <c r="A7" s="435"/>
      <c r="B7" s="126" t="s">
        <v>47</v>
      </c>
      <c r="C7" s="19" t="s">
        <v>36</v>
      </c>
      <c r="D7" s="17"/>
      <c r="E7" s="31">
        <v>0</v>
      </c>
      <c r="F7" s="31">
        <v>0</v>
      </c>
      <c r="G7" s="31">
        <v>0</v>
      </c>
      <c r="H7" s="31">
        <v>0</v>
      </c>
      <c r="I7" s="88" t="e">
        <f>G7/F7</f>
        <v>#DIV/0!</v>
      </c>
      <c r="J7" s="17">
        <f>F7-G7</f>
        <v>0</v>
      </c>
    </row>
    <row r="8" spans="1:10" ht="13.5" customHeight="1">
      <c r="A8" s="435"/>
      <c r="B8" s="126" t="s">
        <v>48</v>
      </c>
      <c r="C8" s="19" t="s">
        <v>37</v>
      </c>
      <c r="D8" s="17"/>
      <c r="E8" s="31">
        <v>0</v>
      </c>
      <c r="F8" s="31">
        <v>0</v>
      </c>
      <c r="G8" s="31">
        <v>0</v>
      </c>
      <c r="H8" s="31">
        <v>0</v>
      </c>
      <c r="I8" s="88" t="e">
        <f>G8/F8</f>
        <v>#DIV/0!</v>
      </c>
      <c r="J8" s="17">
        <f>F8-G8</f>
        <v>0</v>
      </c>
    </row>
    <row r="9" spans="1:10" ht="15">
      <c r="A9" s="435"/>
      <c r="B9" s="126" t="s">
        <v>49</v>
      </c>
      <c r="C9" s="19" t="s">
        <v>52</v>
      </c>
      <c r="D9" s="118"/>
      <c r="E9" s="107">
        <v>0</v>
      </c>
      <c r="F9" s="107">
        <v>0</v>
      </c>
      <c r="G9" s="107">
        <v>0</v>
      </c>
      <c r="H9" s="107">
        <v>0</v>
      </c>
      <c r="I9" s="88" t="e">
        <f>G9/F9</f>
        <v>#DIV/0!</v>
      </c>
      <c r="J9" s="17">
        <f>F9-G9</f>
        <v>0</v>
      </c>
    </row>
    <row r="10" spans="1:10" ht="13.5" customHeight="1">
      <c r="A10" s="435"/>
      <c r="B10" s="126" t="s">
        <v>50</v>
      </c>
      <c r="C10" s="19" t="s">
        <v>38</v>
      </c>
      <c r="D10" s="94"/>
      <c r="E10" s="107">
        <v>0</v>
      </c>
      <c r="F10" s="107">
        <v>0</v>
      </c>
      <c r="G10" s="107">
        <v>0</v>
      </c>
      <c r="H10" s="107">
        <v>0</v>
      </c>
      <c r="I10" s="88" t="e">
        <f t="shared" ref="I10:I29" si="0">G10/F10</f>
        <v>#DIV/0!</v>
      </c>
      <c r="J10" s="17">
        <f t="shared" ref="J10:J29" si="1">F10-G10</f>
        <v>0</v>
      </c>
    </row>
    <row r="11" spans="1:10" ht="33" customHeight="1">
      <c r="A11" s="435"/>
      <c r="B11" s="126" t="s">
        <v>81</v>
      </c>
      <c r="C11" s="123" t="s">
        <v>46</v>
      </c>
      <c r="D11" s="94"/>
      <c r="E11" s="107">
        <v>0</v>
      </c>
      <c r="F11" s="107">
        <v>0</v>
      </c>
      <c r="G11" s="107">
        <v>0</v>
      </c>
      <c r="H11" s="107">
        <v>0</v>
      </c>
      <c r="I11" s="88" t="e">
        <f t="shared" si="0"/>
        <v>#DIV/0!</v>
      </c>
      <c r="J11" s="17">
        <f t="shared" si="1"/>
        <v>0</v>
      </c>
    </row>
    <row r="12" spans="1:10" ht="32.25" customHeight="1">
      <c r="A12" s="435" t="s">
        <v>27</v>
      </c>
      <c r="B12" s="436" t="s">
        <v>136</v>
      </c>
      <c r="C12" s="436"/>
      <c r="D12" s="90"/>
      <c r="E12" s="91">
        <f>SUM(E13:E16)</f>
        <v>18532.728000000003</v>
      </c>
      <c r="F12" s="91">
        <f>F15+F16</f>
        <v>10844.81</v>
      </c>
      <c r="G12" s="91">
        <f>G15+G16</f>
        <v>11341.60118</v>
      </c>
      <c r="H12" s="91">
        <f>H15+H16</f>
        <v>11060.871779999999</v>
      </c>
      <c r="I12" s="92">
        <f t="shared" si="0"/>
        <v>1.0458091179098574</v>
      </c>
      <c r="J12" s="91">
        <f t="shared" si="1"/>
        <v>-496.79118000000017</v>
      </c>
    </row>
    <row r="13" spans="1:10" ht="15">
      <c r="A13" s="435"/>
      <c r="B13" s="126" t="s">
        <v>82</v>
      </c>
      <c r="C13" s="19" t="s">
        <v>36</v>
      </c>
      <c r="D13" s="17"/>
      <c r="E13" s="31">
        <v>0</v>
      </c>
      <c r="F13" s="31">
        <v>0</v>
      </c>
      <c r="G13" s="31">
        <v>0</v>
      </c>
      <c r="H13" s="31">
        <v>0</v>
      </c>
      <c r="I13" s="88" t="e">
        <f t="shared" si="0"/>
        <v>#DIV/0!</v>
      </c>
      <c r="J13" s="17">
        <f t="shared" si="1"/>
        <v>0</v>
      </c>
    </row>
    <row r="14" spans="1:10" ht="14.25" customHeight="1">
      <c r="A14" s="435"/>
      <c r="B14" s="126" t="s">
        <v>83</v>
      </c>
      <c r="C14" s="19" t="s">
        <v>37</v>
      </c>
      <c r="D14" s="17"/>
      <c r="E14" s="31">
        <v>0</v>
      </c>
      <c r="F14" s="31">
        <v>0</v>
      </c>
      <c r="G14" s="31">
        <v>0</v>
      </c>
      <c r="H14" s="31">
        <v>0</v>
      </c>
      <c r="I14" s="88" t="e">
        <f t="shared" si="0"/>
        <v>#DIV/0!</v>
      </c>
      <c r="J14" s="17">
        <f t="shared" si="1"/>
        <v>0</v>
      </c>
    </row>
    <row r="15" spans="1:10" ht="14.25" customHeight="1">
      <c r="A15" s="435"/>
      <c r="B15" s="126" t="s">
        <v>84</v>
      </c>
      <c r="C15" s="19" t="s">
        <v>52</v>
      </c>
      <c r="D15" s="94" t="s">
        <v>143</v>
      </c>
      <c r="E15" s="107">
        <v>4075.6220000000003</v>
      </c>
      <c r="F15" s="107">
        <v>2116.2399999999998</v>
      </c>
      <c r="G15" s="107">
        <v>2319.1911799999998</v>
      </c>
      <c r="H15" s="107">
        <v>1970.53178</v>
      </c>
      <c r="I15" s="88">
        <f t="shared" si="0"/>
        <v>1.0959017786262428</v>
      </c>
      <c r="J15" s="17">
        <f t="shared" si="1"/>
        <v>-202.95118000000002</v>
      </c>
    </row>
    <row r="16" spans="1:10" ht="49.5" customHeight="1">
      <c r="A16" s="435"/>
      <c r="B16" s="126" t="s">
        <v>85</v>
      </c>
      <c r="C16" s="19" t="s">
        <v>38</v>
      </c>
      <c r="D16" s="293" t="s">
        <v>143</v>
      </c>
      <c r="E16" s="107">
        <v>14457.106000000003</v>
      </c>
      <c r="F16" s="107">
        <v>8728.57</v>
      </c>
      <c r="G16" s="107">
        <v>9022.41</v>
      </c>
      <c r="H16" s="107">
        <v>9090.34</v>
      </c>
      <c r="I16" s="88">
        <f t="shared" si="0"/>
        <v>1.0336641626291592</v>
      </c>
      <c r="J16" s="17">
        <f t="shared" si="1"/>
        <v>-293.84000000000015</v>
      </c>
    </row>
    <row r="17" spans="1:10" ht="36" customHeight="1">
      <c r="A17" s="435"/>
      <c r="B17" s="126" t="s">
        <v>86</v>
      </c>
      <c r="C17" s="123" t="s">
        <v>46</v>
      </c>
      <c r="D17" s="293" t="s">
        <v>143</v>
      </c>
      <c r="E17" s="107">
        <v>14457.106000000003</v>
      </c>
      <c r="F17" s="107">
        <f>F16</f>
        <v>8728.57</v>
      </c>
      <c r="G17" s="107">
        <f t="shared" ref="G17:H17" si="2">G16</f>
        <v>9022.41</v>
      </c>
      <c r="H17" s="107">
        <f t="shared" si="2"/>
        <v>9090.34</v>
      </c>
      <c r="I17" s="88">
        <f t="shared" si="0"/>
        <v>1.0336641626291592</v>
      </c>
      <c r="J17" s="17">
        <f t="shared" si="1"/>
        <v>-293.84000000000015</v>
      </c>
    </row>
    <row r="18" spans="1:10" s="32" customFormat="1" ht="62.25" customHeight="1">
      <c r="A18" s="437" t="s">
        <v>77</v>
      </c>
      <c r="B18" s="442" t="s">
        <v>137</v>
      </c>
      <c r="C18" s="443"/>
      <c r="D18" s="90"/>
      <c r="E18" s="91">
        <f>E21</f>
        <v>2558.0210000000006</v>
      </c>
      <c r="F18" s="91">
        <f>F21</f>
        <v>0</v>
      </c>
      <c r="G18" s="91">
        <f>G21</f>
        <v>372.01069999999999</v>
      </c>
      <c r="H18" s="91">
        <f>H21</f>
        <v>372.01069999999999</v>
      </c>
      <c r="I18" s="92" t="e">
        <f t="shared" si="0"/>
        <v>#DIV/0!</v>
      </c>
      <c r="J18" s="91">
        <f t="shared" si="1"/>
        <v>-372.01069999999999</v>
      </c>
    </row>
    <row r="19" spans="1:10" s="32" customFormat="1" ht="15">
      <c r="A19" s="438"/>
      <c r="B19" s="126" t="s">
        <v>87</v>
      </c>
      <c r="C19" s="19" t="s">
        <v>36</v>
      </c>
      <c r="D19" s="17"/>
      <c r="E19" s="31">
        <v>0</v>
      </c>
      <c r="F19" s="31">
        <v>0</v>
      </c>
      <c r="G19" s="31">
        <v>0</v>
      </c>
      <c r="H19" s="31">
        <v>0</v>
      </c>
      <c r="I19" s="88" t="e">
        <f t="shared" si="0"/>
        <v>#DIV/0!</v>
      </c>
      <c r="J19" s="17">
        <f t="shared" si="1"/>
        <v>0</v>
      </c>
    </row>
    <row r="20" spans="1:10" s="32" customFormat="1" ht="15">
      <c r="A20" s="438"/>
      <c r="B20" s="126" t="s">
        <v>88</v>
      </c>
      <c r="C20" s="19" t="s">
        <v>37</v>
      </c>
      <c r="D20" s="17"/>
      <c r="E20" s="31">
        <v>0</v>
      </c>
      <c r="F20" s="31">
        <v>0</v>
      </c>
      <c r="G20" s="31">
        <v>0</v>
      </c>
      <c r="H20" s="31">
        <v>0</v>
      </c>
      <c r="I20" s="88" t="e">
        <f t="shared" si="0"/>
        <v>#DIV/0!</v>
      </c>
      <c r="J20" s="17">
        <f t="shared" si="1"/>
        <v>0</v>
      </c>
    </row>
    <row r="21" spans="1:10" s="32" customFormat="1" ht="17.25" customHeight="1">
      <c r="A21" s="439"/>
      <c r="B21" s="126" t="s">
        <v>89</v>
      </c>
      <c r="C21" s="19" t="s">
        <v>52</v>
      </c>
      <c r="D21" s="94" t="s">
        <v>143</v>
      </c>
      <c r="E21" s="107">
        <v>2558.0210000000006</v>
      </c>
      <c r="F21" s="107">
        <v>0</v>
      </c>
      <c r="G21" s="107">
        <v>372.01069999999999</v>
      </c>
      <c r="H21" s="107">
        <v>372.01069999999999</v>
      </c>
      <c r="I21" s="88" t="e">
        <f t="shared" si="0"/>
        <v>#DIV/0!</v>
      </c>
      <c r="J21" s="17">
        <f t="shared" si="1"/>
        <v>-372.01069999999999</v>
      </c>
    </row>
    <row r="22" spans="1:10" s="32" customFormat="1" ht="30" customHeight="1">
      <c r="A22" s="437" t="s">
        <v>78</v>
      </c>
      <c r="B22" s="440" t="s">
        <v>96</v>
      </c>
      <c r="C22" s="441"/>
      <c r="D22" s="90"/>
      <c r="E22" s="91">
        <f>E23</f>
        <v>62.067</v>
      </c>
      <c r="F22" s="91">
        <f>F23</f>
        <v>62.067</v>
      </c>
      <c r="G22" s="91">
        <f>G25</f>
        <v>0</v>
      </c>
      <c r="H22" s="91">
        <f>H23</f>
        <v>62.067</v>
      </c>
      <c r="I22" s="92">
        <f>G22/F22</f>
        <v>0</v>
      </c>
      <c r="J22" s="91">
        <f>F22-G22</f>
        <v>62.067</v>
      </c>
    </row>
    <row r="23" spans="1:10" s="32" customFormat="1" ht="15">
      <c r="A23" s="438"/>
      <c r="B23" s="57" t="s">
        <v>90</v>
      </c>
      <c r="C23" s="19" t="s">
        <v>36</v>
      </c>
      <c r="D23" s="94" t="s">
        <v>143</v>
      </c>
      <c r="E23" s="31">
        <v>62.067</v>
      </c>
      <c r="F23" s="31">
        <f>E23</f>
        <v>62.067</v>
      </c>
      <c r="G23" s="31">
        <v>0</v>
      </c>
      <c r="H23" s="31">
        <v>62.067</v>
      </c>
      <c r="I23" s="88">
        <f t="shared" si="0"/>
        <v>0</v>
      </c>
      <c r="J23" s="17">
        <f t="shared" si="1"/>
        <v>62.067</v>
      </c>
    </row>
    <row r="24" spans="1:10" s="32" customFormat="1" ht="15">
      <c r="A24" s="438"/>
      <c r="B24" s="57" t="s">
        <v>91</v>
      </c>
      <c r="C24" s="19" t="s">
        <v>37</v>
      </c>
      <c r="D24" s="17"/>
      <c r="E24" s="31">
        <v>0</v>
      </c>
      <c r="F24" s="31">
        <v>0</v>
      </c>
      <c r="G24" s="31">
        <v>0</v>
      </c>
      <c r="H24" s="31">
        <v>0</v>
      </c>
      <c r="I24" s="88" t="e">
        <f t="shared" si="0"/>
        <v>#DIV/0!</v>
      </c>
      <c r="J24" s="17">
        <f t="shared" si="1"/>
        <v>0</v>
      </c>
    </row>
    <row r="25" spans="1:10" s="32" customFormat="1" ht="15">
      <c r="A25" s="438"/>
      <c r="B25" s="57" t="s">
        <v>92</v>
      </c>
      <c r="C25" s="19" t="s">
        <v>52</v>
      </c>
      <c r="D25" s="94"/>
      <c r="E25" s="107">
        <v>0</v>
      </c>
      <c r="F25" s="107">
        <v>0</v>
      </c>
      <c r="G25" s="107">
        <v>0</v>
      </c>
      <c r="H25" s="107">
        <v>0</v>
      </c>
      <c r="I25" s="88" t="e">
        <f t="shared" si="0"/>
        <v>#DIV/0!</v>
      </c>
      <c r="J25" s="17">
        <f t="shared" si="1"/>
        <v>0</v>
      </c>
    </row>
    <row r="26" spans="1:10" s="32" customFormat="1" ht="31.5" customHeight="1">
      <c r="A26" s="437" t="s">
        <v>79</v>
      </c>
      <c r="B26" s="436" t="s">
        <v>97</v>
      </c>
      <c r="C26" s="436"/>
      <c r="D26" s="90"/>
      <c r="E26" s="91">
        <f>E27</f>
        <v>26.813000000000002</v>
      </c>
      <c r="F26" s="91">
        <f>F27+F28+F29</f>
        <v>26.813000000000002</v>
      </c>
      <c r="G26" s="91">
        <f>G27+G28+G29</f>
        <v>0</v>
      </c>
      <c r="H26" s="91">
        <f>H27+H28+H29</f>
        <v>26.6</v>
      </c>
      <c r="I26" s="92">
        <f>G26/F26</f>
        <v>0</v>
      </c>
      <c r="J26" s="91">
        <f>F26-G26</f>
        <v>26.813000000000002</v>
      </c>
    </row>
    <row r="27" spans="1:10" s="32" customFormat="1" ht="42" customHeight="1">
      <c r="A27" s="438"/>
      <c r="B27" s="126" t="s">
        <v>93</v>
      </c>
      <c r="C27" s="19" t="s">
        <v>36</v>
      </c>
      <c r="D27" s="94" t="s">
        <v>143</v>
      </c>
      <c r="E27" s="107">
        <v>26.813000000000002</v>
      </c>
      <c r="F27" s="107">
        <f>E27</f>
        <v>26.813000000000002</v>
      </c>
      <c r="G27" s="107">
        <v>0</v>
      </c>
      <c r="H27" s="107">
        <v>26.6</v>
      </c>
      <c r="I27" s="88">
        <f t="shared" si="0"/>
        <v>0</v>
      </c>
      <c r="J27" s="17">
        <f t="shared" si="1"/>
        <v>26.813000000000002</v>
      </c>
    </row>
    <row r="28" spans="1:10" s="32" customFormat="1" ht="40.5" customHeight="1">
      <c r="A28" s="438"/>
      <c r="B28" s="126" t="s">
        <v>94</v>
      </c>
      <c r="C28" s="19" t="s">
        <v>37</v>
      </c>
      <c r="D28" s="293"/>
      <c r="E28" s="107">
        <v>0</v>
      </c>
      <c r="F28" s="107">
        <v>0</v>
      </c>
      <c r="G28" s="107">
        <v>0</v>
      </c>
      <c r="H28" s="107">
        <v>0</v>
      </c>
      <c r="I28" s="88" t="e">
        <f t="shared" si="0"/>
        <v>#DIV/0!</v>
      </c>
      <c r="J28" s="17">
        <f t="shared" si="1"/>
        <v>0</v>
      </c>
    </row>
    <row r="29" spans="1:10" s="32" customFormat="1" ht="15">
      <c r="A29" s="439"/>
      <c r="B29" s="126" t="s">
        <v>95</v>
      </c>
      <c r="C29" s="19" t="s">
        <v>52</v>
      </c>
      <c r="D29" s="293"/>
      <c r="E29" s="107">
        <v>0</v>
      </c>
      <c r="F29" s="107">
        <v>0</v>
      </c>
      <c r="G29" s="107">
        <v>0</v>
      </c>
      <c r="H29" s="107">
        <v>0</v>
      </c>
      <c r="I29" s="88" t="e">
        <f t="shared" si="0"/>
        <v>#DIV/0!</v>
      </c>
      <c r="J29" s="17">
        <f t="shared" si="1"/>
        <v>0</v>
      </c>
    </row>
    <row r="30" spans="1:10" ht="13.5" customHeight="1">
      <c r="A30" s="69" t="s">
        <v>80</v>
      </c>
      <c r="B30" s="429" t="s">
        <v>2</v>
      </c>
      <c r="C30" s="429"/>
      <c r="D30" s="127" t="s">
        <v>143</v>
      </c>
      <c r="E30" s="87">
        <v>336.28800000000001</v>
      </c>
      <c r="F30" s="87">
        <v>0</v>
      </c>
      <c r="G30" s="81">
        <v>0</v>
      </c>
      <c r="H30" s="87">
        <v>0</v>
      </c>
      <c r="I30" s="89" t="e">
        <f>G30/F30</f>
        <v>#DIV/0!</v>
      </c>
      <c r="J30" s="68">
        <f>F30-G30</f>
        <v>0</v>
      </c>
    </row>
    <row r="31" spans="1:10" ht="13.5" customHeight="1">
      <c r="A31" s="432" t="s">
        <v>45</v>
      </c>
      <c r="B31" s="433"/>
      <c r="C31" s="434"/>
      <c r="D31" s="68"/>
      <c r="E31" s="68">
        <f>E5+E30</f>
        <v>21515.917000000001</v>
      </c>
      <c r="F31" s="68">
        <f>F5+F30</f>
        <v>10933.689999999999</v>
      </c>
      <c r="G31" s="68">
        <f>G5+G30</f>
        <v>11713.61188</v>
      </c>
      <c r="H31" s="68">
        <f>H5+H30</f>
        <v>11521.54948</v>
      </c>
      <c r="I31" s="93">
        <f>G31/F31</f>
        <v>1.0713319913039423</v>
      </c>
      <c r="J31" s="68">
        <f>F31-G31</f>
        <v>-779.92188000000169</v>
      </c>
    </row>
    <row r="32" spans="1:10" s="29" customFormat="1">
      <c r="A32" s="59"/>
      <c r="B32" s="59"/>
      <c r="C32" s="59"/>
      <c r="D32" s="59"/>
      <c r="E32" s="59"/>
      <c r="F32" s="106"/>
      <c r="G32" s="106"/>
      <c r="H32" s="106"/>
      <c r="I32" s="106"/>
      <c r="J32" s="59"/>
    </row>
    <row r="33" spans="1:10">
      <c r="A33" s="60"/>
      <c r="B33" s="60"/>
      <c r="C33" s="60"/>
      <c r="D33" s="60"/>
      <c r="E33" s="60"/>
      <c r="F33" s="60"/>
      <c r="G33" s="60"/>
      <c r="H33" s="60"/>
      <c r="I33" s="60"/>
      <c r="J33" s="60"/>
    </row>
  </sheetData>
  <mergeCells count="23">
    <mergeCell ref="B5:C5"/>
    <mergeCell ref="B4:C4"/>
    <mergeCell ref="A31:C31"/>
    <mergeCell ref="A6:A11"/>
    <mergeCell ref="B6:C6"/>
    <mergeCell ref="B30:C30"/>
    <mergeCell ref="A26:A29"/>
    <mergeCell ref="A18:A21"/>
    <mergeCell ref="B12:C12"/>
    <mergeCell ref="A22:A25"/>
    <mergeCell ref="B22:C22"/>
    <mergeCell ref="B18:C18"/>
    <mergeCell ref="B26:C26"/>
    <mergeCell ref="A12:A17"/>
    <mergeCell ref="A1:J1"/>
    <mergeCell ref="A2:A3"/>
    <mergeCell ref="B2:C3"/>
    <mergeCell ref="F2:F3"/>
    <mergeCell ref="G2:H2"/>
    <mergeCell ref="I2:I3"/>
    <mergeCell ref="J2:J3"/>
    <mergeCell ref="D2:D3"/>
    <mergeCell ref="E2:E3"/>
  </mergeCells>
  <phoneticPr fontId="2" type="noConversion"/>
  <pageMargins left="0.39370078740157483" right="0.39370078740157483" top="0.63" bottom="0.31496062992125984" header="0.35433070866141736" footer="0.23622047244094491"/>
  <pageSetup paperSize="9" scale="79" orientation="landscape" r:id="rId1"/>
  <headerFooter alignWithMargins="0"/>
  <ignoredErrors>
    <ignoredError sqref="A7:A10 A13:A16 A19:A21 A23:A25 A27:A29 A11 B7:B10 A17 B13:B16 B19:B21 B23:B25 B27:B29" twoDigitTextYear="1"/>
    <ignoredError sqref="A5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/>
  <dimension ref="A1:J20"/>
  <sheetViews>
    <sheetView view="pageBreakPreview" topLeftCell="A7" zoomScale="85" zoomScaleNormal="100" zoomScaleSheetLayoutView="85" zoomScalePageLayoutView="85" workbookViewId="0">
      <selection activeCell="C10" sqref="C10"/>
    </sheetView>
  </sheetViews>
  <sheetFormatPr defaultRowHeight="12.75"/>
  <cols>
    <col min="1" max="1" width="6.140625" style="2" customWidth="1"/>
    <col min="2" max="2" width="38.85546875" style="2" customWidth="1"/>
    <col min="3" max="3" width="13.7109375" style="2" customWidth="1"/>
    <col min="4" max="4" width="17.140625" style="2" customWidth="1"/>
    <col min="5" max="5" width="16.5703125" style="2" customWidth="1"/>
    <col min="6" max="6" width="18.85546875" style="2" customWidth="1"/>
    <col min="7" max="7" width="18" style="2" customWidth="1"/>
    <col min="8" max="8" width="13.140625" style="2" customWidth="1"/>
    <col min="9" max="9" width="15.7109375" style="2" customWidth="1"/>
    <col min="10" max="16384" width="9.140625" style="2"/>
  </cols>
  <sheetData>
    <row r="1" spans="1:10" s="40" customFormat="1" ht="18.75">
      <c r="A1" s="48"/>
      <c r="B1" s="48"/>
      <c r="C1" s="48"/>
      <c r="D1" s="48"/>
      <c r="E1" s="46"/>
      <c r="F1" s="48"/>
      <c r="G1" s="48"/>
      <c r="H1" s="48"/>
      <c r="I1" s="48"/>
    </row>
    <row r="2" spans="1:10" s="40" customFormat="1" ht="15.75">
      <c r="A2" s="48"/>
      <c r="B2" s="48"/>
      <c r="C2" s="48"/>
      <c r="D2" s="48"/>
      <c r="E2" s="48"/>
      <c r="F2" s="48"/>
      <c r="G2" s="411"/>
      <c r="H2" s="411"/>
      <c r="I2" s="411"/>
    </row>
    <row r="3" spans="1:10" s="40" customFormat="1" ht="17.25" customHeight="1">
      <c r="A3" s="48"/>
      <c r="B3" s="48"/>
      <c r="C3" s="48"/>
      <c r="D3" s="48"/>
      <c r="E3" s="48"/>
      <c r="F3" s="44"/>
      <c r="G3" s="45"/>
      <c r="H3" s="45"/>
      <c r="I3" s="45"/>
      <c r="J3" s="43"/>
    </row>
    <row r="4" spans="1:10" s="1" customFormat="1" ht="22.5" customHeight="1">
      <c r="A4" s="414" t="s">
        <v>63</v>
      </c>
      <c r="B4" s="415"/>
      <c r="C4" s="415"/>
      <c r="D4" s="415"/>
      <c r="E4" s="415"/>
      <c r="F4" s="415"/>
      <c r="G4" s="415"/>
      <c r="H4" s="415"/>
      <c r="I4" s="416"/>
    </row>
    <row r="5" spans="1:10" s="1" customFormat="1" ht="37.5" customHeight="1">
      <c r="A5" s="417" t="s">
        <v>0</v>
      </c>
      <c r="B5" s="417" t="s">
        <v>3</v>
      </c>
      <c r="C5" s="444" t="s">
        <v>18</v>
      </c>
      <c r="D5" s="417" t="s">
        <v>195</v>
      </c>
      <c r="E5" s="417" t="s">
        <v>246</v>
      </c>
      <c r="F5" s="419" t="s">
        <v>247</v>
      </c>
      <c r="G5" s="420"/>
      <c r="H5" s="417" t="s">
        <v>56</v>
      </c>
      <c r="I5" s="417" t="s">
        <v>198</v>
      </c>
    </row>
    <row r="6" spans="1:10" s="1" customFormat="1" ht="53.25" customHeight="1">
      <c r="A6" s="418"/>
      <c r="B6" s="418"/>
      <c r="C6" s="445"/>
      <c r="D6" s="418"/>
      <c r="E6" s="418"/>
      <c r="F6" s="122" t="s">
        <v>74</v>
      </c>
      <c r="G6" s="123" t="s">
        <v>75</v>
      </c>
      <c r="H6" s="418"/>
      <c r="I6" s="418"/>
    </row>
    <row r="7" spans="1:10" s="1" customFormat="1" ht="15">
      <c r="A7" s="67">
        <v>1</v>
      </c>
      <c r="B7" s="124">
        <v>2</v>
      </c>
      <c r="C7" s="64">
        <v>3</v>
      </c>
      <c r="D7" s="64">
        <v>4</v>
      </c>
      <c r="E7" s="64">
        <v>5</v>
      </c>
      <c r="F7" s="64">
        <v>6</v>
      </c>
      <c r="G7" s="64">
        <v>7</v>
      </c>
      <c r="H7" s="64">
        <v>8</v>
      </c>
      <c r="I7" s="64">
        <v>9</v>
      </c>
    </row>
    <row r="8" spans="1:10" ht="66" customHeight="1">
      <c r="A8" s="96" t="s">
        <v>76</v>
      </c>
      <c r="B8" s="125" t="s">
        <v>4</v>
      </c>
      <c r="C8" s="127" t="s">
        <v>253</v>
      </c>
      <c r="D8" s="65">
        <f>D9+D10+D11+D12+D13+D16</f>
        <v>4910.8812499999995</v>
      </c>
      <c r="E8" s="65">
        <f>E9+E10+E11+E12+E13+E16</f>
        <v>2739.92</v>
      </c>
      <c r="F8" s="65">
        <f>F9+F10+F11+F12+F13+F16</f>
        <v>2669.683</v>
      </c>
      <c r="G8" s="65">
        <f>G9+G10+G11+G12+G13+G16</f>
        <v>2990.8748800000003</v>
      </c>
      <c r="H8" s="66">
        <f>F8/E8</f>
        <v>0.97436530993605652</v>
      </c>
      <c r="I8" s="65">
        <f>E8-F8</f>
        <v>70.23700000000008</v>
      </c>
    </row>
    <row r="9" spans="1:10" ht="32.25" customHeight="1">
      <c r="A9" s="126" t="s">
        <v>30</v>
      </c>
      <c r="B9" s="18" t="s">
        <v>54</v>
      </c>
      <c r="C9" s="94"/>
      <c r="D9" s="26">
        <v>0</v>
      </c>
      <c r="E9" s="26">
        <v>0</v>
      </c>
      <c r="F9" s="26">
        <v>0</v>
      </c>
      <c r="G9" s="26">
        <v>0</v>
      </c>
      <c r="H9" s="13" t="e">
        <f>F9/E9</f>
        <v>#DIV/0!</v>
      </c>
      <c r="I9" s="12">
        <f>E9-F9</f>
        <v>0</v>
      </c>
    </row>
    <row r="10" spans="1:10" ht="45.75" customHeight="1">
      <c r="A10" s="126" t="s">
        <v>27</v>
      </c>
      <c r="B10" s="18" t="s">
        <v>98</v>
      </c>
      <c r="C10" s="33"/>
      <c r="D10" s="26">
        <v>0</v>
      </c>
      <c r="E10" s="26">
        <v>0</v>
      </c>
      <c r="F10" s="26">
        <v>0</v>
      </c>
      <c r="G10" s="26">
        <v>0</v>
      </c>
      <c r="H10" s="13" t="e">
        <f t="shared" ref="H10:H16" si="0">F10/E10</f>
        <v>#DIV/0!</v>
      </c>
      <c r="I10" s="12">
        <f t="shared" ref="I10:I15" si="1">E10-F10</f>
        <v>0</v>
      </c>
    </row>
    <row r="11" spans="1:10" ht="29.25" customHeight="1">
      <c r="A11" s="435" t="s">
        <v>77</v>
      </c>
      <c r="B11" s="123" t="s">
        <v>138</v>
      </c>
      <c r="C11" s="123"/>
      <c r="D11" s="17">
        <v>0</v>
      </c>
      <c r="E11" s="17">
        <v>0</v>
      </c>
      <c r="F11" s="17">
        <v>0</v>
      </c>
      <c r="G11" s="17">
        <v>0</v>
      </c>
      <c r="H11" s="13" t="e">
        <f t="shared" si="0"/>
        <v>#DIV/0!</v>
      </c>
      <c r="I11" s="12">
        <f t="shared" si="1"/>
        <v>0</v>
      </c>
    </row>
    <row r="12" spans="1:10" ht="30" customHeight="1">
      <c r="A12" s="435"/>
      <c r="B12" s="123" t="s">
        <v>139</v>
      </c>
      <c r="C12" s="94"/>
      <c r="D12" s="17">
        <v>0</v>
      </c>
      <c r="E12" s="95">
        <v>0</v>
      </c>
      <c r="F12" s="31">
        <v>0</v>
      </c>
      <c r="G12" s="95">
        <v>0</v>
      </c>
      <c r="H12" s="13" t="e">
        <f t="shared" si="0"/>
        <v>#DIV/0!</v>
      </c>
      <c r="I12" s="12">
        <f t="shared" si="1"/>
        <v>0</v>
      </c>
    </row>
    <row r="13" spans="1:10" ht="48" customHeight="1">
      <c r="A13" s="435" t="s">
        <v>78</v>
      </c>
      <c r="B13" s="18" t="s">
        <v>5</v>
      </c>
      <c r="C13" s="94" t="s">
        <v>253</v>
      </c>
      <c r="D13" s="12">
        <v>4910.8812499999995</v>
      </c>
      <c r="E13" s="12">
        <v>2739.92</v>
      </c>
      <c r="F13" s="12">
        <v>2669.683</v>
      </c>
      <c r="G13" s="12">
        <v>2990.8748800000003</v>
      </c>
      <c r="H13" s="13">
        <f t="shared" si="0"/>
        <v>0.97436530993605652</v>
      </c>
      <c r="I13" s="12">
        <f t="shared" si="1"/>
        <v>70.23700000000008</v>
      </c>
    </row>
    <row r="14" spans="1:10" ht="20.25" customHeight="1">
      <c r="A14" s="435"/>
      <c r="B14" s="18" t="s">
        <v>6</v>
      </c>
      <c r="C14" s="94"/>
      <c r="D14" s="26">
        <f>D13-D15</f>
        <v>2754.8412499999995</v>
      </c>
      <c r="E14" s="26">
        <f>E13-E15</f>
        <v>1589.5700000000002</v>
      </c>
      <c r="F14" s="26">
        <f>F13-F15</f>
        <v>1627.443</v>
      </c>
      <c r="G14" s="26">
        <f>G13-G15</f>
        <v>1784.5548800000004</v>
      </c>
      <c r="H14" s="13">
        <f>F14/E14</f>
        <v>1.0238259403486476</v>
      </c>
      <c r="I14" s="12">
        <f t="shared" si="1"/>
        <v>-37.87299999999982</v>
      </c>
    </row>
    <row r="15" spans="1:10" ht="18.75" customHeight="1">
      <c r="A15" s="435"/>
      <c r="B15" s="18" t="s">
        <v>7</v>
      </c>
      <c r="C15" s="94"/>
      <c r="D15" s="26">
        <v>2156.04</v>
      </c>
      <c r="E15" s="26">
        <v>1150.3499999999999</v>
      </c>
      <c r="F15" s="26">
        <v>1042.24</v>
      </c>
      <c r="G15" s="26">
        <v>1206.32</v>
      </c>
      <c r="H15" s="13">
        <f t="shared" si="0"/>
        <v>0.90601990698483081</v>
      </c>
      <c r="I15" s="12">
        <f t="shared" si="1"/>
        <v>108.1099999999999</v>
      </c>
    </row>
    <row r="16" spans="1:10" ht="36" customHeight="1">
      <c r="A16" s="126" t="s">
        <v>79</v>
      </c>
      <c r="B16" s="18" t="s">
        <v>99</v>
      </c>
      <c r="C16" s="94"/>
      <c r="D16" s="26">
        <v>0</v>
      </c>
      <c r="E16" s="26">
        <v>0</v>
      </c>
      <c r="F16" s="26">
        <v>0</v>
      </c>
      <c r="G16" s="26">
        <v>0</v>
      </c>
      <c r="H16" s="13" t="e">
        <f t="shared" si="0"/>
        <v>#DIV/0!</v>
      </c>
      <c r="I16" s="12">
        <f>E16-F16</f>
        <v>0</v>
      </c>
    </row>
    <row r="17" spans="1:9" ht="20.25" customHeight="1">
      <c r="A17" s="96" t="s">
        <v>80</v>
      </c>
      <c r="B17" s="125" t="s">
        <v>2</v>
      </c>
      <c r="C17" s="97"/>
      <c r="D17" s="98">
        <v>0</v>
      </c>
      <c r="E17" s="98">
        <v>0</v>
      </c>
      <c r="F17" s="98">
        <v>0</v>
      </c>
      <c r="G17" s="98">
        <v>0</v>
      </c>
      <c r="H17" s="66" t="e">
        <f>F17/E17</f>
        <v>#DIV/0!</v>
      </c>
      <c r="I17" s="65">
        <f>E17-F17</f>
        <v>0</v>
      </c>
    </row>
    <row r="18" spans="1:9" ht="18" customHeight="1">
      <c r="A18" s="432" t="s">
        <v>45</v>
      </c>
      <c r="B18" s="434"/>
      <c r="C18" s="73"/>
      <c r="D18" s="65">
        <f>D8+D17</f>
        <v>4910.8812499999995</v>
      </c>
      <c r="E18" s="65">
        <f>E8+E17</f>
        <v>2739.92</v>
      </c>
      <c r="F18" s="65">
        <f>F8+F17</f>
        <v>2669.683</v>
      </c>
      <c r="G18" s="65">
        <f>G8+G17</f>
        <v>2990.8748800000003</v>
      </c>
      <c r="H18" s="66">
        <f>F18/E18</f>
        <v>0.97436530993605652</v>
      </c>
      <c r="I18" s="65">
        <f>E18-F18</f>
        <v>70.23700000000008</v>
      </c>
    </row>
    <row r="19" spans="1:9">
      <c r="A19" s="9"/>
      <c r="B19" s="9"/>
      <c r="C19" s="9"/>
      <c r="D19" s="9"/>
      <c r="E19" s="9"/>
      <c r="F19" s="9"/>
      <c r="G19" s="9"/>
      <c r="H19" s="9"/>
      <c r="I19" s="9"/>
    </row>
    <row r="20" spans="1:9">
      <c r="A20" s="9"/>
      <c r="B20" s="9"/>
      <c r="C20" s="9"/>
      <c r="D20" s="9"/>
      <c r="E20" s="9"/>
      <c r="F20" s="9"/>
      <c r="G20" s="9"/>
      <c r="H20" s="9"/>
      <c r="I20" s="9"/>
    </row>
  </sheetData>
  <mergeCells count="13">
    <mergeCell ref="G2:I2"/>
    <mergeCell ref="A4:I4"/>
    <mergeCell ref="A5:A6"/>
    <mergeCell ref="B5:B6"/>
    <mergeCell ref="C5:C6"/>
    <mergeCell ref="D5:D6"/>
    <mergeCell ref="E5:E6"/>
    <mergeCell ref="H5:H6"/>
    <mergeCell ref="A18:B18"/>
    <mergeCell ref="A11:A12"/>
    <mergeCell ref="F5:G5"/>
    <mergeCell ref="I5:I6"/>
    <mergeCell ref="A13:A15"/>
  </mergeCells>
  <phoneticPr fontId="2" type="noConversion"/>
  <pageMargins left="0.47" right="0.26" top="0.6" bottom="1" header="0.5" footer="0.5"/>
  <pageSetup paperSize="9" scale="88" orientation="landscape" r:id="rId1"/>
  <headerFooter alignWithMargins="0"/>
  <ignoredErrors>
    <ignoredError sqref="A12 A14:A15" twoDigitTextYear="1"/>
  </ignoredErrors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5"/>
  <dimension ref="A1:J16"/>
  <sheetViews>
    <sheetView view="pageBreakPreview" zoomScaleNormal="100" zoomScaleSheetLayoutView="100" workbookViewId="0">
      <selection activeCell="G10" sqref="G10"/>
    </sheetView>
  </sheetViews>
  <sheetFormatPr defaultRowHeight="12.75"/>
  <cols>
    <col min="1" max="1" width="5.85546875" style="2" customWidth="1"/>
    <col min="2" max="2" width="30.7109375" style="2" customWidth="1"/>
    <col min="3" max="3" width="12.7109375" style="2" customWidth="1"/>
    <col min="4" max="4" width="15.42578125" style="2" customWidth="1"/>
    <col min="5" max="5" width="18.140625" style="2" customWidth="1"/>
    <col min="6" max="6" width="20" style="2" customWidth="1"/>
    <col min="7" max="7" width="19.5703125" style="2" customWidth="1"/>
    <col min="8" max="8" width="13" style="2" customWidth="1"/>
    <col min="9" max="9" width="15.42578125" style="2" customWidth="1"/>
    <col min="10" max="16384" width="9.140625" style="2"/>
  </cols>
  <sheetData>
    <row r="1" spans="1:10" s="40" customFormat="1" ht="18.75">
      <c r="A1" s="48"/>
      <c r="B1" s="48"/>
      <c r="C1" s="48"/>
      <c r="D1" s="48"/>
      <c r="E1" s="41"/>
      <c r="F1" s="48"/>
      <c r="G1" s="48"/>
      <c r="H1" s="48"/>
      <c r="I1" s="48"/>
    </row>
    <row r="2" spans="1:10" s="40" customFormat="1" ht="15.75">
      <c r="A2" s="48"/>
      <c r="B2" s="48"/>
      <c r="C2" s="48"/>
      <c r="D2" s="48"/>
      <c r="E2" s="48"/>
      <c r="F2" s="48"/>
      <c r="G2" s="411"/>
      <c r="H2" s="411"/>
      <c r="I2" s="411"/>
    </row>
    <row r="3" spans="1:10" s="40" customFormat="1" ht="16.5" customHeight="1">
      <c r="A3" s="48"/>
      <c r="B3" s="48"/>
      <c r="C3" s="48"/>
      <c r="D3" s="48"/>
      <c r="E3" s="48"/>
      <c r="F3" s="44"/>
      <c r="G3" s="45"/>
      <c r="H3" s="45"/>
      <c r="I3" s="45"/>
      <c r="J3" s="43"/>
    </row>
    <row r="4" spans="1:10" ht="24" customHeight="1">
      <c r="A4" s="422" t="s">
        <v>24</v>
      </c>
      <c r="B4" s="422"/>
      <c r="C4" s="422"/>
      <c r="D4" s="422"/>
      <c r="E4" s="422"/>
      <c r="F4" s="422"/>
      <c r="G4" s="422"/>
      <c r="H4" s="422"/>
      <c r="I4" s="422"/>
    </row>
    <row r="5" spans="1:10" ht="36.75" customHeight="1">
      <c r="A5" s="417" t="s">
        <v>0</v>
      </c>
      <c r="B5" s="417" t="s">
        <v>3</v>
      </c>
      <c r="C5" s="444" t="s">
        <v>18</v>
      </c>
      <c r="D5" s="417" t="s">
        <v>195</v>
      </c>
      <c r="E5" s="417" t="s">
        <v>248</v>
      </c>
      <c r="F5" s="419" t="s">
        <v>249</v>
      </c>
      <c r="G5" s="420"/>
      <c r="H5" s="417" t="s">
        <v>56</v>
      </c>
      <c r="I5" s="417" t="s">
        <v>198</v>
      </c>
    </row>
    <row r="6" spans="1:10" ht="55.5" customHeight="1">
      <c r="A6" s="418"/>
      <c r="B6" s="418"/>
      <c r="C6" s="445"/>
      <c r="D6" s="418"/>
      <c r="E6" s="418"/>
      <c r="F6" s="24" t="s">
        <v>74</v>
      </c>
      <c r="G6" s="16" t="s">
        <v>75</v>
      </c>
      <c r="H6" s="418"/>
      <c r="I6" s="418"/>
    </row>
    <row r="7" spans="1:10" ht="15" customHeight="1">
      <c r="A7" s="67">
        <v>1</v>
      </c>
      <c r="B7" s="67">
        <v>2</v>
      </c>
      <c r="C7" s="64">
        <v>3</v>
      </c>
      <c r="D7" s="64">
        <v>4</v>
      </c>
      <c r="E7" s="64">
        <v>5</v>
      </c>
      <c r="F7" s="64">
        <v>6</v>
      </c>
      <c r="G7" s="64">
        <v>7</v>
      </c>
      <c r="H7" s="64">
        <v>8</v>
      </c>
      <c r="I7" s="64">
        <v>9</v>
      </c>
    </row>
    <row r="8" spans="1:10" ht="91.5" customHeight="1">
      <c r="A8" s="69" t="s">
        <v>76</v>
      </c>
      <c r="B8" s="76" t="s">
        <v>101</v>
      </c>
      <c r="C8" s="99"/>
      <c r="D8" s="65">
        <f>D9+D10+D11+D12</f>
        <v>0</v>
      </c>
      <c r="E8" s="65">
        <f>E9+E10+E11+E12</f>
        <v>0</v>
      </c>
      <c r="F8" s="65">
        <f>F9+F10+F11+F12</f>
        <v>0</v>
      </c>
      <c r="G8" s="65">
        <f>G9+G10+G11+G12</f>
        <v>0</v>
      </c>
      <c r="H8" s="66" t="e">
        <f t="shared" ref="H8:H14" si="0">F8/E8</f>
        <v>#DIV/0!</v>
      </c>
      <c r="I8" s="65">
        <f t="shared" ref="I8:I14" si="1">E8-F8</f>
        <v>0</v>
      </c>
    </row>
    <row r="9" spans="1:10" ht="28.5" customHeight="1">
      <c r="A9" s="15" t="s">
        <v>30</v>
      </c>
      <c r="B9" s="16" t="s">
        <v>8</v>
      </c>
      <c r="C9" s="23"/>
      <c r="D9" s="26">
        <v>0</v>
      </c>
      <c r="E9" s="26">
        <v>0</v>
      </c>
      <c r="F9" s="26">
        <v>0</v>
      </c>
      <c r="G9" s="26">
        <v>0</v>
      </c>
      <c r="H9" s="13" t="e">
        <f t="shared" si="0"/>
        <v>#DIV/0!</v>
      </c>
      <c r="I9" s="12">
        <f t="shared" si="1"/>
        <v>0</v>
      </c>
    </row>
    <row r="10" spans="1:10" ht="15.75" customHeight="1">
      <c r="A10" s="15" t="s">
        <v>27</v>
      </c>
      <c r="B10" s="16" t="s">
        <v>100</v>
      </c>
      <c r="C10" s="23"/>
      <c r="D10" s="26">
        <v>0</v>
      </c>
      <c r="E10" s="26">
        <v>0</v>
      </c>
      <c r="F10" s="26">
        <v>0</v>
      </c>
      <c r="G10" s="26">
        <v>0</v>
      </c>
      <c r="H10" s="13" t="e">
        <f t="shared" si="0"/>
        <v>#DIV/0!</v>
      </c>
      <c r="I10" s="12">
        <f t="shared" si="1"/>
        <v>0</v>
      </c>
    </row>
    <row r="11" spans="1:10" ht="15.75" customHeight="1">
      <c r="A11" s="15" t="s">
        <v>77</v>
      </c>
      <c r="B11" s="16" t="s">
        <v>9</v>
      </c>
      <c r="C11" s="34"/>
      <c r="D11" s="26">
        <v>0</v>
      </c>
      <c r="E11" s="26">
        <v>0</v>
      </c>
      <c r="F11" s="26">
        <v>0</v>
      </c>
      <c r="G11" s="26">
        <v>0</v>
      </c>
      <c r="H11" s="13" t="e">
        <f t="shared" si="0"/>
        <v>#DIV/0!</v>
      </c>
      <c r="I11" s="12">
        <f t="shared" si="1"/>
        <v>0</v>
      </c>
    </row>
    <row r="12" spans="1:10" ht="15.75" customHeight="1">
      <c r="A12" s="15" t="s">
        <v>78</v>
      </c>
      <c r="B12" s="16" t="s">
        <v>10</v>
      </c>
      <c r="C12" s="34"/>
      <c r="D12" s="26">
        <v>0</v>
      </c>
      <c r="E12" s="26">
        <v>0</v>
      </c>
      <c r="F12" s="26">
        <v>0</v>
      </c>
      <c r="G12" s="26">
        <v>0</v>
      </c>
      <c r="H12" s="13" t="e">
        <f t="shared" si="0"/>
        <v>#DIV/0!</v>
      </c>
      <c r="I12" s="12">
        <f t="shared" si="1"/>
        <v>0</v>
      </c>
    </row>
    <row r="13" spans="1:10" ht="15" customHeight="1">
      <c r="A13" s="96" t="s">
        <v>80</v>
      </c>
      <c r="B13" s="76" t="s">
        <v>2</v>
      </c>
      <c r="C13" s="75"/>
      <c r="D13" s="98">
        <v>0</v>
      </c>
      <c r="E13" s="98">
        <v>0</v>
      </c>
      <c r="F13" s="98">
        <v>0</v>
      </c>
      <c r="G13" s="98">
        <v>0</v>
      </c>
      <c r="H13" s="66" t="e">
        <f t="shared" si="0"/>
        <v>#DIV/0!</v>
      </c>
      <c r="I13" s="65">
        <f t="shared" si="1"/>
        <v>0</v>
      </c>
    </row>
    <row r="14" spans="1:10" ht="15.75" customHeight="1">
      <c r="A14" s="432" t="s">
        <v>45</v>
      </c>
      <c r="B14" s="434"/>
      <c r="C14" s="75"/>
      <c r="D14" s="65">
        <f>D8+D13</f>
        <v>0</v>
      </c>
      <c r="E14" s="65">
        <f>E8+E13</f>
        <v>0</v>
      </c>
      <c r="F14" s="65">
        <f>F8+F13</f>
        <v>0</v>
      </c>
      <c r="G14" s="65">
        <f>G8+G13</f>
        <v>0</v>
      </c>
      <c r="H14" s="66" t="e">
        <f t="shared" si="0"/>
        <v>#DIV/0!</v>
      </c>
      <c r="I14" s="65">
        <f t="shared" si="1"/>
        <v>0</v>
      </c>
    </row>
    <row r="15" spans="1:10">
      <c r="A15" s="9"/>
      <c r="B15" s="9"/>
      <c r="C15" s="9"/>
      <c r="D15" s="9"/>
      <c r="E15" s="9"/>
      <c r="F15" s="9"/>
      <c r="G15" s="9"/>
      <c r="H15" s="9"/>
      <c r="I15" s="9"/>
    </row>
    <row r="16" spans="1:10">
      <c r="A16" s="9"/>
      <c r="B16" s="9"/>
      <c r="C16" s="9"/>
      <c r="D16" s="9"/>
      <c r="E16" s="9"/>
      <c r="F16" s="9"/>
      <c r="G16" s="9"/>
      <c r="H16" s="9"/>
      <c r="I16" s="9"/>
    </row>
  </sheetData>
  <mergeCells count="11">
    <mergeCell ref="G2:I2"/>
    <mergeCell ref="A14:B14"/>
    <mergeCell ref="A4:I4"/>
    <mergeCell ref="A5:A6"/>
    <mergeCell ref="B5:B6"/>
    <mergeCell ref="C5:C6"/>
    <mergeCell ref="D5:D6"/>
    <mergeCell ref="E5:E6"/>
    <mergeCell ref="H5:H6"/>
    <mergeCell ref="I5:I6"/>
    <mergeCell ref="F5:G5"/>
  </mergeCells>
  <phoneticPr fontId="2" type="noConversion"/>
  <pageMargins left="0.6" right="0.34" top="1" bottom="1" header="0.5" footer="0.5"/>
  <pageSetup paperSize="9" scale="91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6"/>
  <dimension ref="A1:J28"/>
  <sheetViews>
    <sheetView view="pageBreakPreview" topLeftCell="A7" zoomScaleNormal="100" zoomScaleSheetLayoutView="100" workbookViewId="0">
      <selection activeCell="C11" sqref="C11"/>
    </sheetView>
  </sheetViews>
  <sheetFormatPr defaultRowHeight="12.75"/>
  <cols>
    <col min="1" max="1" width="4.7109375" style="2" customWidth="1"/>
    <col min="2" max="2" width="30.7109375" style="2" customWidth="1"/>
    <col min="3" max="3" width="13.7109375" style="2" customWidth="1"/>
    <col min="4" max="4" width="15.42578125" style="2" customWidth="1"/>
    <col min="5" max="5" width="15.5703125" style="2" customWidth="1"/>
    <col min="6" max="6" width="16.5703125" style="2" customWidth="1"/>
    <col min="7" max="7" width="14.28515625" style="2" customWidth="1"/>
    <col min="8" max="8" width="13.7109375" style="2" customWidth="1"/>
    <col min="9" max="9" width="15.140625" style="2" customWidth="1"/>
    <col min="10" max="16384" width="9.140625" style="2"/>
  </cols>
  <sheetData>
    <row r="1" spans="1:10" s="40" customFormat="1" ht="18.75">
      <c r="A1" s="48"/>
      <c r="B1" s="48"/>
      <c r="C1" s="48"/>
      <c r="D1" s="48"/>
      <c r="E1" s="41"/>
      <c r="F1" s="48"/>
      <c r="G1" s="48"/>
      <c r="H1" s="48"/>
      <c r="I1" s="48"/>
    </row>
    <row r="2" spans="1:10" s="40" customFormat="1" ht="15.75">
      <c r="A2" s="48"/>
      <c r="B2" s="48"/>
      <c r="C2" s="48"/>
      <c r="D2" s="48"/>
      <c r="E2" s="48"/>
      <c r="F2" s="48"/>
      <c r="G2" s="411"/>
      <c r="H2" s="411"/>
      <c r="I2" s="411"/>
    </row>
    <row r="3" spans="1:10" s="40" customFormat="1" ht="12" customHeight="1">
      <c r="A3" s="48"/>
      <c r="B3" s="48"/>
      <c r="C3" s="48"/>
      <c r="D3" s="48"/>
      <c r="E3" s="48"/>
      <c r="F3" s="44"/>
      <c r="G3" s="45"/>
      <c r="H3" s="45"/>
      <c r="I3" s="45"/>
      <c r="J3" s="43"/>
    </row>
    <row r="4" spans="1:10" ht="23.25" customHeight="1">
      <c r="A4" s="422" t="s">
        <v>25</v>
      </c>
      <c r="B4" s="422"/>
      <c r="C4" s="422"/>
      <c r="D4" s="422"/>
      <c r="E4" s="422"/>
      <c r="F4" s="422"/>
      <c r="G4" s="422"/>
      <c r="H4" s="422"/>
      <c r="I4" s="422"/>
    </row>
    <row r="5" spans="1:10" ht="45.75" customHeight="1">
      <c r="A5" s="417" t="s">
        <v>0</v>
      </c>
      <c r="B5" s="417" t="s">
        <v>3</v>
      </c>
      <c r="C5" s="444" t="s">
        <v>18</v>
      </c>
      <c r="D5" s="417" t="s">
        <v>195</v>
      </c>
      <c r="E5" s="417" t="s">
        <v>248</v>
      </c>
      <c r="F5" s="419" t="s">
        <v>245</v>
      </c>
      <c r="G5" s="420"/>
      <c r="H5" s="417" t="s">
        <v>56</v>
      </c>
      <c r="I5" s="417" t="s">
        <v>197</v>
      </c>
    </row>
    <row r="6" spans="1:10" ht="60" customHeight="1">
      <c r="A6" s="418"/>
      <c r="B6" s="418"/>
      <c r="C6" s="445"/>
      <c r="D6" s="418"/>
      <c r="E6" s="418"/>
      <c r="F6" s="24" t="s">
        <v>74</v>
      </c>
      <c r="G6" s="16" t="s">
        <v>75</v>
      </c>
      <c r="H6" s="418"/>
      <c r="I6" s="418"/>
    </row>
    <row r="7" spans="1:10" ht="15">
      <c r="A7" s="67">
        <v>1</v>
      </c>
      <c r="B7" s="67">
        <v>2</v>
      </c>
      <c r="C7" s="64">
        <v>3</v>
      </c>
      <c r="D7" s="64">
        <v>4</v>
      </c>
      <c r="E7" s="64">
        <v>5</v>
      </c>
      <c r="F7" s="64">
        <v>6</v>
      </c>
      <c r="G7" s="64">
        <v>7</v>
      </c>
      <c r="H7" s="64">
        <v>8</v>
      </c>
      <c r="I7" s="64">
        <v>9</v>
      </c>
    </row>
    <row r="8" spans="1:10" ht="43.5" customHeight="1">
      <c r="A8" s="395">
        <v>1</v>
      </c>
      <c r="B8" s="395" t="s">
        <v>102</v>
      </c>
      <c r="C8" s="403" t="s">
        <v>147</v>
      </c>
      <c r="D8" s="65">
        <f>D9+D10+D11</f>
        <v>160.31540000000001</v>
      </c>
      <c r="E8" s="65">
        <f>E9+E10+E11</f>
        <v>160.31540000000001</v>
      </c>
      <c r="F8" s="65">
        <f>F9+F10</f>
        <v>160</v>
      </c>
      <c r="G8" s="65">
        <f>G9+G10</f>
        <v>160</v>
      </c>
      <c r="H8" s="66">
        <f t="shared" ref="H8:H24" si="0">F8/E8</f>
        <v>0.9980326281816968</v>
      </c>
      <c r="I8" s="65">
        <f>I9+I10</f>
        <v>0.315400000000011</v>
      </c>
    </row>
    <row r="9" spans="1:10" ht="30">
      <c r="A9" s="15" t="s">
        <v>30</v>
      </c>
      <c r="B9" s="16" t="s">
        <v>12</v>
      </c>
      <c r="C9" s="80" t="s">
        <v>147</v>
      </c>
      <c r="D9" s="85">
        <v>160.31540000000001</v>
      </c>
      <c r="E9" s="85">
        <v>160.31540000000001</v>
      </c>
      <c r="F9" s="85">
        <v>160</v>
      </c>
      <c r="G9" s="85">
        <v>160</v>
      </c>
      <c r="H9" s="83">
        <f t="shared" si="0"/>
        <v>0.9980326281816968</v>
      </c>
      <c r="I9" s="86">
        <f>E9-F9</f>
        <v>0.315400000000011</v>
      </c>
    </row>
    <row r="10" spans="1:10" ht="30">
      <c r="A10" s="15" t="s">
        <v>27</v>
      </c>
      <c r="B10" s="16" t="s">
        <v>13</v>
      </c>
      <c r="C10" s="80"/>
      <c r="D10" s="85">
        <v>0</v>
      </c>
      <c r="E10" s="85">
        <v>0</v>
      </c>
      <c r="F10" s="85">
        <v>0</v>
      </c>
      <c r="G10" s="85">
        <v>0</v>
      </c>
      <c r="H10" s="83" t="e">
        <f t="shared" si="0"/>
        <v>#DIV/0!</v>
      </c>
      <c r="I10" s="86">
        <f>E10-F10</f>
        <v>0</v>
      </c>
    </row>
    <row r="11" spans="1:10" ht="33" customHeight="1">
      <c r="A11" s="15" t="s">
        <v>77</v>
      </c>
      <c r="B11" s="16" t="s">
        <v>14</v>
      </c>
      <c r="C11" s="80"/>
      <c r="D11" s="85">
        <v>0</v>
      </c>
      <c r="E11" s="85">
        <v>0</v>
      </c>
      <c r="F11" s="85">
        <v>0</v>
      </c>
      <c r="G11" s="85">
        <v>0</v>
      </c>
      <c r="H11" s="83" t="e">
        <f t="shared" si="0"/>
        <v>#DIV/0!</v>
      </c>
      <c r="I11" s="86">
        <f>E11-F11</f>
        <v>0</v>
      </c>
    </row>
    <row r="12" spans="1:10" ht="15">
      <c r="A12" s="15" t="s">
        <v>78</v>
      </c>
      <c r="B12" s="16" t="s">
        <v>103</v>
      </c>
      <c r="C12" s="23"/>
      <c r="D12" s="85">
        <v>0</v>
      </c>
      <c r="E12" s="85">
        <v>0</v>
      </c>
      <c r="F12" s="85">
        <v>0</v>
      </c>
      <c r="G12" s="85">
        <v>0</v>
      </c>
      <c r="H12" s="83" t="e">
        <f t="shared" si="0"/>
        <v>#DIV/0!</v>
      </c>
      <c r="I12" s="86">
        <f>E12-F12</f>
        <v>0</v>
      </c>
    </row>
    <row r="13" spans="1:10" ht="28.5">
      <c r="A13" s="96" t="s">
        <v>80</v>
      </c>
      <c r="B13" s="395" t="s">
        <v>104</v>
      </c>
      <c r="C13" s="79"/>
      <c r="D13" s="65">
        <f>D14+D15+D16</f>
        <v>0</v>
      </c>
      <c r="E13" s="65">
        <f>E14+E15+E16</f>
        <v>0</v>
      </c>
      <c r="F13" s="65">
        <f>F14+F15+F16</f>
        <v>0</v>
      </c>
      <c r="G13" s="65">
        <f>G14+G15+G16</f>
        <v>0</v>
      </c>
      <c r="H13" s="66" t="e">
        <f t="shared" si="0"/>
        <v>#DIV/0!</v>
      </c>
      <c r="I13" s="98">
        <f>I15</f>
        <v>0</v>
      </c>
    </row>
    <row r="14" spans="1:10" ht="15">
      <c r="A14" s="15" t="s">
        <v>28</v>
      </c>
      <c r="B14" s="16" t="s">
        <v>105</v>
      </c>
      <c r="C14" s="23"/>
      <c r="D14" s="85">
        <v>0</v>
      </c>
      <c r="E14" s="85">
        <v>0</v>
      </c>
      <c r="F14" s="85">
        <v>0</v>
      </c>
      <c r="G14" s="85">
        <v>0</v>
      </c>
      <c r="H14" s="83" t="e">
        <f t="shared" si="0"/>
        <v>#DIV/0!</v>
      </c>
      <c r="I14" s="86">
        <f>E14-F14</f>
        <v>0</v>
      </c>
    </row>
    <row r="15" spans="1:10" ht="15">
      <c r="A15" s="15" t="s">
        <v>29</v>
      </c>
      <c r="B15" s="16" t="s">
        <v>106</v>
      </c>
      <c r="C15" s="23"/>
      <c r="D15" s="85">
        <v>0</v>
      </c>
      <c r="E15" s="85">
        <v>0</v>
      </c>
      <c r="F15" s="85">
        <v>0</v>
      </c>
      <c r="G15" s="85">
        <v>0</v>
      </c>
      <c r="H15" s="83" t="e">
        <f t="shared" si="0"/>
        <v>#DIV/0!</v>
      </c>
      <c r="I15" s="86">
        <f>E15-F15</f>
        <v>0</v>
      </c>
    </row>
    <row r="16" spans="1:10" ht="15">
      <c r="A16" s="15" t="s">
        <v>107</v>
      </c>
      <c r="B16" s="16" t="s">
        <v>108</v>
      </c>
      <c r="C16" s="23"/>
      <c r="D16" s="85">
        <v>0</v>
      </c>
      <c r="E16" s="85">
        <v>0</v>
      </c>
      <c r="F16" s="85">
        <v>0</v>
      </c>
      <c r="G16" s="85">
        <v>0</v>
      </c>
      <c r="H16" s="83" t="e">
        <f t="shared" si="0"/>
        <v>#DIV/0!</v>
      </c>
      <c r="I16" s="86">
        <f>E16-F16</f>
        <v>0</v>
      </c>
    </row>
    <row r="17" spans="1:9" ht="35.25" customHeight="1">
      <c r="A17" s="96" t="s">
        <v>109</v>
      </c>
      <c r="B17" s="395" t="s">
        <v>15</v>
      </c>
      <c r="C17" s="403" t="s">
        <v>147</v>
      </c>
      <c r="D17" s="98">
        <f>D20</f>
        <v>285.35700000000003</v>
      </c>
      <c r="E17" s="98">
        <f>E20</f>
        <v>285.35700000000003</v>
      </c>
      <c r="F17" s="98">
        <f>F20</f>
        <v>285.40700000000004</v>
      </c>
      <c r="G17" s="98">
        <f>G20</f>
        <v>285.40700000000004</v>
      </c>
      <c r="H17" s="66">
        <f t="shared" si="0"/>
        <v>1.000175219111499</v>
      </c>
      <c r="I17" s="98">
        <f>I19</f>
        <v>0</v>
      </c>
    </row>
    <row r="18" spans="1:9" ht="15">
      <c r="A18" s="15" t="s">
        <v>31</v>
      </c>
      <c r="B18" s="16" t="s">
        <v>16</v>
      </c>
      <c r="C18" s="23"/>
      <c r="D18" s="85">
        <v>0</v>
      </c>
      <c r="E18" s="85">
        <v>0</v>
      </c>
      <c r="F18" s="85">
        <v>0</v>
      </c>
      <c r="G18" s="85">
        <v>0</v>
      </c>
      <c r="H18" s="83" t="e">
        <f t="shared" si="0"/>
        <v>#DIV/0!</v>
      </c>
      <c r="I18" s="86">
        <f>E18-F18</f>
        <v>0</v>
      </c>
    </row>
    <row r="19" spans="1:9" ht="30">
      <c r="A19" s="15" t="s">
        <v>32</v>
      </c>
      <c r="B19" s="16" t="s">
        <v>110</v>
      </c>
      <c r="C19" s="80"/>
      <c r="D19" s="86">
        <v>0</v>
      </c>
      <c r="E19" s="86">
        <v>0</v>
      </c>
      <c r="F19" s="86">
        <v>0</v>
      </c>
      <c r="G19" s="86">
        <v>0</v>
      </c>
      <c r="H19" s="83" t="e">
        <f t="shared" si="0"/>
        <v>#DIV/0!</v>
      </c>
      <c r="I19" s="86">
        <f>E19-F19</f>
        <v>0</v>
      </c>
    </row>
    <row r="20" spans="1:9" ht="15">
      <c r="A20" s="15" t="s">
        <v>111</v>
      </c>
      <c r="B20" s="16" t="s">
        <v>108</v>
      </c>
      <c r="C20" s="80" t="s">
        <v>147</v>
      </c>
      <c r="D20" s="85">
        <f>77.95+207.407</f>
        <v>285.35700000000003</v>
      </c>
      <c r="E20" s="85">
        <f>77.95+207.407</f>
        <v>285.35700000000003</v>
      </c>
      <c r="F20" s="85">
        <f>78+207.407</f>
        <v>285.40700000000004</v>
      </c>
      <c r="G20" s="85">
        <f>78+207.407</f>
        <v>285.40700000000004</v>
      </c>
      <c r="H20" s="83">
        <f t="shared" si="0"/>
        <v>1.000175219111499</v>
      </c>
      <c r="I20" s="86">
        <f>E20-F20</f>
        <v>-5.0000000000011369E-2</v>
      </c>
    </row>
    <row r="21" spans="1:9" ht="28.5">
      <c r="A21" s="96" t="s">
        <v>112</v>
      </c>
      <c r="B21" s="395" t="s">
        <v>17</v>
      </c>
      <c r="C21" s="79"/>
      <c r="D21" s="98">
        <v>0</v>
      </c>
      <c r="E21" s="98">
        <v>0</v>
      </c>
      <c r="F21" s="98">
        <v>0</v>
      </c>
      <c r="G21" s="98">
        <v>0</v>
      </c>
      <c r="H21" s="66" t="e">
        <f t="shared" si="0"/>
        <v>#DIV/0!</v>
      </c>
      <c r="I21" s="98">
        <f>I24</f>
        <v>-262.7820999999999</v>
      </c>
    </row>
    <row r="22" spans="1:9" ht="15">
      <c r="A22" s="96" t="s">
        <v>113</v>
      </c>
      <c r="B22" s="395" t="s">
        <v>2</v>
      </c>
      <c r="C22" s="403" t="s">
        <v>147</v>
      </c>
      <c r="D22" s="98">
        <f>D23</f>
        <v>2325.5</v>
      </c>
      <c r="E22" s="98">
        <f>E23</f>
        <v>1506.5325</v>
      </c>
      <c r="F22" s="98">
        <f>F23</f>
        <v>1769.58</v>
      </c>
      <c r="G22" s="98">
        <f>G23</f>
        <v>1769.58</v>
      </c>
      <c r="H22" s="66">
        <f t="shared" si="0"/>
        <v>1.1746045969801513</v>
      </c>
      <c r="I22" s="98">
        <f>I25</f>
        <v>0</v>
      </c>
    </row>
    <row r="23" spans="1:9" ht="15">
      <c r="A23" s="57" t="s">
        <v>199</v>
      </c>
      <c r="B23" s="296" t="s">
        <v>188</v>
      </c>
      <c r="C23" s="80" t="s">
        <v>147</v>
      </c>
      <c r="D23" s="26">
        <v>2325.5</v>
      </c>
      <c r="E23" s="26">
        <v>1506.5325</v>
      </c>
      <c r="F23" s="26">
        <v>1769.58</v>
      </c>
      <c r="G23" s="26">
        <v>1769.58</v>
      </c>
      <c r="H23" s="13" t="e">
        <v>#DIV/0!</v>
      </c>
      <c r="I23" s="86">
        <f>E23-F23</f>
        <v>-263.0474999999999</v>
      </c>
    </row>
    <row r="24" spans="1:9" ht="14.25">
      <c r="A24" s="432" t="s">
        <v>45</v>
      </c>
      <c r="B24" s="434"/>
      <c r="C24" s="76"/>
      <c r="D24" s="65">
        <f>D8+D17+D13+D21+D22</f>
        <v>2771.1723999999999</v>
      </c>
      <c r="E24" s="65">
        <f>E8+E17+E13+E21+E22</f>
        <v>1952.2049000000002</v>
      </c>
      <c r="F24" s="65">
        <f>F8+F17+F13+F21+F22</f>
        <v>2214.9870000000001</v>
      </c>
      <c r="G24" s="65">
        <f>G8+G17+G13+G21+G22</f>
        <v>2214.9870000000001</v>
      </c>
      <c r="H24" s="66">
        <f t="shared" si="0"/>
        <v>1.1346078477725365</v>
      </c>
      <c r="I24" s="65">
        <f>E24-F24</f>
        <v>-262.7820999999999</v>
      </c>
    </row>
    <row r="25" spans="1:9">
      <c r="A25" s="9"/>
      <c r="B25" s="9"/>
      <c r="C25" s="9"/>
      <c r="D25" s="9"/>
      <c r="E25" s="9"/>
      <c r="F25" s="9"/>
      <c r="G25" s="9"/>
      <c r="H25" s="9"/>
      <c r="I25" s="61"/>
    </row>
    <row r="26" spans="1:9">
      <c r="A26" s="9"/>
      <c r="B26" s="9"/>
      <c r="C26" s="9"/>
      <c r="D26" s="9"/>
      <c r="E26" s="9"/>
      <c r="F26" s="9"/>
      <c r="G26" s="9"/>
      <c r="H26" s="9"/>
      <c r="I26" s="9"/>
    </row>
    <row r="27" spans="1:9">
      <c r="A27" s="9"/>
      <c r="B27" s="9"/>
      <c r="C27" s="9"/>
      <c r="D27" s="9"/>
      <c r="E27" s="9"/>
      <c r="F27" s="9"/>
      <c r="G27" s="9"/>
      <c r="H27" s="9"/>
      <c r="I27" s="9"/>
    </row>
    <row r="28" spans="1:9">
      <c r="A28" s="9"/>
      <c r="B28" s="9"/>
      <c r="C28" s="9"/>
      <c r="D28" s="9"/>
      <c r="E28" s="9"/>
      <c r="F28" s="9"/>
      <c r="G28" s="9"/>
      <c r="H28" s="9"/>
      <c r="I28" s="9"/>
    </row>
  </sheetData>
  <mergeCells count="11">
    <mergeCell ref="G2:I2"/>
    <mergeCell ref="A24:B24"/>
    <mergeCell ref="A4:I4"/>
    <mergeCell ref="A5:A6"/>
    <mergeCell ref="B5:B6"/>
    <mergeCell ref="C5:C6"/>
    <mergeCell ref="D5:D6"/>
    <mergeCell ref="E5:E6"/>
    <mergeCell ref="H5:H6"/>
    <mergeCell ref="I5:I6"/>
    <mergeCell ref="F5:G5"/>
  </mergeCells>
  <phoneticPr fontId="2" type="noConversion"/>
  <pageMargins left="0.39370078740157483" right="0.19685039370078741" top="0.43307086614173229" bottom="0.39370078740157483" header="0.35433070866141736" footer="0.35433070866141736"/>
  <pageSetup paperSize="9" scale="91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Лист7"/>
  <dimension ref="A1:J18"/>
  <sheetViews>
    <sheetView view="pageBreakPreview" topLeftCell="A4" zoomScaleNormal="85" zoomScaleSheetLayoutView="100" zoomScalePageLayoutView="85" workbookViewId="0">
      <selection activeCell="G10" sqref="G10"/>
    </sheetView>
  </sheetViews>
  <sheetFormatPr defaultRowHeight="12.75"/>
  <cols>
    <col min="1" max="1" width="4.85546875" style="2" customWidth="1"/>
    <col min="2" max="2" width="28.7109375" style="2" customWidth="1"/>
    <col min="3" max="3" width="14" style="2" customWidth="1"/>
    <col min="4" max="4" width="16.85546875" style="2" customWidth="1"/>
    <col min="5" max="5" width="16.140625" style="2" customWidth="1"/>
    <col min="6" max="6" width="20.85546875" style="2" customWidth="1"/>
    <col min="7" max="7" width="19.7109375" style="2" customWidth="1"/>
    <col min="8" max="8" width="13.7109375" style="2" customWidth="1"/>
    <col min="9" max="9" width="16" style="2" customWidth="1"/>
    <col min="10" max="16384" width="9.140625" style="2"/>
  </cols>
  <sheetData>
    <row r="1" spans="1:10" s="40" customFormat="1" ht="18.75">
      <c r="A1" s="48"/>
      <c r="B1" s="48"/>
      <c r="C1" s="48"/>
      <c r="D1" s="48"/>
      <c r="E1" s="58"/>
      <c r="F1" s="48"/>
      <c r="G1" s="48"/>
      <c r="H1" s="48"/>
      <c r="I1" s="48"/>
    </row>
    <row r="2" spans="1:10" s="40" customFormat="1" ht="15.75">
      <c r="A2" s="48"/>
      <c r="B2" s="48"/>
      <c r="C2" s="48"/>
      <c r="D2" s="48"/>
      <c r="E2" s="48"/>
      <c r="F2" s="48"/>
      <c r="G2" s="411"/>
      <c r="H2" s="411"/>
      <c r="I2" s="411"/>
    </row>
    <row r="3" spans="1:10" s="40" customFormat="1" ht="10.5" customHeight="1">
      <c r="A3" s="48"/>
      <c r="B3" s="48"/>
      <c r="C3" s="48"/>
      <c r="D3" s="48"/>
      <c r="E3" s="48"/>
      <c r="F3" s="44"/>
      <c r="G3" s="45"/>
      <c r="H3" s="45"/>
      <c r="I3" s="45"/>
      <c r="J3" s="43"/>
    </row>
    <row r="4" spans="1:10" ht="24" customHeight="1">
      <c r="A4" s="422" t="s">
        <v>115</v>
      </c>
      <c r="B4" s="422"/>
      <c r="C4" s="422"/>
      <c r="D4" s="422"/>
      <c r="E4" s="422"/>
      <c r="F4" s="422"/>
      <c r="G4" s="422"/>
      <c r="H4" s="422"/>
      <c r="I4" s="422"/>
    </row>
    <row r="5" spans="1:10" s="1" customFormat="1" ht="39.75" customHeight="1">
      <c r="A5" s="417" t="s">
        <v>0</v>
      </c>
      <c r="B5" s="417" t="s">
        <v>3</v>
      </c>
      <c r="C5" s="444" t="s">
        <v>18</v>
      </c>
      <c r="D5" s="417" t="s">
        <v>195</v>
      </c>
      <c r="E5" s="417" t="s">
        <v>248</v>
      </c>
      <c r="F5" s="419" t="s">
        <v>245</v>
      </c>
      <c r="G5" s="420"/>
      <c r="H5" s="417" t="s">
        <v>56</v>
      </c>
      <c r="I5" s="417" t="s">
        <v>197</v>
      </c>
    </row>
    <row r="6" spans="1:10" s="1" customFormat="1" ht="53.25" customHeight="1">
      <c r="A6" s="418"/>
      <c r="B6" s="418"/>
      <c r="C6" s="445"/>
      <c r="D6" s="418"/>
      <c r="E6" s="418"/>
      <c r="F6" s="24" t="s">
        <v>74</v>
      </c>
      <c r="G6" s="16" t="s">
        <v>75</v>
      </c>
      <c r="H6" s="418"/>
      <c r="I6" s="418"/>
    </row>
    <row r="7" spans="1:10" s="1" customFormat="1" ht="14.25" customHeight="1">
      <c r="A7" s="67">
        <v>1</v>
      </c>
      <c r="B7" s="67">
        <v>2</v>
      </c>
      <c r="C7" s="64">
        <v>3</v>
      </c>
      <c r="D7" s="64">
        <v>4</v>
      </c>
      <c r="E7" s="64">
        <v>5</v>
      </c>
      <c r="F7" s="64">
        <v>6</v>
      </c>
      <c r="G7" s="64">
        <v>7</v>
      </c>
      <c r="H7" s="64">
        <v>8</v>
      </c>
      <c r="I7" s="64">
        <v>9</v>
      </c>
    </row>
    <row r="8" spans="1:10" ht="15">
      <c r="A8" s="96" t="s">
        <v>76</v>
      </c>
      <c r="B8" s="395" t="s">
        <v>65</v>
      </c>
      <c r="C8" s="74"/>
      <c r="D8" s="70"/>
      <c r="E8" s="70"/>
      <c r="F8" s="70"/>
      <c r="G8" s="70"/>
      <c r="H8" s="71"/>
      <c r="I8" s="70"/>
    </row>
    <row r="9" spans="1:10" ht="45">
      <c r="A9" s="15" t="s">
        <v>30</v>
      </c>
      <c r="B9" s="16" t="s">
        <v>141</v>
      </c>
      <c r="C9" s="34"/>
      <c r="D9" s="26"/>
      <c r="E9" s="26"/>
      <c r="F9" s="26"/>
      <c r="G9" s="26"/>
      <c r="H9" s="13"/>
      <c r="I9" s="12"/>
    </row>
    <row r="10" spans="1:10" ht="30">
      <c r="A10" s="15" t="s">
        <v>27</v>
      </c>
      <c r="B10" s="16" t="s">
        <v>140</v>
      </c>
      <c r="C10" s="34"/>
      <c r="D10" s="26"/>
      <c r="E10" s="26"/>
      <c r="F10" s="26"/>
      <c r="G10" s="26"/>
      <c r="H10" s="13"/>
      <c r="I10" s="12"/>
    </row>
    <row r="11" spans="1:10" ht="60">
      <c r="A11" s="15" t="s">
        <v>77</v>
      </c>
      <c r="B11" s="16" t="s">
        <v>114</v>
      </c>
      <c r="C11" s="34"/>
      <c r="D11" s="26"/>
      <c r="E11" s="26"/>
      <c r="F11" s="26"/>
      <c r="G11" s="26"/>
      <c r="H11" s="13"/>
      <c r="I11" s="12"/>
    </row>
    <row r="12" spans="1:10" ht="30">
      <c r="A12" s="15" t="s">
        <v>78</v>
      </c>
      <c r="B12" s="16" t="s">
        <v>66</v>
      </c>
      <c r="C12" s="34"/>
      <c r="D12" s="26"/>
      <c r="E12" s="26"/>
      <c r="F12" s="26"/>
      <c r="G12" s="26"/>
      <c r="H12" s="13"/>
      <c r="I12" s="12"/>
    </row>
    <row r="13" spans="1:10" ht="34.5" customHeight="1">
      <c r="A13" s="96" t="s">
        <v>80</v>
      </c>
      <c r="B13" s="395" t="s">
        <v>11</v>
      </c>
      <c r="C13" s="74"/>
      <c r="D13" s="72"/>
      <c r="E13" s="72"/>
      <c r="F13" s="72"/>
      <c r="G13" s="72"/>
      <c r="H13" s="71"/>
      <c r="I13" s="70"/>
    </row>
    <row r="14" spans="1:10" ht="45">
      <c r="A14" s="294" t="s">
        <v>28</v>
      </c>
      <c r="B14" s="295" t="s">
        <v>200</v>
      </c>
      <c r="C14" s="80" t="s">
        <v>147</v>
      </c>
      <c r="D14" s="26">
        <v>90.6</v>
      </c>
      <c r="E14" s="26">
        <v>90.6</v>
      </c>
      <c r="F14" s="26">
        <v>90.4</v>
      </c>
      <c r="G14" s="26">
        <v>90.4</v>
      </c>
      <c r="H14" s="119">
        <f>F14/E14</f>
        <v>0.9977924944812363</v>
      </c>
      <c r="I14" s="12">
        <f>E14-F14</f>
        <v>0.19999999999998863</v>
      </c>
    </row>
    <row r="15" spans="1:10" ht="15">
      <c r="A15" s="96" t="s">
        <v>109</v>
      </c>
      <c r="B15" s="395" t="s">
        <v>2</v>
      </c>
      <c r="C15" s="74"/>
      <c r="D15" s="72"/>
      <c r="E15" s="72"/>
      <c r="F15" s="72"/>
      <c r="G15" s="72"/>
      <c r="H15" s="71"/>
      <c r="I15" s="70"/>
    </row>
    <row r="16" spans="1:10" ht="16.5" customHeight="1">
      <c r="A16" s="432" t="s">
        <v>45</v>
      </c>
      <c r="B16" s="434"/>
      <c r="C16" s="77"/>
      <c r="D16" s="65">
        <f>D14</f>
        <v>90.6</v>
      </c>
      <c r="E16" s="65">
        <f>E14</f>
        <v>90.6</v>
      </c>
      <c r="F16" s="65">
        <f>F14</f>
        <v>90.4</v>
      </c>
      <c r="G16" s="65">
        <f>G14</f>
        <v>90.4</v>
      </c>
      <c r="H16" s="84">
        <f>F16/E16</f>
        <v>0.9977924944812363</v>
      </c>
      <c r="I16" s="65">
        <f>I14</f>
        <v>0.19999999999998863</v>
      </c>
    </row>
    <row r="17" spans="1:9">
      <c r="A17" s="9"/>
      <c r="B17" s="9"/>
      <c r="C17" s="9"/>
      <c r="D17" s="9"/>
      <c r="E17" s="9"/>
      <c r="F17" s="9"/>
      <c r="G17" s="9"/>
      <c r="H17" s="9"/>
      <c r="I17" s="9"/>
    </row>
    <row r="18" spans="1:9">
      <c r="A18" s="9"/>
      <c r="B18" s="9"/>
      <c r="C18" s="9"/>
      <c r="D18" s="9"/>
      <c r="E18" s="9"/>
      <c r="F18" s="9"/>
      <c r="G18" s="9"/>
      <c r="H18" s="9"/>
      <c r="I18" s="9"/>
    </row>
  </sheetData>
  <mergeCells count="11">
    <mergeCell ref="G2:I2"/>
    <mergeCell ref="A16:B16"/>
    <mergeCell ref="A4:I4"/>
    <mergeCell ref="A5:A6"/>
    <mergeCell ref="B5:B6"/>
    <mergeCell ref="C5:C6"/>
    <mergeCell ref="D5:D6"/>
    <mergeCell ref="E5:E6"/>
    <mergeCell ref="H5:H6"/>
    <mergeCell ref="I5:I6"/>
    <mergeCell ref="F5:G5"/>
  </mergeCells>
  <phoneticPr fontId="2" type="noConversion"/>
  <pageMargins left="0.56000000000000005" right="0.28000000000000003" top="0.8" bottom="1" header="0.5" footer="0.5"/>
  <pageSetup paperSize="9" scale="92" orientation="landscape" r:id="rId1"/>
  <headerFooter alignWithMargins="0"/>
  <ignoredErrors>
    <ignoredError sqref="A15 A8:A11 A12:A13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>
  <sheetPr codeName="Лист8"/>
  <dimension ref="A1:J12"/>
  <sheetViews>
    <sheetView view="pageBreakPreview" zoomScaleNormal="100" zoomScaleSheetLayoutView="100" workbookViewId="0">
      <selection activeCell="E5" sqref="E5:E6"/>
    </sheetView>
  </sheetViews>
  <sheetFormatPr defaultRowHeight="12.75"/>
  <cols>
    <col min="1" max="1" width="4.28515625" style="5" customWidth="1"/>
    <col min="2" max="2" width="27" style="5" customWidth="1"/>
    <col min="3" max="3" width="13.7109375" style="4" customWidth="1"/>
    <col min="4" max="4" width="15.42578125" style="3" customWidth="1"/>
    <col min="5" max="5" width="16.28515625" style="3" customWidth="1"/>
    <col min="6" max="6" width="20.7109375" style="3" customWidth="1"/>
    <col min="7" max="7" width="18.140625" style="3" customWidth="1"/>
    <col min="8" max="8" width="13.5703125" style="3" customWidth="1"/>
    <col min="9" max="9" width="15.5703125" style="3" customWidth="1"/>
    <col min="10" max="16384" width="9.140625" style="3"/>
  </cols>
  <sheetData>
    <row r="1" spans="1:10" s="40" customFormat="1" ht="18.75">
      <c r="E1" s="58"/>
    </row>
    <row r="2" spans="1:10" s="40" customFormat="1" ht="15.75">
      <c r="G2" s="411"/>
      <c r="H2" s="411"/>
      <c r="I2" s="411"/>
    </row>
    <row r="3" spans="1:10" s="40" customFormat="1" ht="34.5" customHeight="1">
      <c r="F3" s="44"/>
      <c r="G3" s="45"/>
      <c r="H3" s="45"/>
      <c r="I3" s="45"/>
      <c r="J3" s="43"/>
    </row>
    <row r="4" spans="1:10" ht="21" customHeight="1">
      <c r="A4" s="422" t="s">
        <v>61</v>
      </c>
      <c r="B4" s="422"/>
      <c r="C4" s="422"/>
      <c r="D4" s="422"/>
      <c r="E4" s="422"/>
      <c r="F4" s="422"/>
      <c r="G4" s="422"/>
      <c r="H4" s="422"/>
      <c r="I4" s="422"/>
    </row>
    <row r="5" spans="1:10" s="4" customFormat="1" ht="36" customHeight="1">
      <c r="A5" s="417" t="s">
        <v>0</v>
      </c>
      <c r="B5" s="417" t="s">
        <v>3</v>
      </c>
      <c r="C5" s="444" t="s">
        <v>18</v>
      </c>
      <c r="D5" s="417" t="s">
        <v>195</v>
      </c>
      <c r="E5" s="417" t="s">
        <v>248</v>
      </c>
      <c r="F5" s="419" t="s">
        <v>245</v>
      </c>
      <c r="G5" s="420"/>
      <c r="H5" s="417" t="s">
        <v>56</v>
      </c>
      <c r="I5" s="417" t="s">
        <v>197</v>
      </c>
    </row>
    <row r="6" spans="1:10" s="4" customFormat="1" ht="66.75" customHeight="1">
      <c r="A6" s="418"/>
      <c r="B6" s="418"/>
      <c r="C6" s="445"/>
      <c r="D6" s="418"/>
      <c r="E6" s="418"/>
      <c r="F6" s="24" t="s">
        <v>74</v>
      </c>
      <c r="G6" s="16" t="s">
        <v>75</v>
      </c>
      <c r="H6" s="418"/>
      <c r="I6" s="418"/>
    </row>
    <row r="7" spans="1:10" s="4" customFormat="1" ht="14.25" customHeight="1">
      <c r="A7" s="67">
        <v>1</v>
      </c>
      <c r="B7" s="67">
        <v>2</v>
      </c>
      <c r="C7" s="78">
        <v>3</v>
      </c>
      <c r="D7" s="78">
        <v>4</v>
      </c>
      <c r="E7" s="78">
        <v>5</v>
      </c>
      <c r="F7" s="64">
        <v>6</v>
      </c>
      <c r="G7" s="64">
        <v>7</v>
      </c>
      <c r="H7" s="64">
        <v>8</v>
      </c>
      <c r="I7" s="64">
        <v>9</v>
      </c>
    </row>
    <row r="8" spans="1:10" s="5" customFormat="1" ht="30">
      <c r="A8" s="16">
        <v>1</v>
      </c>
      <c r="B8" s="280" t="s">
        <v>191</v>
      </c>
      <c r="C8" s="80" t="s">
        <v>147</v>
      </c>
      <c r="D8" s="284">
        <v>1103.3399999999999</v>
      </c>
      <c r="E8" s="120">
        <f>D8</f>
        <v>1103.3399999999999</v>
      </c>
      <c r="F8" s="170">
        <f>'2.Детальний звіт.'!L51</f>
        <v>1103.3399999999999</v>
      </c>
      <c r="G8" s="12">
        <f>'2.Детальний звіт.'!N51</f>
        <v>1103.3399999999999</v>
      </c>
      <c r="H8" s="119">
        <f>F8/E8</f>
        <v>1</v>
      </c>
      <c r="I8" s="121">
        <f t="shared" ref="I8:I9" si="0">E8-F8</f>
        <v>0</v>
      </c>
    </row>
    <row r="9" spans="1:10" s="5" customFormat="1" ht="15">
      <c r="A9" s="16">
        <v>2</v>
      </c>
      <c r="B9" s="285" t="s">
        <v>192</v>
      </c>
      <c r="C9" s="80" t="s">
        <v>147</v>
      </c>
      <c r="D9" s="242">
        <v>1224.3899999999999</v>
      </c>
      <c r="E9" s="120">
        <f>D9</f>
        <v>1224.3899999999999</v>
      </c>
      <c r="F9" s="121">
        <f>'2.Детальний звіт.'!L52</f>
        <v>1225.604075</v>
      </c>
      <c r="G9" s="121">
        <f>'2.Детальний звіт.'!N52</f>
        <v>1225.604075</v>
      </c>
      <c r="H9" s="119">
        <f t="shared" ref="H9:H10" si="1">F9/E9</f>
        <v>1.0009915753967282</v>
      </c>
      <c r="I9" s="121">
        <f t="shared" si="0"/>
        <v>-1.2140750000000935</v>
      </c>
    </row>
    <row r="10" spans="1:10" ht="14.25">
      <c r="A10" s="446" t="s">
        <v>45</v>
      </c>
      <c r="B10" s="447"/>
      <c r="C10" s="79"/>
      <c r="D10" s="81">
        <f>SUM(D8:D9)</f>
        <v>2327.7299999999996</v>
      </c>
      <c r="E10" s="81">
        <f>SUM(E8:E9)</f>
        <v>2327.7299999999996</v>
      </c>
      <c r="F10" s="81">
        <f>SUM(F8:F9)</f>
        <v>2328.9440749999999</v>
      </c>
      <c r="G10" s="81">
        <f>SUM(G8:G9)</f>
        <v>2328.9440749999999</v>
      </c>
      <c r="H10" s="84">
        <f t="shared" si="1"/>
        <v>1.0005215703711343</v>
      </c>
      <c r="I10" s="81">
        <f>SUM(I8:I9)</f>
        <v>-1.2140750000000935</v>
      </c>
    </row>
    <row r="11" spans="1:10" ht="39.75" customHeight="1">
      <c r="A11" s="20"/>
      <c r="B11" s="20"/>
      <c r="C11" s="21"/>
      <c r="D11" s="21"/>
      <c r="E11" s="21"/>
      <c r="F11" s="21"/>
      <c r="G11" s="21"/>
      <c r="H11" s="21"/>
      <c r="I11" s="21"/>
    </row>
    <row r="12" spans="1:10">
      <c r="A12" s="20"/>
      <c r="B12" s="20"/>
      <c r="C12" s="21"/>
      <c r="D12" s="22"/>
      <c r="E12" s="22"/>
      <c r="F12" s="22"/>
      <c r="G12" s="22"/>
      <c r="H12" s="22"/>
      <c r="I12" s="22"/>
    </row>
  </sheetData>
  <mergeCells count="11">
    <mergeCell ref="G2:I2"/>
    <mergeCell ref="A10:B10"/>
    <mergeCell ref="A4:I4"/>
    <mergeCell ref="A5:A6"/>
    <mergeCell ref="B5:B6"/>
    <mergeCell ref="C5:C6"/>
    <mergeCell ref="D5:D6"/>
    <mergeCell ref="E5:E6"/>
    <mergeCell ref="H5:H6"/>
    <mergeCell ref="I5:I6"/>
    <mergeCell ref="F5:G5"/>
  </mergeCells>
  <phoneticPr fontId="2" type="noConversion"/>
  <pageMargins left="0.55118110236220474" right="0.35433070866141736" top="0.9055118110236221" bottom="0.98425196850393704" header="0.51181102362204722" footer="0.51181102362204722"/>
  <pageSetup paperSize="9" scale="95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 codeName="Лист9"/>
  <dimension ref="A1:I9"/>
  <sheetViews>
    <sheetView view="pageBreakPreview" zoomScaleNormal="100" zoomScaleSheetLayoutView="100" zoomScalePageLayoutView="85" workbookViewId="0">
      <selection activeCell="I11" sqref="I11"/>
    </sheetView>
  </sheetViews>
  <sheetFormatPr defaultRowHeight="12.75"/>
  <cols>
    <col min="1" max="1" width="4.85546875" style="3" customWidth="1"/>
    <col min="2" max="2" width="45" style="3" customWidth="1"/>
    <col min="3" max="3" width="12.5703125" style="3" customWidth="1"/>
    <col min="4" max="4" width="14.28515625" style="3" customWidth="1"/>
    <col min="5" max="5" width="19" style="3" customWidth="1"/>
    <col min="6" max="6" width="15" style="3" customWidth="1"/>
    <col min="7" max="7" width="12" style="3" customWidth="1"/>
    <col min="8" max="8" width="12.5703125" style="3" customWidth="1"/>
    <col min="9" max="9" width="15.42578125" style="3" customWidth="1"/>
    <col min="10" max="16384" width="9.140625" style="3"/>
  </cols>
  <sheetData>
    <row r="1" spans="1:9" ht="76.5" customHeight="1"/>
    <row r="2" spans="1:9" ht="17.25" customHeight="1">
      <c r="A2" s="422" t="s">
        <v>26</v>
      </c>
      <c r="B2" s="422"/>
      <c r="C2" s="422"/>
      <c r="D2" s="422"/>
      <c r="E2" s="422"/>
      <c r="F2" s="422"/>
      <c r="G2" s="422"/>
      <c r="H2" s="422"/>
      <c r="I2" s="422"/>
    </row>
    <row r="3" spans="1:9" s="4" customFormat="1" ht="48" customHeight="1">
      <c r="A3" s="417" t="s">
        <v>0</v>
      </c>
      <c r="B3" s="417" t="s">
        <v>3</v>
      </c>
      <c r="C3" s="444" t="s">
        <v>18</v>
      </c>
      <c r="D3" s="417" t="s">
        <v>195</v>
      </c>
      <c r="E3" s="417" t="s">
        <v>248</v>
      </c>
      <c r="F3" s="419" t="s">
        <v>245</v>
      </c>
      <c r="G3" s="420"/>
      <c r="H3" s="417" t="s">
        <v>56</v>
      </c>
      <c r="I3" s="417" t="s">
        <v>197</v>
      </c>
    </row>
    <row r="4" spans="1:9" s="4" customFormat="1" ht="69" customHeight="1">
      <c r="A4" s="418"/>
      <c r="B4" s="418"/>
      <c r="C4" s="445"/>
      <c r="D4" s="418"/>
      <c r="E4" s="418"/>
      <c r="F4" s="24" t="s">
        <v>74</v>
      </c>
      <c r="G4" s="16" t="s">
        <v>75</v>
      </c>
      <c r="H4" s="418"/>
      <c r="I4" s="418"/>
    </row>
    <row r="5" spans="1:9" s="4" customFormat="1" ht="12.75" customHeight="1">
      <c r="A5" s="78">
        <v>1</v>
      </c>
      <c r="B5" s="78">
        <v>2</v>
      </c>
      <c r="C5" s="78">
        <v>3</v>
      </c>
      <c r="D5" s="78">
        <v>4</v>
      </c>
      <c r="E5" s="78">
        <v>5</v>
      </c>
      <c r="F5" s="64">
        <v>6</v>
      </c>
      <c r="G5" s="64">
        <v>7</v>
      </c>
      <c r="H5" s="64">
        <v>8</v>
      </c>
      <c r="I5" s="64">
        <v>9</v>
      </c>
    </row>
    <row r="6" spans="1:9" s="5" customFormat="1" ht="27" customHeight="1">
      <c r="A6" s="23">
        <v>1</v>
      </c>
      <c r="B6" s="288" t="s">
        <v>193</v>
      </c>
      <c r="C6" s="80" t="s">
        <v>147</v>
      </c>
      <c r="D6" s="282">
        <v>63.7</v>
      </c>
      <c r="E6" s="80">
        <v>63.7</v>
      </c>
      <c r="F6" s="105">
        <f>'2.Детальний звіт.'!L55</f>
        <v>31.925000000000001</v>
      </c>
      <c r="G6" s="105">
        <f>'2.Детальний звіт.'!N55</f>
        <v>31.925000000000001</v>
      </c>
      <c r="H6" s="83">
        <f t="shared" ref="H6:H7" si="0">F6/E6</f>
        <v>0.50117739403453687</v>
      </c>
      <c r="I6" s="82">
        <f t="shared" ref="I6" si="1">E6-F6</f>
        <v>31.775000000000002</v>
      </c>
    </row>
    <row r="7" spans="1:9" ht="14.25">
      <c r="A7" s="446" t="s">
        <v>45</v>
      </c>
      <c r="B7" s="447"/>
      <c r="C7" s="79"/>
      <c r="D7" s="81">
        <f>SUM(D6:D6)</f>
        <v>63.7</v>
      </c>
      <c r="E7" s="81">
        <f>SUM(E6:E6)</f>
        <v>63.7</v>
      </c>
      <c r="F7" s="81">
        <f>SUM(F6:F6)</f>
        <v>31.925000000000001</v>
      </c>
      <c r="G7" s="81">
        <f>SUM(G6:G6)</f>
        <v>31.925000000000001</v>
      </c>
      <c r="H7" s="84">
        <f t="shared" si="0"/>
        <v>0.50117739403453687</v>
      </c>
      <c r="I7" s="81">
        <f>SUM(I6:I6)</f>
        <v>31.775000000000002</v>
      </c>
    </row>
    <row r="8" spans="1:9">
      <c r="A8" s="22"/>
      <c r="B8" s="22"/>
      <c r="C8" s="22"/>
      <c r="D8" s="22"/>
      <c r="E8" s="22"/>
      <c r="F8" s="22"/>
      <c r="G8" s="22"/>
      <c r="H8" s="22"/>
      <c r="I8" s="22"/>
    </row>
    <row r="9" spans="1:9">
      <c r="A9" s="22"/>
      <c r="B9" s="22"/>
      <c r="C9" s="22"/>
      <c r="D9" s="22"/>
      <c r="E9" s="22"/>
      <c r="F9" s="22"/>
      <c r="G9" s="22"/>
      <c r="H9" s="22"/>
      <c r="I9" s="22"/>
    </row>
  </sheetData>
  <mergeCells count="10">
    <mergeCell ref="A7:B7"/>
    <mergeCell ref="A2:I2"/>
    <mergeCell ref="A3:A4"/>
    <mergeCell ref="B3:B4"/>
    <mergeCell ref="C3:C4"/>
    <mergeCell ref="D3:D4"/>
    <mergeCell ref="E3:E4"/>
    <mergeCell ref="H3:H4"/>
    <mergeCell ref="I3:I4"/>
    <mergeCell ref="F3:G3"/>
  </mergeCells>
  <phoneticPr fontId="2" type="noConversion"/>
  <pageMargins left="0.51" right="0.36" top="0.36" bottom="0.38" header="0.27" footer="0.25"/>
  <pageSetup paperSize="9" scale="8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5</vt:i4>
      </vt:variant>
    </vt:vector>
  </HeadingPairs>
  <TitlesOfParts>
    <vt:vector size="16" baseType="lpstr">
      <vt:lpstr>Загальна інформація</vt:lpstr>
      <vt:lpstr>1. Зведений звіт</vt:lpstr>
      <vt:lpstr>1.1. Технічний розвиток мереж</vt:lpstr>
      <vt:lpstr>1.2. Зниження понаднорматива</vt:lpstr>
      <vt:lpstr>1.3. АСДТК</vt:lpstr>
      <vt:lpstr>1.4. Інформаційні технології</vt:lpstr>
      <vt:lpstr>1.5. Зв'язок</vt:lpstr>
      <vt:lpstr>1.6. Транспорт</vt:lpstr>
      <vt:lpstr>1.7. Інше</vt:lpstr>
      <vt:lpstr>2.Детальний звіт.</vt:lpstr>
      <vt:lpstr>3. Перелік закупівель</vt:lpstr>
      <vt:lpstr>'1. Зведений звіт'!Область_печати</vt:lpstr>
      <vt:lpstr>'1.6. Транспорт'!Область_печати</vt:lpstr>
      <vt:lpstr>'1.7. Інше'!Область_печати</vt:lpstr>
      <vt:lpstr>'2.Детальний звіт.'!Область_печати</vt:lpstr>
      <vt:lpstr>'Загальна інформація'!Область_печати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Mykola.Pavliv</cp:lastModifiedBy>
  <cp:lastPrinted>2014-07-08T10:51:33Z</cp:lastPrinted>
  <dcterms:created xsi:type="dcterms:W3CDTF">1996-10-08T23:32:33Z</dcterms:created>
  <dcterms:modified xsi:type="dcterms:W3CDTF">2014-07-14T11:33:02Z</dcterms:modified>
</cp:coreProperties>
</file>