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5190" tabRatio="953" firstSheet="2" activeTab="9"/>
  </bookViews>
  <sheets>
    <sheet name="Загальна інформація" sheetId="1" r:id="rId1"/>
    <sheet name="1. Зведений звіт" sheetId="2" r:id="rId2"/>
    <sheet name="1.1. Технічний розвиток мереж" sheetId="3" r:id="rId3"/>
    <sheet name="1.2. Зниження понаднорматива" sheetId="4" r:id="rId4"/>
    <sheet name="1.3. АСДТК" sheetId="5" r:id="rId5"/>
    <sheet name="1.4. Інформаційні технології" sheetId="6" r:id="rId6"/>
    <sheet name="1.5. Зв'язок" sheetId="7" r:id="rId7"/>
    <sheet name="1.6. Транспорт" sheetId="8" r:id="rId8"/>
    <sheet name="1.7. Інше" sheetId="9" r:id="rId9"/>
    <sheet name="2. Детальний звіт" sheetId="10" r:id="rId10"/>
    <sheet name="3. Перелік закупівель" sheetId="11" r:id="rId11"/>
  </sheets>
  <definedNames>
    <definedName name="_xlnm.Print_Area" localSheetId="1">'1. Зведений звіт'!$A$1:$H$21</definedName>
    <definedName name="_xlnm.Print_Area" localSheetId="9">'2. Детальний звіт'!$A$1:$T$260</definedName>
    <definedName name="_xlnm.Print_Area" localSheetId="10">'3. Перелік закупівель'!$A$1:$K$259</definedName>
    <definedName name="_xlnm.Print_Area" localSheetId="0">'Загальна інформація'!$A$1:$F$16</definedName>
  </definedNames>
  <calcPr fullCalcOnLoad="1"/>
</workbook>
</file>

<file path=xl/comments10.xml><?xml version="1.0" encoding="utf-8"?>
<comments xmlns="http://schemas.openxmlformats.org/spreadsheetml/2006/main">
  <authors>
    <author>Olexandr.Lukyanuk</author>
  </authors>
  <commentList>
    <comment ref="O218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Ліцензії-АКТИ
1.Office Pro Plus 2010/2013 rus - 80 шт.-350.22 тис.грн.з ПДВ
2.MS Visio (Visio Pro 2010|2013 rus)-25 шт.-103.92 тис.грн.з ПДВ
3.MS Project Pro 2010|2013 rus)-5шт.-40.39 тис.грн. з ПДВ
4.Клієнт SCOM-10шт.-5.38 тис.грн. з ПДВ</t>
        </r>
      </text>
    </comment>
  </commentList>
</comments>
</file>

<file path=xl/sharedStrings.xml><?xml version="1.0" encoding="utf-8"?>
<sst xmlns="http://schemas.openxmlformats.org/spreadsheetml/2006/main" count="1750" uniqueCount="539">
  <si>
    <r>
      <t xml:space="preserve">Виконано на </t>
    </r>
    <r>
      <rPr>
        <sz val="11"/>
        <color indexed="10"/>
        <rFont val="Times New Roman"/>
        <family val="1"/>
      </rPr>
      <t xml:space="preserve">I+ІІ квартал </t>
    </r>
    <r>
      <rPr>
        <sz val="11"/>
        <rFont val="Times New Roman"/>
        <family val="1"/>
      </rPr>
      <t xml:space="preserve">  (з наростаючим підсумком), тис. грн (з ПДВ)</t>
    </r>
  </si>
  <si>
    <t>ТзОВ "Богдан-Авто Рівне"</t>
  </si>
  <si>
    <t>№ з/п</t>
  </si>
  <si>
    <t>Впровадження та розвиток інформаційних технологій</t>
  </si>
  <si>
    <t>Інше</t>
  </si>
  <si>
    <t>Складові цільової програми</t>
  </si>
  <si>
    <t>Покращення обліку електроенергії, у т.ч.:</t>
  </si>
  <si>
    <t>впровадження обліку споживання електроенергії населенням, у т.ч.:</t>
  </si>
  <si>
    <t>сільським</t>
  </si>
  <si>
    <t>міським</t>
  </si>
  <si>
    <t>Система керування і отримання даних</t>
  </si>
  <si>
    <t>Архіватори мови</t>
  </si>
  <si>
    <t>Цифрові реєстратори подій</t>
  </si>
  <si>
    <t>Придбання обладнання, що не вимагає монтажу</t>
  </si>
  <si>
    <t>закупівля нових робочих станцій</t>
  </si>
  <si>
    <t>закупівля нового мережного обладнання</t>
  </si>
  <si>
    <t>модифікація застарілих мереж і комунікаційного обладнання</t>
  </si>
  <si>
    <t>Модернізація прикладного програмного забезпечення, у т.ч.:</t>
  </si>
  <si>
    <t>білінгових систем</t>
  </si>
  <si>
    <t>Інформаційна система управління виробництвом</t>
  </si>
  <si>
    <t>Джерело фінансування</t>
  </si>
  <si>
    <t>Виконавець робіт, послуг, продавець товару, визначено на тендері чи без</t>
  </si>
  <si>
    <t>Причини невиконання плану</t>
  </si>
  <si>
    <t>Одиниця виміру</t>
  </si>
  <si>
    <t>кількість, шт.</t>
  </si>
  <si>
    <t>М. П.</t>
  </si>
  <si>
    <t>1.3. Впровадження та розвиток автоматизації АСДТК</t>
  </si>
  <si>
    <t>1.4. Впровадження та розвиток інформаційних технологій</t>
  </si>
  <si>
    <t>1.7. Інше</t>
  </si>
  <si>
    <t>1.2</t>
  </si>
  <si>
    <t>2.1</t>
  </si>
  <si>
    <t>2.2</t>
  </si>
  <si>
    <t>1.1</t>
  </si>
  <si>
    <t>3.1</t>
  </si>
  <si>
    <t>3.2</t>
  </si>
  <si>
    <t>Будівництво, модернізація та реконструкція електричних мереж та обладнання</t>
  </si>
  <si>
    <t>1.1. Будівництво, модернізація та реконструкція електричних мереж та обладнання</t>
  </si>
  <si>
    <t>Будівництво, реконструкція та модернізація електричних мереж, у т.ч:</t>
  </si>
  <si>
    <t>110 кВ</t>
  </si>
  <si>
    <t>35 кВ</t>
  </si>
  <si>
    <t>0,4 кВ</t>
  </si>
  <si>
    <t xml:space="preserve">Джерело фінансування </t>
  </si>
  <si>
    <t>Вид процедури закупівлі</t>
  </si>
  <si>
    <t>Кількість, шт.</t>
  </si>
  <si>
    <t>Дата укладення договору</t>
  </si>
  <si>
    <t>Постачальник продукції</t>
  </si>
  <si>
    <t>Виробник продукції</t>
  </si>
  <si>
    <t>Додаткова інформація</t>
  </si>
  <si>
    <t>Усього</t>
  </si>
  <si>
    <t>у т.ч. з магістральними ізольованими проводами</t>
  </si>
  <si>
    <t>1.1.1</t>
  </si>
  <si>
    <t>1.1.2</t>
  </si>
  <si>
    <t>1.1.3</t>
  </si>
  <si>
    <t>1.1.4</t>
  </si>
  <si>
    <t>Усього по програмі</t>
  </si>
  <si>
    <t>Різниця між фактичною вартістю одиниці продукції та плановою, %</t>
  </si>
  <si>
    <t>6-20 кВ</t>
  </si>
  <si>
    <t>з</t>
  </si>
  <si>
    <t xml:space="preserve">  впровадження  комерційного обліку 
  електроенергії </t>
  </si>
  <si>
    <t>Ціна за одиницю, тис. грн
(з ПДВ)</t>
  </si>
  <si>
    <t>Залишилось не профінансовано</t>
  </si>
  <si>
    <t>Найменування продукції</t>
  </si>
  <si>
    <t>Відсоток фінансування</t>
  </si>
  <si>
    <t>до Порядку формування інвестиційних програм</t>
  </si>
  <si>
    <t>ліцензіатів з передачі та постачання електричної енергії</t>
  </si>
  <si>
    <t>Додаток 3</t>
  </si>
  <si>
    <t>до</t>
  </si>
  <si>
    <t>1.6. Модернізація та закупівля колісної техніки</t>
  </si>
  <si>
    <t>Заходи зі зниження нетехнічних витрат електричної енергії</t>
  </si>
  <si>
    <t>1.2. Заходи зі зниження нетехнічних витрат електричної енергії</t>
  </si>
  <si>
    <t>Впровадження та розвиток систем зв'язку</t>
  </si>
  <si>
    <t>Системи зв'язку, у т.ч.:</t>
  </si>
  <si>
    <t>резервне електроживлення засобів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</si>
  <si>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</si>
  <si>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</si>
  <si>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</si>
  <si>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</si>
  <si>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(прізвище, ім'я, по батькові)</t>
  </si>
  <si>
    <t>Цільові програми</t>
  </si>
  <si>
    <t>Модернізація та закупівля колісної техніки</t>
  </si>
  <si>
    <t>Залишилось не профінансовано, тис. грн (з ПДВ)</t>
  </si>
  <si>
    <t>вартість, тис. грн</t>
  </si>
  <si>
    <t>профінансовано</t>
  </si>
  <si>
    <t>освоєно</t>
  </si>
  <si>
    <t>1</t>
  </si>
  <si>
    <t>1.3</t>
  </si>
  <si>
    <t>1.4</t>
  </si>
  <si>
    <t>1.5</t>
  </si>
  <si>
    <t>2</t>
  </si>
  <si>
    <t>1.1.4.1</t>
  </si>
  <si>
    <t>1.2.1</t>
  </si>
  <si>
    <t>1.2.2</t>
  </si>
  <si>
    <t>1.2.3</t>
  </si>
  <si>
    <t>1.2.4</t>
  </si>
  <si>
    <t>1.2.4.1</t>
  </si>
  <si>
    <t>1.3.1</t>
  </si>
  <si>
    <t>1.3.2</t>
  </si>
  <si>
    <t>1.3.3</t>
  </si>
  <si>
    <t>1.4.1</t>
  </si>
  <si>
    <t>1.4.2</t>
  </si>
  <si>
    <t>1.4.3</t>
  </si>
  <si>
    <t>1.5.1</t>
  </si>
  <si>
    <t>1.5.2</t>
  </si>
  <si>
    <t>1.5.3</t>
  </si>
  <si>
    <t>Реконструкція ПС, ТП та РП,
усього, з них:</t>
  </si>
  <si>
    <t>Модернізація ПС, ТП та РП,
усього, з них:</t>
  </si>
  <si>
    <t>Залишилось не профінансовано, тис. грн
(з ПДВ)</t>
  </si>
  <si>
    <t xml:space="preserve">  впровадження обліку електроенергії на    межі структурних підрозділів
(районів електричних мереж, філій)</t>
  </si>
  <si>
    <t>придбання стендів повірки, зразкових лічильників, повірочних лабораторій</t>
  </si>
  <si>
    <t>Телемеханіка підстанцій</t>
  </si>
  <si>
    <t>Придбання та впровадження засобів диспетчерсько-технологічного керування замість морально і фізично зношених та для розширення наявних, у т.ч.:</t>
  </si>
  <si>
    <t>Модернізація наявних та закупівля нових апаратних засобів інформатизації, у т.ч.:</t>
  </si>
  <si>
    <t>інші засоби інформатизації</t>
  </si>
  <si>
    <t>Закупівля операційних
систем, у т.ч.:</t>
  </si>
  <si>
    <t>для робочих станцій</t>
  </si>
  <si>
    <t>для серверів</t>
  </si>
  <si>
    <t>2.3</t>
  </si>
  <si>
    <t>інше</t>
  </si>
  <si>
    <t>3</t>
  </si>
  <si>
    <t>інших систем контролю та управління</t>
  </si>
  <si>
    <t>3.3</t>
  </si>
  <si>
    <t>4</t>
  </si>
  <si>
    <t>5</t>
  </si>
  <si>
    <t>модернізація наявних видів зв'язку (радіо, високочастотні, радіорелейні тощо)</t>
  </si>
  <si>
    <t>1.5. Впровадження та розвиток систем зв'язку</t>
  </si>
  <si>
    <t xml:space="preserve">  М. П. </t>
  </si>
  <si>
    <t>джерело фінансування</t>
  </si>
  <si>
    <t>Найменування заходів інвестиційної програми</t>
  </si>
  <si>
    <t xml:space="preserve"> кількість, шт.</t>
  </si>
  <si>
    <t>1. Будівництво, модернізація та реконструкція електричних мереж та обладнання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</si>
  <si>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</si>
  <si>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</si>
  <si>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</si>
  <si>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</si>
  <si>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</si>
  <si>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</si>
  <si>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</si>
  <si>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</si>
  <si>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</si>
  <si>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</si>
  <si>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</si>
  <si>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</si>
  <si>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</si>
  <si>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вартість одиниці продукції,
тис. грн з ПДВ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</si>
  <si>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</si>
  <si>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Впровадження та розвиток автоматизованих систем диспетчерсько-технологічного керування (АСДТК)</t>
  </si>
  <si>
    <t>Будівництво нових ліній електропередачі (ЛЕП), усього, з них:</t>
  </si>
  <si>
    <t>Реконструкція ЛЕП,
усього, з них:</t>
  </si>
  <si>
    <t>Будівництво нових підстанцій (ПС), розподільних пунктів (РП) та трансформаторних підстанцій (ТП),
усього, з них:</t>
  </si>
  <si>
    <t>Заміна вимірювальних трансформаторів
 0,4 кВ</t>
  </si>
  <si>
    <t>Заміна вимірювальних трансформаторів
6(10)-150 кВ</t>
  </si>
  <si>
    <t>цифрові автоматичні телефонні станції (АТС)</t>
  </si>
  <si>
    <t>впровадження корпоративного зв'язку ліцензіата</t>
  </si>
  <si>
    <t>Залишилось не профінансовано,
тис. грн (з ПДВ)</t>
  </si>
  <si>
    <t>Усього,
тис. грн
(з ПДВ)</t>
  </si>
  <si>
    <r>
      <t xml:space="preserve">Заплановано на </t>
    </r>
    <r>
      <rPr>
        <sz val="11"/>
        <color indexed="10"/>
        <rFont val="Times New Roman"/>
        <family val="1"/>
      </rPr>
      <t>2013 рік</t>
    </r>
    <r>
      <rPr>
        <sz val="11"/>
        <rFont val="Times New Roman"/>
        <family val="1"/>
      </rPr>
      <t>, тис. грн (з ПДВ)</t>
    </r>
  </si>
  <si>
    <r>
      <t xml:space="preserve">Заплановано на </t>
    </r>
    <r>
      <rPr>
        <sz val="11"/>
        <color indexed="10"/>
        <rFont val="Times New Roman"/>
        <family val="1"/>
      </rPr>
      <t>2013 рік</t>
    </r>
    <r>
      <rPr>
        <sz val="11"/>
        <rFont val="Times New Roman"/>
        <family val="1"/>
      </rPr>
      <t xml:space="preserve">  </t>
    </r>
  </si>
  <si>
    <t>Реконструкція ПЛ-0,4 кВ самоутримним ізольованим проводом</t>
  </si>
  <si>
    <t>Корецька дільниця</t>
  </si>
  <si>
    <t xml:space="preserve"> ПЛІ-0.4кВ  від ТП-119  м.Корець </t>
  </si>
  <si>
    <t>км</t>
  </si>
  <si>
    <t>Здолбунівська дільниця</t>
  </si>
  <si>
    <t xml:space="preserve"> ПЛІ-0.4кВ  від ТП-433 с.Уїздці  </t>
  </si>
  <si>
    <t>Млинівська дільниця</t>
  </si>
  <si>
    <t xml:space="preserve">ПЛІ-0.4кВ  від ТП-44 смт.Млинів </t>
  </si>
  <si>
    <t>Рівненська сільська дільниця</t>
  </si>
  <si>
    <t xml:space="preserve">ПЛІ-0,4кВ від ТП-204 с.Олександрія     </t>
  </si>
  <si>
    <t>Володимирецька дільниця</t>
  </si>
  <si>
    <t>Дубровицька дільниця</t>
  </si>
  <si>
    <t xml:space="preserve">ПЛІ-0.4кВ від ТП-179 с. Мочулище </t>
  </si>
  <si>
    <t xml:space="preserve">ПЛІ-0.4кВ від ТП-180 с. Мочулище </t>
  </si>
  <si>
    <t>Гощанська дільниця</t>
  </si>
  <si>
    <t>Рівне міська дільниця</t>
  </si>
  <si>
    <t>ПЛІ-0,4 кВ від ТП-218 м.Рівне</t>
  </si>
  <si>
    <t>ПЛІ-0,4 кВ від ТП-102 м.Рівне</t>
  </si>
  <si>
    <t>ПЛІ-0,4 кВ від ТП-122 м.Рівне</t>
  </si>
  <si>
    <t>ПЛІ-0,4 кВ від ТП-172 м.Рівне</t>
  </si>
  <si>
    <t>Дубенська дільниця</t>
  </si>
  <si>
    <t>ПЛІ-0,4 кВ від ТП-136 м.Дубно</t>
  </si>
  <si>
    <t>Сарненська дільниця</t>
  </si>
  <si>
    <t xml:space="preserve"> ПЛI-0,4 кВ від ТП-234 с.Чудель</t>
  </si>
  <si>
    <t>Рокитнівська дільниця</t>
  </si>
  <si>
    <t>ПЛІ-0,4 кВ від ТП-189 с. Крута Слобода</t>
  </si>
  <si>
    <t>Радивилівська дільниця</t>
  </si>
  <si>
    <t>Костопільська дільниця</t>
  </si>
  <si>
    <t>ПЛІ-0,4 кВ від ТП-38 м. Костопіль</t>
  </si>
  <si>
    <t>Острозька дільниця</t>
  </si>
  <si>
    <r>
      <t xml:space="preserve">ПЛІ-0.4кВ  від ТП-357 с.Вовничі </t>
    </r>
    <r>
      <rPr>
        <i/>
        <sz val="11"/>
        <rFont val="Arial"/>
        <family val="2"/>
      </rPr>
      <t>(ТП-100кВА заміна існуючої)</t>
    </r>
  </si>
  <si>
    <r>
      <t xml:space="preserve">ПЛІ-0,4кВ від ТП-17 с.Диків </t>
    </r>
    <r>
      <rPr>
        <i/>
        <sz val="11"/>
        <rFont val="Arial"/>
        <family val="2"/>
      </rPr>
      <t xml:space="preserve">(ТП-160кВА заміна існуючої) </t>
    </r>
    <r>
      <rPr>
        <b/>
        <i/>
        <sz val="11"/>
        <color indexed="12"/>
        <rFont val="Arial"/>
        <family val="2"/>
      </rPr>
      <t xml:space="preserve"> </t>
    </r>
  </si>
  <si>
    <r>
      <t xml:space="preserve">ПЛІ-0,4 кВ від ТП-174 с.Розваж </t>
    </r>
    <r>
      <rPr>
        <i/>
        <sz val="11"/>
        <rFont val="Arial"/>
        <family val="2"/>
      </rPr>
      <t>(ТП-100кВА-нова; ПЛ-10кВ-0,196км, ПЛІ-0,4кВ - 5,98км)</t>
    </r>
  </si>
  <si>
    <r>
      <t xml:space="preserve">ПЛІ-0,4 кВ від ТП-48 с.Марянівка </t>
    </r>
    <r>
      <rPr>
        <i/>
        <sz val="11"/>
        <rFont val="Arial"/>
        <family val="2"/>
      </rPr>
      <t>(ТП-100кВА-нова; ПЛ-10кВ-0,309км, ПЛІ-0,4кВ-2,72км)</t>
    </r>
  </si>
  <si>
    <r>
      <t xml:space="preserve"> ПЛІ-0.4кВ  від ТП-450 с.Більська Воля  </t>
    </r>
    <r>
      <rPr>
        <i/>
        <sz val="11"/>
        <rFont val="Arial"/>
        <family val="2"/>
      </rPr>
      <t>(РТП-40кВА нове;ПЛ-10кВ-0,8 км ПЛІ-0,4кВ - 6,87км)</t>
    </r>
  </si>
  <si>
    <r>
      <t xml:space="preserve">ПЛІ-0.4кВ від ТП-425 с.Мочулище </t>
    </r>
    <r>
      <rPr>
        <i/>
        <sz val="11"/>
        <rFont val="Arial"/>
        <family val="2"/>
      </rPr>
      <t xml:space="preserve">(перенесення існуючого ТП 425 із заміною щита КТП-1шт; перенесення існуючого ТП 421 із заміною щита КТП-1шт, ПЛ-10 кВ-0,020км ПЛІ-0,4кВ - 2,47км) </t>
    </r>
  </si>
  <si>
    <r>
      <t xml:space="preserve">ПКЛ-10кВ  Пст 35\10 "Бочаниця"  </t>
    </r>
    <r>
      <rPr>
        <i/>
        <sz val="11"/>
        <rFont val="Arial"/>
        <family val="2"/>
      </rPr>
      <t>КЛ-10кВ (АСБл3х240)-0,28км, ПЛ-10кВ - 5,86км)</t>
    </r>
  </si>
  <si>
    <r>
      <t xml:space="preserve">ПКЛ-0,4 кВ від ТП-30 м.Дубно </t>
    </r>
    <r>
      <rPr>
        <i/>
        <sz val="11"/>
        <rFont val="Arial"/>
        <family val="2"/>
      </rPr>
      <t>(РКТП-100 кВА нове;ПЛІ-10 кВ-0,665 км;КЛ-10 кВ(ААБл 3х70)-0,025 км, ПЛІ-0,4кВ - 2,44км)</t>
    </r>
  </si>
  <si>
    <r>
      <t xml:space="preserve"> ПЛI-0,4 кВ від ТП-501 с.Бутейки </t>
    </r>
    <r>
      <rPr>
        <i/>
        <sz val="11"/>
        <rFont val="Arial"/>
        <family val="2"/>
      </rPr>
      <t>(заміна існуючого КТП-250кВА)</t>
    </r>
  </si>
  <si>
    <r>
      <t xml:space="preserve">ПЛІ-0,4 кВ від ТП-58 с.Стоянівка </t>
    </r>
    <r>
      <rPr>
        <i/>
        <sz val="11"/>
        <rFont val="Arial"/>
        <family val="2"/>
      </rPr>
      <t>(ТП-100кВА-нова; ПЛ-10кВ-0,234км, ПЛІ-0,4кВ - 2,92км)</t>
    </r>
  </si>
  <si>
    <t>амортизація</t>
  </si>
  <si>
    <t>Всього</t>
  </si>
  <si>
    <t>Заміна ПЛ на ПЛІякі проходять по території шкіл (дошкільних закладів):</t>
  </si>
  <si>
    <t>Винос ПЛ-10 кВ та існуючої ТП-160 Ква з території школи в с.Білашів із заміною існуючої ПЛ-0,4 на ПЛІ-0,4 (ПЛІ-0,4кВ-0,21 км, ПЛ-10кВ - 0,415км)</t>
  </si>
  <si>
    <t xml:space="preserve">Заміна існуючої ПЛ-0,4 на ПЛІ-0,4 з виносом ПЛ-10 кВ (0,007 км) та  існуючої КТП -170 (160 Ква) з території школи в с.Сіянці </t>
  </si>
  <si>
    <t>Заміна існуючої ПЛ-0,4 на ПЛІ-0,4 та існуючої ПЛ-10 на КЛ-10 та демонтаж КТП -219 з території школи в с.Клевань (КЛ-10кВ(АСБл-3*70)-0,06км; ПЛІ-0,4кВ-0,14км)</t>
  </si>
  <si>
    <t>Встановлення розвантажувальних ТП:</t>
  </si>
  <si>
    <t>шт</t>
  </si>
  <si>
    <t>Рівне сільська дільниця</t>
  </si>
  <si>
    <t>Зарічненська дільниця</t>
  </si>
  <si>
    <r>
      <t xml:space="preserve">ТП-10/0.4кВ 100 кВА в м. Сарни від ТП-54 </t>
    </r>
    <r>
      <rPr>
        <i/>
        <sz val="11"/>
        <rFont val="Arial"/>
        <family val="2"/>
      </rPr>
      <t xml:space="preserve">(ПЛІ 0,38кВ-0,197км; ПЛ-10кВ-0,06 км; КЛ-10кВ(АСБ3х50)-0,345км) </t>
    </r>
  </si>
  <si>
    <r>
      <t>ТП-10/0.4кВ 160 кВА в с.Опарипси від ТП-1</t>
    </r>
    <r>
      <rPr>
        <i/>
        <sz val="11"/>
        <rFont val="Arial"/>
        <family val="2"/>
      </rPr>
      <t xml:space="preserve"> (ПЛІ 0,38кВ-0,205км;ПЛ-10кВ-0,025км)</t>
    </r>
    <r>
      <rPr>
        <b/>
        <i/>
        <sz val="11"/>
        <color indexed="12"/>
        <rFont val="Arial"/>
        <family val="2"/>
      </rPr>
      <t xml:space="preserve"> </t>
    </r>
  </si>
  <si>
    <r>
      <t xml:space="preserve">ТП-10/0.4кВ 100 кВА в с.Башарівка від ТП-218 </t>
    </r>
    <r>
      <rPr>
        <i/>
        <sz val="11"/>
        <rFont val="Arial"/>
        <family val="2"/>
      </rPr>
      <t xml:space="preserve">(ПЛІ 0,38кВ-0,133км; ПЛ-10кВ-0,055км) </t>
    </r>
  </si>
  <si>
    <r>
      <t xml:space="preserve">ТП-10/0.4кВ 160 кВА в с.Зоря від ТП-575 </t>
    </r>
    <r>
      <rPr>
        <i/>
        <sz val="11"/>
        <rFont val="Arial"/>
        <family val="2"/>
      </rPr>
      <t>(ПЛІ 0,38кВ-0,56км; ПЛ-10кВ-1,1 км)</t>
    </r>
    <r>
      <rPr>
        <b/>
        <i/>
        <sz val="11"/>
        <color indexed="12"/>
        <rFont val="Arial"/>
        <family val="2"/>
      </rPr>
      <t xml:space="preserve"> </t>
    </r>
  </si>
  <si>
    <r>
      <t xml:space="preserve">ТП-10/0.4кВ 160 кВА в м. Дубно від ТП-21 </t>
    </r>
    <r>
      <rPr>
        <i/>
        <sz val="11"/>
        <rFont val="Arial"/>
        <family val="2"/>
      </rPr>
      <t xml:space="preserve">(ПЛІ 0,38кВ-0,326км; КЛ-10кВ-0,335 км)   </t>
    </r>
  </si>
  <si>
    <r>
      <t xml:space="preserve"> ТП-10/0.4кВ 100 кВА в с. Собіщиці від ТП-177</t>
    </r>
    <r>
      <rPr>
        <i/>
        <sz val="11"/>
        <rFont val="Arial"/>
        <family val="2"/>
      </rPr>
      <t xml:space="preserve"> (ПЛІ 0,38кВ-0,08км; ПЛ-10кВ-0,135км) </t>
    </r>
  </si>
  <si>
    <r>
      <t xml:space="preserve"> ТП-10/0.4кВ 160 кВА в с. Острожець від ТП-100 </t>
    </r>
    <r>
      <rPr>
        <i/>
        <sz val="11"/>
        <rFont val="Arial"/>
        <family val="2"/>
      </rPr>
      <t>(ПЛІ 0,38кВ-0,148км;ПЛ-10кВ-0,08 км)</t>
    </r>
  </si>
  <si>
    <r>
      <t xml:space="preserve"> ТП-10/0.4кВ 160 кВА в с. Бадівка від ТП-84 </t>
    </r>
    <r>
      <rPr>
        <i/>
        <sz val="11"/>
        <rFont val="Arial"/>
        <family val="2"/>
      </rPr>
      <t>(ПЛІ 0,38кВ-0,104км;ПЛ-10кВ-0,491км КЛ-10кВ-0,348км)</t>
    </r>
  </si>
  <si>
    <r>
      <t xml:space="preserve"> ТП-10/0.4кВ 160 кВА в с. Селець від ТП-228 </t>
    </r>
    <r>
      <rPr>
        <i/>
        <sz val="11"/>
        <rFont val="Arial"/>
        <family val="2"/>
      </rPr>
      <t>(ПЛІ 0,38кВ-0,934км;ПЛ-10кВ-0,837 км)</t>
    </r>
  </si>
  <si>
    <r>
      <t xml:space="preserve"> ТП-10/0.4кВ 160 кВА в м. Корець від ТП-288 </t>
    </r>
    <r>
      <rPr>
        <i/>
        <sz val="11"/>
        <rFont val="Arial"/>
        <family val="2"/>
      </rPr>
      <t>(ПЛІ 0,38кВ-0,240км;ПЛ-10кВ-0,039км)</t>
    </r>
  </si>
  <si>
    <r>
      <t xml:space="preserve"> ТП-10/0.4кВ 160 кВА в с. Новорічиця від ТП-236</t>
    </r>
    <r>
      <rPr>
        <i/>
        <sz val="11"/>
        <rFont val="Arial"/>
        <family val="2"/>
      </rPr>
      <t xml:space="preserve"> (ПЛІ 0,38кВ-0,333км;ПЛ-10кВ-0,18км) </t>
    </r>
  </si>
  <si>
    <r>
      <t xml:space="preserve"> ТП-10/0.4кВ 250 кВА в с. Глинне від ТП-171 </t>
    </r>
    <r>
      <rPr>
        <i/>
        <sz val="11"/>
        <rFont val="Arial"/>
        <family val="2"/>
      </rPr>
      <t>(ПЛІ 0,38кВ-2.285км; ПЛ-10кВ-1.01км)</t>
    </r>
  </si>
  <si>
    <t xml:space="preserve"> Реконструкція ТП 10/0,4кВ з заміною силових трансформаторів:</t>
  </si>
  <si>
    <t>Реконструкція  ТП 10/0,4кВ з заміною силового трансформатора 160кВА</t>
  </si>
  <si>
    <t>Реконструкція  ТП 10/0,4кВ з заміною силового трансформатора 250кВА</t>
  </si>
  <si>
    <t>Реконструкція  ТП 10/0,4кВ з заміною силового трансформатора 400кВА</t>
  </si>
  <si>
    <t>Реконструкція  ТП 10/0,4кВ з заміною силового трансформатора 630кВА</t>
  </si>
  <si>
    <t>Заміна КЛ-10 кВ:(Вартість робіт і кабеля)</t>
  </si>
  <si>
    <t>КЛ-10кВ в м.Костопіль  ЗТП-340 - ЗТП-313</t>
  </si>
  <si>
    <t>КЛ-10кВ П/ст. Рівне ком. № 31 – РП-4 ком. № 14</t>
  </si>
  <si>
    <t>КЛ-10кВ ТП-275–  РП-4 ком. № 17</t>
  </si>
  <si>
    <t>КЛ-10кВ П/ст. Рівне ком.№ 29 – РП-4 ком. № 20</t>
  </si>
  <si>
    <t>КЛ-10кВ П/ст. Рівне ком.№13 – РП-4 ком. № 23</t>
  </si>
  <si>
    <t xml:space="preserve">КЛ-10кВ ТП-133 - ТП-328 </t>
  </si>
  <si>
    <t>КЛ-10кВ Пст "Західна" - РП-8</t>
  </si>
  <si>
    <t>КЛ-10кВ ТП-60 - ТП-114</t>
  </si>
  <si>
    <t>Березнівська дільниця</t>
  </si>
  <si>
    <t>КЛ-10кВ в м.Березно  ЗТП-310 - ЗТП-245</t>
  </si>
  <si>
    <t>КЛ-10кВ в м. Рокитне ЗТП-204 - ЗТП-225</t>
  </si>
  <si>
    <t>Заміна КЛ-0,4 кВ:(Вартість робіт і кабеля)</t>
  </si>
  <si>
    <t>КЛ-0,4 кВ ТП-331"Мазепи, 20"</t>
  </si>
  <si>
    <t>КЛ-0,4 кВ ТП-347"Вербова, 37"</t>
  </si>
  <si>
    <t>КЛ-0,4 кВ ТП-314 "Гвардійська"</t>
  </si>
  <si>
    <t>Реконструкція ПС 110-35кВ :     (Вартість робіт і обладнання)</t>
  </si>
  <si>
    <r>
      <t xml:space="preserve">Реконструкція </t>
    </r>
    <r>
      <rPr>
        <b/>
        <i/>
        <sz val="11"/>
        <rFont val="Arial"/>
        <family val="2"/>
      </rPr>
      <t>ПС 110/35/10 кВ "Остріг"</t>
    </r>
    <r>
      <rPr>
        <i/>
        <sz val="11"/>
        <rFont val="Arial"/>
        <family val="2"/>
      </rPr>
      <t xml:space="preserve"> із заміною секційного масляного вимикача типу МКП 110 кВ на елегазовий вимикач 110 кВ  з мікропроцесорними захистами.</t>
    </r>
  </si>
  <si>
    <r>
      <t xml:space="preserve">Реконструкція </t>
    </r>
    <r>
      <rPr>
        <b/>
        <i/>
        <sz val="11"/>
        <rFont val="Arial"/>
        <family val="2"/>
      </rPr>
      <t>ПС 110/35/10 кВ «Сарни»</t>
    </r>
    <r>
      <rPr>
        <i/>
        <sz val="11"/>
        <rFont val="Arial"/>
        <family val="2"/>
      </rPr>
      <t xml:space="preserve"> із заміною акумуляторної батареї.</t>
    </r>
  </si>
  <si>
    <r>
      <t xml:space="preserve">Реконструкція </t>
    </r>
    <r>
      <rPr>
        <b/>
        <i/>
        <sz val="11"/>
        <rFont val="Arial"/>
        <family val="2"/>
      </rPr>
      <t>ПС 110/35/10 кВ «БПФ»</t>
    </r>
    <r>
      <rPr>
        <i/>
        <sz val="11"/>
        <rFont val="Arial"/>
        <family val="2"/>
      </rPr>
      <t xml:space="preserve"> із заміною акумуляторної батареї.</t>
    </r>
  </si>
  <si>
    <r>
      <t xml:space="preserve">Реконструкція </t>
    </r>
    <r>
      <rPr>
        <b/>
        <i/>
        <sz val="11"/>
        <rFont val="Arial"/>
        <family val="2"/>
      </rPr>
      <t xml:space="preserve">ПС 35/10кВ "Суйми" </t>
    </r>
    <r>
      <rPr>
        <i/>
        <sz val="11"/>
        <rFont val="Arial"/>
        <family val="2"/>
      </rPr>
      <t>із заміною МВ 10 кВ на ВВ 10 кВ з пристроями ПРЗА та комплектами ОПН 10 кВ</t>
    </r>
  </si>
  <si>
    <r>
      <t xml:space="preserve">Реконструкція </t>
    </r>
    <r>
      <rPr>
        <b/>
        <i/>
        <sz val="11"/>
        <rFont val="Arial"/>
        <family val="2"/>
      </rPr>
      <t>ПС 35/10кВ  "Корост"</t>
    </r>
    <r>
      <rPr>
        <i/>
        <sz val="11"/>
        <rFont val="Arial"/>
        <family val="2"/>
      </rPr>
      <t xml:space="preserve"> із заміною МВ 10 кВ на ВВ 10 кВ з пристроями ПРЗА та комплектами ОПН 10 кВ </t>
    </r>
  </si>
  <si>
    <r>
      <t xml:space="preserve">Реконструкція </t>
    </r>
    <r>
      <rPr>
        <b/>
        <i/>
        <sz val="11"/>
        <rFont val="Arial"/>
        <family val="2"/>
      </rPr>
      <t>ПС 35/10кВ  "Карпилівка"</t>
    </r>
    <r>
      <rPr>
        <i/>
        <sz val="11"/>
        <rFont val="Arial"/>
        <family val="2"/>
      </rPr>
      <t xml:space="preserve"> із заміною МВ 10 кВ на ВВ 10 кВ з пристроями ПРЗА та комплектами ОПН 10 кВ</t>
    </r>
  </si>
  <si>
    <r>
      <t xml:space="preserve">Реконструкція </t>
    </r>
    <r>
      <rPr>
        <b/>
        <i/>
        <sz val="11"/>
        <rFont val="Arial"/>
        <family val="2"/>
      </rPr>
      <t>ПС 35/10кВ  "Хотинь"</t>
    </r>
    <r>
      <rPr>
        <i/>
        <sz val="11"/>
        <rFont val="Arial"/>
        <family val="2"/>
      </rPr>
      <t xml:space="preserve"> із заміною МВ 10 кВ на ВВ 10 кВ з пристроями ПРЗА та комплектами ОПН 10 кВ</t>
    </r>
  </si>
  <si>
    <t>інші доходи-40,96, амортизація-279.04</t>
  </si>
  <si>
    <t>Реконструкція ТП(РП) 10кВ із заміною масляних вимикачів на вакуумні: (Вартість робіт і обладнання)</t>
  </si>
  <si>
    <t>Рівненська міська дільниця</t>
  </si>
  <si>
    <t>РП - 5</t>
  </si>
  <si>
    <t>РП - 8</t>
  </si>
  <si>
    <t>РП - 23</t>
  </si>
  <si>
    <t>ТП-405</t>
  </si>
  <si>
    <t>ТП-164</t>
  </si>
  <si>
    <t>ТП-88</t>
  </si>
  <si>
    <t>Виготовлення та погодження проектно кошторисної документації</t>
  </si>
  <si>
    <t>Вартість проектів ЕМ 0,4-10 кВ на 2014р.в т.ч.</t>
  </si>
  <si>
    <t>Вартість проектів</t>
  </si>
  <si>
    <t>Вартість проектів по землеустрою</t>
  </si>
  <si>
    <t>ділянок</t>
  </si>
  <si>
    <t>Вартість проектів на розвантажувальні ТП 10/0,4кВ на 2014-15 рр. в т.ч.</t>
  </si>
  <si>
    <t>Вартість проектів КЛ-10 -0,4кВ на 2014 рік</t>
  </si>
  <si>
    <r>
      <t xml:space="preserve">Робочий проект на виконання робіт по заміні  акумуляторної  батареї  на  </t>
    </r>
    <r>
      <rPr>
        <b/>
        <i/>
        <sz val="11"/>
        <rFont val="Arial"/>
        <family val="2"/>
      </rPr>
      <t>ПС 110/10 кВ «Зоря»</t>
    </r>
    <r>
      <rPr>
        <i/>
        <sz val="11"/>
        <rFont val="Arial"/>
        <family val="2"/>
      </rPr>
      <t xml:space="preserve"> </t>
    </r>
  </si>
  <si>
    <r>
      <t xml:space="preserve">Вартість проекту по заміні секційного масляного вимикача ВМТ 110 на елегазовий </t>
    </r>
    <r>
      <rPr>
        <b/>
        <i/>
        <sz val="11"/>
        <rFont val="Arial"/>
        <family val="2"/>
      </rPr>
      <t>ПС 110/35/10кВ "Межирічі"</t>
    </r>
    <r>
      <rPr>
        <i/>
        <sz val="11"/>
        <rFont val="Arial"/>
        <family val="2"/>
      </rPr>
      <t xml:space="preserve"> </t>
    </r>
  </si>
  <si>
    <r>
      <t xml:space="preserve">Робочий проект на виконання робіт по заміні  акумуляторної  батареї на  </t>
    </r>
    <r>
      <rPr>
        <b/>
        <i/>
        <sz val="11"/>
        <rFont val="Arial"/>
        <family val="2"/>
      </rPr>
      <t xml:space="preserve">ПС 110/35/10 кВ «Костопіль» </t>
    </r>
  </si>
  <si>
    <r>
      <t xml:space="preserve">Вартість проекту по заміні секційного масляного вимикача ВМТ 110 на елегазовий </t>
    </r>
    <r>
      <rPr>
        <b/>
        <i/>
        <sz val="11"/>
        <rFont val="Arial"/>
        <family val="2"/>
      </rPr>
      <t xml:space="preserve">ПС 110кВ "Сновидовичі" </t>
    </r>
  </si>
  <si>
    <t>інші доходи</t>
  </si>
  <si>
    <t>Заміна приладів обліку підрядним способом при реконструкції електромереж:</t>
  </si>
  <si>
    <t>Витрати на виніс 1-фазних лічильників на фасад будинку підрядним способом при реконструкції ПЛ-0,4 кВ</t>
  </si>
  <si>
    <t>Витрати на виніс 3-фазних лічильників на фасад будинку підрядним способом при реконструкції ПЛ-0,4 кВ</t>
  </si>
  <si>
    <t>Заміна дефектних приладів обліку:</t>
  </si>
  <si>
    <t>Витрати на заміну 1-фазних лічильників на нові (дефектні лічильники)</t>
  </si>
  <si>
    <t>Витрати на заміну 3-фазних лічильників на нові (дефектні лічильники)</t>
  </si>
  <si>
    <t>Витрати на заміну 3-фазних лічильників на нові (дефектні зонні  лічильники)</t>
  </si>
  <si>
    <t>Заміна приладів обліку власними силами:</t>
  </si>
  <si>
    <t xml:space="preserve">Витрати на виніс 1-фазних лічильників власними силами на фасад будинків </t>
  </si>
  <si>
    <t>Витрати на виніс 3-фазних лічильників власними силами на фасад будинків</t>
  </si>
  <si>
    <t>Виніс приладів обліку в багатоквартирних будинках на 1 поверхи силами підрядника:</t>
  </si>
  <si>
    <t>Монтаж щитів в багатоповерхових будинках підрядним способом</t>
  </si>
  <si>
    <t>Метрологічні прилади</t>
  </si>
  <si>
    <t>КЮРБ (провантажувальний пристрій)</t>
  </si>
  <si>
    <t>ПСР 3 (безконтактний покажчик струму)</t>
  </si>
  <si>
    <t>ВАФ (вольтамперфазометр)</t>
  </si>
  <si>
    <t>Трансформатори струму 0,4-10 кВ</t>
  </si>
  <si>
    <t>Трансформатори струму 10 кВ</t>
  </si>
  <si>
    <t>Пункти комерційного обліку 10 кВ</t>
  </si>
  <si>
    <t>Обладнання пункту комерційного обліку ПКУ-10/50</t>
  </si>
  <si>
    <t>Побудова системи телемеханіки Радивилівський РЕМ (8 ПС)</t>
  </si>
  <si>
    <t>Модернізація існуючих та закупівля нових засобів комп'ютеризації, у т.ч.:</t>
  </si>
  <si>
    <t>Закупівля нових робочих станцій</t>
  </si>
  <si>
    <t>Портативний компютер</t>
  </si>
  <si>
    <t>Багатофункціональний пристрій для друку в БЦ</t>
  </si>
  <si>
    <t>Проектор професійний стаціонарний</t>
  </si>
  <si>
    <t>Багатофункціональний пристрій А4 кольоровий</t>
  </si>
  <si>
    <t>Проектор портативний</t>
  </si>
  <si>
    <t>Плоттер</t>
  </si>
  <si>
    <t>Закупівля нового мережевого обладнання</t>
  </si>
  <si>
    <t>Організації системи пожежогасіння серверних приміщень</t>
  </si>
  <si>
    <t>Серверна шафа</t>
  </si>
  <si>
    <t>Блейд - сервер для розширення віртуальної платформи</t>
  </si>
  <si>
    <t>Розширення дискового масиву HP EVA 8400</t>
  </si>
  <si>
    <t>Комутатор ядра Cisco 3750 з модулями+стек</t>
  </si>
  <si>
    <t>Модуль для розширення каналу звязку G-703</t>
  </si>
  <si>
    <t>Комутатор Cisco 2960 з модулями та опціями</t>
  </si>
  <si>
    <t>Маршрутизатор Cisco 2800 з модулями та опціями</t>
  </si>
  <si>
    <t>Закупівля програмного забезпечення, у т.ч.:</t>
  </si>
  <si>
    <t xml:space="preserve">Ліцензії Microsoft </t>
  </si>
  <si>
    <t>Ліцензії BackUp Exec 2012 для VmWare</t>
  </si>
  <si>
    <t>Ліцензії для системи керування мережею Cisco Works</t>
  </si>
  <si>
    <t>Мультиплексори СПІ</t>
  </si>
  <si>
    <t>Автомобілі</t>
  </si>
  <si>
    <t>ІЖ-2715</t>
  </si>
  <si>
    <t>ВАЗ-21214 Нива</t>
  </si>
  <si>
    <t>УАЗ-3909 Фермер</t>
  </si>
  <si>
    <t>ГАЗ-2705 Газель</t>
  </si>
  <si>
    <t>ГАЗ-33023 Газель</t>
  </si>
  <si>
    <t>Спецмеханізми</t>
  </si>
  <si>
    <t>БКМ-2М на базі ХТА-200</t>
  </si>
  <si>
    <t>Бензопила SHTIL MS-341</t>
  </si>
  <si>
    <t>шт.</t>
  </si>
  <si>
    <t>Висоторіз SHTIL HT-101</t>
  </si>
  <si>
    <t>Мотокоса ОLЕO-MAC 753 Т</t>
  </si>
  <si>
    <t>Бензогенератор із зварювальним трансформатором WAGN 220 DCHSB HONDA</t>
  </si>
  <si>
    <t xml:space="preserve">Компресор поршневий 3-и фазний СБИ/С-100.АВ 510 з фарбопультом продуктивністю 400 л/хв </t>
  </si>
  <si>
    <t>Вимірювач опору ізоляції МІС-5000 або Е6-24</t>
  </si>
  <si>
    <t>Прилад для виміру опору заземляючих пристроїв MRU-105</t>
  </si>
  <si>
    <t xml:space="preserve">Комплект виміру струму к з і опору петлі "Ф-О" Е  115 Ш (7м) </t>
  </si>
  <si>
    <t>Реконструкція електроопалення заміною електрокотла 36 кВт для обігріву адміністративного приміщення Сарненської дільниці.</t>
  </si>
  <si>
    <t>Реконструкція електроопалення заміною електрокотла 60 кВт для обігріву адміністративного приміщення Дубенської дільниці.</t>
  </si>
  <si>
    <t>Кондиціонер 15 кВт в диспетчерську Костопільської дільниці</t>
  </si>
  <si>
    <t>Кондиціонер 27 кВт в диспетчерську Дубенської дільниці</t>
  </si>
  <si>
    <t>Кондиціонер 10 кВт в актовий зал центрального офісу</t>
  </si>
  <si>
    <t>Кондиціонер 2,1 кВт в абонентський відділ Дубровицької дільниці</t>
  </si>
  <si>
    <t>Кондиціонер 2,1 кВт в абонентський відділ Млинівської дільниці</t>
  </si>
  <si>
    <t>ТзОВ БК "Технорембуд"</t>
  </si>
  <si>
    <t>РУ ЗАТ "Електро"</t>
  </si>
  <si>
    <t xml:space="preserve"> </t>
  </si>
  <si>
    <t>ТОВ "Елітар" Тернопільська обл</t>
  </si>
  <si>
    <t>ТОВ "Високовольтний союз-Україна"</t>
  </si>
  <si>
    <t>ПП "Донком" м.Харків</t>
  </si>
  <si>
    <t>ТОВ "Акку-енерго" м.Київ</t>
  </si>
  <si>
    <t>ТзОВ "Елінн"</t>
  </si>
  <si>
    <t>ТОВ "Тіко"</t>
  </si>
  <si>
    <t>АТ "Альцет"</t>
  </si>
  <si>
    <t>Акт 26.02.13</t>
  </si>
  <si>
    <t>Акт 28.02.13</t>
  </si>
  <si>
    <t>ФОП Ковень С.С.</t>
  </si>
  <si>
    <t>ТОВ "Альтеза" Торговий дім"</t>
  </si>
  <si>
    <t>ДП "Квант" ВАТ "Електровимірювач"</t>
  </si>
  <si>
    <t>Акт 06.03.13</t>
  </si>
  <si>
    <t>Акт 14.03.13</t>
  </si>
  <si>
    <t>Акт 19.03.13</t>
  </si>
  <si>
    <t>ТОВ " титан-Атлант"</t>
  </si>
  <si>
    <t>ТОВ "Донецькенергомережпроект"</t>
  </si>
  <si>
    <t>ТОВ "Запорізька механізована колона №1"</t>
  </si>
  <si>
    <t>ТОВ фірма"Хризоліт"</t>
  </si>
  <si>
    <t>Господарський спосіб</t>
  </si>
  <si>
    <t>Акт 22.03.13</t>
  </si>
  <si>
    <t>Акт 25.03.13</t>
  </si>
  <si>
    <t>Акт 26.03.13</t>
  </si>
  <si>
    <t>Акт від 28.03.2013</t>
  </si>
  <si>
    <t>Акт від 28.03.13</t>
  </si>
  <si>
    <t>Акт від 29.03.13</t>
  </si>
  <si>
    <t>Акт 29.03.13</t>
  </si>
  <si>
    <t>Розпорядження №39 від 29.03.2013р</t>
  </si>
  <si>
    <t>Накладна</t>
  </si>
  <si>
    <t>ТОВ "Енерготехсервіс" м.Київ</t>
  </si>
  <si>
    <t>інші доходи-308,96 тис.грн, амортизація-34033.04 тис.грн.</t>
  </si>
  <si>
    <t>інші доходи-5752,05 тис.грн, амортизація-359.95 тис.грн.</t>
  </si>
  <si>
    <t>ДП "Інститут землеустрою" м.Рівне</t>
  </si>
  <si>
    <t>ТОВ ВМП "Електросервіс"</t>
  </si>
  <si>
    <t>№ договору</t>
  </si>
  <si>
    <t>Тендер</t>
  </si>
  <si>
    <t>ТОВ "БК "Технорембуд"</t>
  </si>
  <si>
    <t>ТОВ "Елітар"</t>
  </si>
  <si>
    <r>
      <t xml:space="preserve">Винос ПЛ-10 кВ та існуючої ТП-160 Ква з території школи в с.Білашів із заміною існуючої ПЛ-0,4 на ПЛІ-0,4 </t>
    </r>
    <r>
      <rPr>
        <i/>
        <sz val="8"/>
        <rFont val="Arial"/>
        <family val="2"/>
      </rPr>
      <t>(ПЛІ-0,4кВ-0,21 км, ПЛ-10кВ - 0,415км)</t>
    </r>
  </si>
  <si>
    <r>
      <t xml:space="preserve">Заміна існуючої ПЛ-0,4 на ПЛІ-0,4 та існуючої ПЛ-10 на КЛ-10 та демонтаж КТП -219 з території школи в с.Клевань </t>
    </r>
    <r>
      <rPr>
        <i/>
        <sz val="8"/>
        <rFont val="Arial"/>
        <family val="2"/>
      </rPr>
      <t>(КЛ-10кВ(АСБл-3*70)-0,06км; ПЛІ-0,4кВ-0,14км</t>
    </r>
    <r>
      <rPr>
        <i/>
        <sz val="11"/>
        <rFont val="Arial"/>
        <family val="2"/>
      </rPr>
      <t>)</t>
    </r>
  </si>
  <si>
    <r>
      <t xml:space="preserve">ТП-10/0.4кВ 100 кВА в м. Сарни від ТП-54 </t>
    </r>
    <r>
      <rPr>
        <i/>
        <sz val="8"/>
        <rFont val="Arial"/>
        <family val="2"/>
      </rPr>
      <t xml:space="preserve">(ПЛІ 0,38кВ-0,197км; ПЛ-10кВ-0,06 км; КЛ-10кВ(АСБ3х50)-0,345км) </t>
    </r>
  </si>
  <si>
    <r>
      <t>ТП-10/0.4кВ 160 кВА в с.Опарипси від ТП-1</t>
    </r>
    <r>
      <rPr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(ПЛІ 0,38кВ-0,205км;ПЛ-10кВ-0,025км)</t>
    </r>
    <r>
      <rPr>
        <b/>
        <i/>
        <sz val="8"/>
        <color indexed="12"/>
        <rFont val="Arial"/>
        <family val="2"/>
      </rPr>
      <t xml:space="preserve"> </t>
    </r>
  </si>
  <si>
    <r>
      <t xml:space="preserve">ТП-10/0.4кВ 100 кВА в с.Башарівка від ТП-218 </t>
    </r>
    <r>
      <rPr>
        <i/>
        <sz val="8"/>
        <rFont val="Arial"/>
        <family val="2"/>
      </rPr>
      <t xml:space="preserve">(ПЛІ 0,38кВ-0,133км; ПЛ-10кВ-0,055км) </t>
    </r>
  </si>
  <si>
    <r>
      <t xml:space="preserve">ТП-10/0.4кВ 160 кВА в с.Зоря від ТП-575 </t>
    </r>
    <r>
      <rPr>
        <i/>
        <sz val="8"/>
        <rFont val="Arial"/>
        <family val="2"/>
      </rPr>
      <t>(ПЛІ 0,38кВ-0,56км; ПЛ-10кВ-1,1 км)</t>
    </r>
    <r>
      <rPr>
        <b/>
        <i/>
        <sz val="8"/>
        <color indexed="12"/>
        <rFont val="Arial"/>
        <family val="2"/>
      </rPr>
      <t xml:space="preserve"> </t>
    </r>
  </si>
  <si>
    <r>
      <t xml:space="preserve">ТП-10/0.4кВ 160 кВА в м. Дубно від ТП-21 </t>
    </r>
    <r>
      <rPr>
        <i/>
        <sz val="8"/>
        <rFont val="Arial"/>
        <family val="2"/>
      </rPr>
      <t xml:space="preserve">(ПЛІ 0,38кВ-0,326км; КЛ-10кВ-0,335 км) </t>
    </r>
    <r>
      <rPr>
        <i/>
        <sz val="11"/>
        <rFont val="Arial"/>
        <family val="2"/>
      </rPr>
      <t xml:space="preserve">  </t>
    </r>
  </si>
  <si>
    <r>
      <t xml:space="preserve"> ТП-10/0.4кВ 100 кВА в с. Собіщиці від ТП-177</t>
    </r>
    <r>
      <rPr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 xml:space="preserve">(ПЛІ 0,38кВ-0,08км; ПЛ-10кВ-0,135км) </t>
    </r>
  </si>
  <si>
    <r>
      <t xml:space="preserve"> ТП-10/0.4кВ 160 кВА в с. Острожець від ТП-100 </t>
    </r>
    <r>
      <rPr>
        <i/>
        <sz val="8"/>
        <rFont val="Arial"/>
        <family val="2"/>
      </rPr>
      <t>(ПЛІ 0,38кВ-0,148км;ПЛ-10кВ-0,08 км)</t>
    </r>
  </si>
  <si>
    <r>
      <t xml:space="preserve"> ТП-10/0.4кВ 160 кВА в с. Бадівка від ТП-84 </t>
    </r>
    <r>
      <rPr>
        <i/>
        <sz val="8"/>
        <rFont val="Arial"/>
        <family val="2"/>
      </rPr>
      <t>(ПЛІ 0,38кВ-0,104км;ПЛ-10кВ-0,491км КЛ-10кВ-0,348км)</t>
    </r>
  </si>
  <si>
    <r>
      <t xml:space="preserve"> ТП-10/0.4кВ 160 кВА в м. Корець від ТП-288 </t>
    </r>
    <r>
      <rPr>
        <i/>
        <sz val="8"/>
        <rFont val="Arial"/>
        <family val="2"/>
      </rPr>
      <t>(ПЛІ 0,38кВ-0,240км;ПЛ-10кВ-0,039км)</t>
    </r>
  </si>
  <si>
    <r>
      <t xml:space="preserve"> ТП-10/0.4кВ 160 кВА в с. Новорічиця від ТП-236</t>
    </r>
    <r>
      <rPr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 xml:space="preserve">(ПЛІ 0,38кВ-0,333км;ПЛ-10кВ-0,18км) </t>
    </r>
  </si>
  <si>
    <r>
      <t xml:space="preserve"> ТП-10/0.4кВ 250 кВА в с. Глинне від ТП-171 </t>
    </r>
    <r>
      <rPr>
        <i/>
        <sz val="8"/>
        <rFont val="Arial"/>
        <family val="2"/>
      </rPr>
      <t>(ПЛІ 0,38кВ-2.285км; ПЛ-10кВ-1.01км)</t>
    </r>
  </si>
  <si>
    <t>ТзОВ "Енерготехсервіс"</t>
  </si>
  <si>
    <t>Хмельницькый трснформаторний завод</t>
  </si>
  <si>
    <t>ТОВ "Елінн"</t>
  </si>
  <si>
    <r>
      <t xml:space="preserve">Реконструкція </t>
    </r>
    <r>
      <rPr>
        <b/>
        <i/>
        <sz val="11"/>
        <rFont val="Arial"/>
        <family val="2"/>
      </rPr>
      <t>ПС 110/35/10 кВ "Остріг"</t>
    </r>
    <r>
      <rPr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із заміною секційного масляного вимикача типу МКП 110 кВ на елегазовий вимикач 110 кВ  з мікропроцесорними захистами.</t>
    </r>
  </si>
  <si>
    <t>ПП "Донком"</t>
  </si>
  <si>
    <r>
      <t xml:space="preserve">Реконструкція </t>
    </r>
    <r>
      <rPr>
        <b/>
        <i/>
        <sz val="11"/>
        <rFont val="Arial"/>
        <family val="2"/>
      </rPr>
      <t>ПС 110/35/10 кВ «Сарни»</t>
    </r>
    <r>
      <rPr>
        <i/>
        <sz val="11"/>
        <rFont val="Arial"/>
        <family val="2"/>
      </rPr>
      <t xml:space="preserve"> і</t>
    </r>
    <r>
      <rPr>
        <i/>
        <sz val="8"/>
        <rFont val="Arial"/>
        <family val="2"/>
      </rPr>
      <t>з заміною акумуляторної батареї.</t>
    </r>
  </si>
  <si>
    <t>ТОВ "Акку-енерго"</t>
  </si>
  <si>
    <r>
      <t xml:space="preserve">Реконструкція </t>
    </r>
    <r>
      <rPr>
        <b/>
        <i/>
        <sz val="11"/>
        <rFont val="Arial"/>
        <family val="2"/>
      </rPr>
      <t>ПС 110/35/10 кВ «БПФ»</t>
    </r>
    <r>
      <rPr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із заміною акумуляторної батареї.</t>
    </r>
  </si>
  <si>
    <r>
      <t xml:space="preserve">Реконструкція </t>
    </r>
    <r>
      <rPr>
        <b/>
        <i/>
        <sz val="11"/>
        <rFont val="Arial"/>
        <family val="2"/>
      </rPr>
      <t xml:space="preserve">ПС 35/10кВ "Суйми" </t>
    </r>
    <r>
      <rPr>
        <i/>
        <sz val="8"/>
        <rFont val="Arial"/>
        <family val="2"/>
      </rPr>
      <t>із заміною МВ 10 кВ на ВВ 10 кВ з пристроями ПРЗА та комплектами ОПН 10 кВ</t>
    </r>
  </si>
  <si>
    <t>ТОВ "Високовольтнй союз - Україна"</t>
  </si>
  <si>
    <r>
      <t xml:space="preserve">Реконструкція </t>
    </r>
    <r>
      <rPr>
        <b/>
        <i/>
        <sz val="11"/>
        <rFont val="Arial"/>
        <family val="2"/>
      </rPr>
      <t>ПС 35/10кВ  "Корост"</t>
    </r>
    <r>
      <rPr>
        <i/>
        <sz val="8"/>
        <rFont val="Arial"/>
        <family val="2"/>
      </rPr>
      <t xml:space="preserve"> із заміною МВ 10 кВ на ВВ 10 кВ з пристроями ПРЗА та комплектами ОПН 10 кВ </t>
    </r>
  </si>
  <si>
    <r>
      <t xml:space="preserve">Реконструкція </t>
    </r>
    <r>
      <rPr>
        <b/>
        <i/>
        <sz val="11"/>
        <rFont val="Arial"/>
        <family val="2"/>
      </rPr>
      <t>ПС 35/10кВ  "Карпилівка"</t>
    </r>
    <r>
      <rPr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із заміною МВ 10 кВ на ВВ 10 кВ з пристроями ПРЗА та комплектами ОПН 10 кВ</t>
    </r>
  </si>
  <si>
    <r>
      <t xml:space="preserve">Реконструкція </t>
    </r>
    <r>
      <rPr>
        <b/>
        <i/>
        <sz val="11"/>
        <rFont val="Arial"/>
        <family val="2"/>
      </rPr>
      <t>ПС 35/10кВ  "Хотинь"</t>
    </r>
    <r>
      <rPr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із заміною МВ 10 кВ на ВВ 10 кВ з пристроями ПРЗА та комплектами ОПН 10 кВ</t>
    </r>
  </si>
  <si>
    <t>ТОВ ВМП "Електросервіс", ТОВ-фірма "Хризоліт"</t>
  </si>
  <si>
    <t>ДП "РНДТПІ землеустрою"</t>
  </si>
  <si>
    <t xml:space="preserve"> ТОВ-фірма "Хризоліт"</t>
  </si>
  <si>
    <t>ТОВ "Донецьк-енергомереж""</t>
  </si>
  <si>
    <t>ТОВ "Запорізька механізована колона№1"</t>
  </si>
  <si>
    <t>лютий-березень 2013р</t>
  </si>
  <si>
    <t>РУ ЗАТ "Електро", ТОВ "БК "Технорембуд",ТОВ "Елітар"</t>
  </si>
  <si>
    <t>Згідно договорів на реконструкцію</t>
  </si>
  <si>
    <t>ЗЦП</t>
  </si>
  <si>
    <t>ТОВ "Електронтехпром"</t>
  </si>
  <si>
    <t>ТзОВ"Електрозахист"</t>
  </si>
  <si>
    <t>ТОВ Фнансово-промислова група Донпроменерго</t>
  </si>
  <si>
    <t>ТОВ "Мегапринт Сервіс"</t>
  </si>
  <si>
    <t>Xerox</t>
  </si>
  <si>
    <t>ТОВ ВКФ "Рома, Лтд"</t>
  </si>
  <si>
    <t>HP</t>
  </si>
  <si>
    <t>ТОВ "Сітронікс інформаційні технології Україна"</t>
  </si>
  <si>
    <t>Microsoft</t>
  </si>
  <si>
    <t>ТОВ "Богдан Авто Рівне"</t>
  </si>
  <si>
    <t>ДП АСЗ №2 АТ АК Богдан Моторс</t>
  </si>
  <si>
    <t>ТОВ "ТОТ Стайл"</t>
  </si>
  <si>
    <t xml:space="preserve">ТОВ  «АЛЬТЕЗА» Торговий Дім» </t>
  </si>
  <si>
    <t>Sonel , Польща</t>
  </si>
  <si>
    <t>НТЦ "ЕЛТЕС"</t>
  </si>
  <si>
    <t xml:space="preserve"> ТОВ "Титан Атлант"</t>
  </si>
  <si>
    <t>ТОВ "ТІКО"</t>
  </si>
  <si>
    <t xml:space="preserve"> Neoclima NCS48AH3/NU48AH3  </t>
  </si>
  <si>
    <t xml:space="preserve">Neoclima NCS48AH3/NU48AH3  </t>
  </si>
  <si>
    <t xml:space="preserve">Neoclima NTSI48AH1/NUI48AG3   </t>
  </si>
  <si>
    <t>Neoclima NS/NU-7AHС</t>
  </si>
  <si>
    <t>Акт 15.04.13</t>
  </si>
  <si>
    <r>
      <t xml:space="preserve">Заплановано на </t>
    </r>
    <r>
      <rPr>
        <sz val="11"/>
        <color indexed="10"/>
        <rFont val="Times New Roman"/>
        <family val="1"/>
      </rPr>
      <t>I+ІІ квартал</t>
    </r>
    <r>
      <rPr>
        <sz val="11"/>
        <rFont val="Times New Roman"/>
        <family val="1"/>
      </rPr>
      <t xml:space="preserve"> (з наростаючим підсумком) </t>
    </r>
  </si>
  <si>
    <r>
      <t xml:space="preserve">Заплановано на </t>
    </r>
    <r>
      <rPr>
        <sz val="11"/>
        <color indexed="10"/>
        <rFont val="Times New Roman"/>
        <family val="1"/>
      </rPr>
      <t>I+ІІ квартал</t>
    </r>
    <r>
      <rPr>
        <sz val="11"/>
        <rFont val="Times New Roman"/>
        <family val="1"/>
      </rPr>
      <t xml:space="preserve"> (з наростаючим підсумком),
тис. грн  (з ПДВ)</t>
    </r>
  </si>
  <si>
    <t>Акт 13.05.2013</t>
  </si>
  <si>
    <t>Акти від 16.05.13</t>
  </si>
  <si>
    <t>ПАТ "Сітронікс Інформ.Технолог.Укр"</t>
  </si>
  <si>
    <t>Акт 23.05.13</t>
  </si>
  <si>
    <t>оплата 10.06</t>
  </si>
  <si>
    <t xml:space="preserve"> ПЛІ-0.4кВ  від ТП-372  с. Дивень </t>
  </si>
  <si>
    <t xml:space="preserve"> ПЛІ-0.4кВ  від ТП-88  с. Дивень </t>
  </si>
  <si>
    <r>
      <t xml:space="preserve">Виконано </t>
    </r>
    <r>
      <rPr>
        <sz val="11"/>
        <color indexed="10"/>
        <rFont val="Times New Roman"/>
        <family val="1"/>
      </rPr>
      <t>на 01.07.2013р</t>
    </r>
  </si>
  <si>
    <r>
      <t xml:space="preserve"> ПЛІ-0.4кВ  від ТП-25 с.Чудля </t>
    </r>
    <r>
      <rPr>
        <i/>
        <sz val="11"/>
        <rFont val="Times New Roman"/>
        <family val="1"/>
      </rPr>
      <t>(РТП-63кВА нове;ПЛ-10кВ-0,45 км ПЛІ-0,4кВ - 6,86км)</t>
    </r>
  </si>
  <si>
    <t xml:space="preserve">ПЛІ-0.4кВ від ТП-134 с. Люцинів </t>
  </si>
  <si>
    <t>амортизація-1015,94, інші доходи-48,53</t>
  </si>
  <si>
    <t>Заміна приладів обліку власними силами  :</t>
  </si>
  <si>
    <t>Витрати на виніс 1-фазних лічильників власними силами на фасад будинків</t>
  </si>
  <si>
    <t>Провід ізольований AsXSn 2*16</t>
  </si>
  <si>
    <t>Провід ізольований AsXSn 4*16</t>
  </si>
  <si>
    <r>
      <t xml:space="preserve"> ТП-10/0.4кВ 100 кВА в с.Городець від ТП-95</t>
    </r>
    <r>
      <rPr>
        <i/>
        <sz val="11"/>
        <rFont val="Times New Roman"/>
        <family val="1"/>
      </rPr>
      <t xml:space="preserve"> (ПЛІ 0,4кВ-0,52км; ПЛ-10кВ-0,14км) </t>
    </r>
  </si>
  <si>
    <r>
      <t xml:space="preserve">Виконано на </t>
    </r>
    <r>
      <rPr>
        <sz val="11"/>
        <color indexed="10"/>
        <rFont val="Times New Roman"/>
        <family val="1"/>
      </rPr>
      <t>червень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 наростаючим підсумком), тис. грн (з ПДВ)</t>
    </r>
  </si>
  <si>
    <r>
      <t xml:space="preserve">Реконструкція </t>
    </r>
    <r>
      <rPr>
        <b/>
        <i/>
        <sz val="11"/>
        <rFont val="Times New Roman"/>
        <family val="1"/>
      </rPr>
      <t>ПС 110/35/10кВ  "Остріг"</t>
    </r>
    <r>
      <rPr>
        <i/>
        <sz val="11"/>
        <rFont val="Times New Roman"/>
        <family val="1"/>
      </rPr>
      <t xml:space="preserve"> із заміною МВ 10 кВ на ВВ 10 кВ з пристроями ПРЗА та комплектами ОПН 10 кВ</t>
    </r>
  </si>
  <si>
    <r>
      <t xml:space="preserve">Реконструкція </t>
    </r>
    <r>
      <rPr>
        <b/>
        <i/>
        <sz val="11"/>
        <rFont val="Times New Roman"/>
        <family val="1"/>
      </rPr>
      <t>ПС 35/10кВ  "Верхів"</t>
    </r>
    <r>
      <rPr>
        <i/>
        <sz val="11"/>
        <rFont val="Times New Roman"/>
        <family val="1"/>
      </rPr>
      <t xml:space="preserve"> із заміною МВ 10 кВ на ВВ 10 кВ з пристроями ПРЗА та комплектами ОПН 10 кВ</t>
    </r>
  </si>
  <si>
    <t>Заміна пристроїв релейного захисту та автоматики на мікропроцесорні термінали РС-83АВ на ПС 35/10кВ (Демидівка -1, Олексин-1,Шубків-2, Бармаки-1,Новомильськ-2, Звіздівка-1)</t>
  </si>
  <si>
    <t>інші доходи-255,96, амортизація-278.88</t>
  </si>
  <si>
    <t>Заходи інвестиційної програми 2012 року за рахунок коштів отриманих в 2012 році</t>
  </si>
  <si>
    <r>
      <t xml:space="preserve">ПЛІ-0.4кВ від ТП-140 с.Озерськ </t>
    </r>
    <r>
      <rPr>
        <i/>
        <sz val="11"/>
        <rFont val="Times New Roman"/>
        <family val="1"/>
      </rPr>
      <t xml:space="preserve">(перенесення існуючого ТП 140 в центр навантаження, ПЛ-10 кВ-0,09км ПЛІ-0,4кВ - 3,53км) </t>
    </r>
  </si>
  <si>
    <t>РП - 21</t>
  </si>
  <si>
    <t>Не використані кошти ІП 2012р-596 тис.грн.,інші доходи-171.71 тис.грн.</t>
  </si>
  <si>
    <t>Не використані кошти ІП 2012р</t>
  </si>
  <si>
    <t>Кущорізи</t>
  </si>
  <si>
    <t>Кондиціонер 2,1 кВт в абонентський відділ Березнівська дільниця</t>
  </si>
  <si>
    <t>Розпорядження №77 від 27.06.2013р.</t>
  </si>
  <si>
    <t>Розпорядження №61 від 31.05.2013р.</t>
  </si>
  <si>
    <r>
      <t xml:space="preserve">    "</t>
    </r>
    <r>
      <rPr>
        <u val="single"/>
        <sz val="10"/>
        <rFont val="Times New Roman"/>
        <family val="1"/>
      </rPr>
      <t>08</t>
    </r>
    <r>
      <rPr>
        <sz val="10"/>
        <rFont val="Times New Roman"/>
        <family val="1"/>
      </rPr>
      <t>"липня 20</t>
    </r>
    <r>
      <rPr>
        <u val="single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року</t>
    </r>
  </si>
  <si>
    <t>Акт 27.06.2013</t>
  </si>
  <si>
    <t>Акт 26.05.13</t>
  </si>
  <si>
    <t>Акт Ф2 (червень)</t>
  </si>
  <si>
    <t>Розпорядження №69 від 19.06.2013р. Акт 27.06.13</t>
  </si>
  <si>
    <t>Розпорядження №61 від 31.05.2013р. Акт 26.06.13</t>
  </si>
  <si>
    <t>Розпорядження №61 від 31.05.2013р.Акт 26.06.13</t>
  </si>
  <si>
    <t>Акти ввода (січень-червень)</t>
  </si>
  <si>
    <t>РУ ЗАТ "Електро",ТОВ "Елітар" Тернопільська обл.,ТзОВ БК "Технорембуд"</t>
  </si>
  <si>
    <r>
      <t>"</t>
    </r>
    <r>
      <rPr>
        <u val="single"/>
        <sz val="12"/>
        <rFont val="Times New Roman"/>
        <family val="1"/>
      </rPr>
      <t>08</t>
    </r>
    <r>
      <rPr>
        <sz val="12"/>
        <rFont val="Times New Roman"/>
        <family val="1"/>
      </rPr>
      <t>" липня 20</t>
    </r>
    <r>
      <rPr>
        <u val="single"/>
        <sz val="12"/>
        <rFont val="Times New Roman"/>
        <family val="1"/>
      </rPr>
      <t>13</t>
    </r>
    <r>
      <rPr>
        <sz val="12"/>
        <rFont val="Times New Roman"/>
        <family val="1"/>
      </rPr>
      <t xml:space="preserve"> року</t>
    </r>
  </si>
  <si>
    <t>НІК-Електроніка</t>
  </si>
  <si>
    <t>ТОВ "Албат"</t>
  </si>
  <si>
    <t>ТОВ "Абажур"</t>
  </si>
  <si>
    <t>ТОВ "Ексім-Прилад"</t>
  </si>
  <si>
    <t>ТОВ Фінансово-промислова група Донпроменерго</t>
  </si>
  <si>
    <t>ПП "НВП "Промекс"</t>
  </si>
  <si>
    <t>ТОВ "Глобал Авто Груп"</t>
  </si>
  <si>
    <t>ТОВ "ВО АвтоХолдинг", Харківська область, с. Комунар</t>
  </si>
  <si>
    <r>
      <t xml:space="preserve">3. Перелік закупівель, здійснених ліцензіатом </t>
    </r>
    <r>
      <rPr>
        <b/>
        <u val="single"/>
        <sz val="14"/>
        <rFont val="Times New Roman"/>
        <family val="1"/>
      </rPr>
      <t xml:space="preserve">  ПАТ "Рівнеобленгерго"</t>
    </r>
    <r>
      <rPr>
        <b/>
        <sz val="14"/>
        <rFont val="Times New Roman"/>
        <family val="1"/>
      </rPr>
      <t xml:space="preserve"> ,</t>
    </r>
  </si>
  <si>
    <r>
      <t xml:space="preserve">за звітний період з </t>
    </r>
    <r>
      <rPr>
        <b/>
        <u val="single"/>
        <sz val="14"/>
        <rFont val="Times New Roman"/>
        <family val="1"/>
      </rPr>
      <t>01 січня</t>
    </r>
    <r>
      <rPr>
        <b/>
        <sz val="14"/>
        <rFont val="Times New Roman"/>
        <family val="1"/>
      </rPr>
      <t xml:space="preserve"> до </t>
    </r>
    <r>
      <rPr>
        <b/>
        <u val="single"/>
        <sz val="14"/>
        <rFont val="Times New Roman"/>
        <family val="1"/>
      </rPr>
      <t xml:space="preserve"> 01 липня 2013 року</t>
    </r>
  </si>
  <si>
    <t xml:space="preserve">Бензопила STIHL </t>
  </si>
  <si>
    <t>Висоторіз STIHL</t>
  </si>
  <si>
    <t>Мотокоса ОLЕO-MAC</t>
  </si>
  <si>
    <t>АТ "Альцест"</t>
  </si>
  <si>
    <t>WAGN 220 DCHSB             HONDA.</t>
  </si>
  <si>
    <t>без договору</t>
  </si>
  <si>
    <t>Голова правління                                         ___________________</t>
  </si>
  <si>
    <t>Невмержицький Сергій Миколайович</t>
  </si>
  <si>
    <t>(або особа, яка виконує його обовязки)                                   (підпис)</t>
  </si>
  <si>
    <t>інші доходи-157.36 тис.грн, амортизація-4983.91 тис.грн.</t>
  </si>
  <si>
    <t>інші доходи-40,96 тис.грн, амортизація-1710.76 тис.грн.</t>
  </si>
  <si>
    <t>інші доходи-328.37 тис.грн, не викор. кошти ІП 2012-96 тис.грн., амортизація-1270.63 тис.грн.</t>
  </si>
  <si>
    <t>інші доходи-2598.69 тис.грн, не викор. кошти ІП 2012-596 тис.грн., амортизація-15903.54 тис.грн.</t>
  </si>
  <si>
    <t>інші доходи-5482,89 тис.грн, амортизація-559.95 тис.грн.</t>
  </si>
  <si>
    <t>UA20-2013-00052/00</t>
  </si>
  <si>
    <t xml:space="preserve">ПЛІ-0.4кВ від ТП-372 с. Дивень </t>
  </si>
  <si>
    <t>ТзОВ Елітар</t>
  </si>
  <si>
    <t>UA20-2013-00068/00</t>
  </si>
  <si>
    <t xml:space="preserve">ПЛІ-0.4кВ від ТП-88 с. Дивень </t>
  </si>
  <si>
    <t>UA20-2013-00055/00</t>
  </si>
  <si>
    <t>UA20-2013-00057/00</t>
  </si>
  <si>
    <t>UA20-2013-00054/00</t>
  </si>
  <si>
    <t>UA20-2013-00050/00</t>
  </si>
  <si>
    <t>UA20-2013-00069/00</t>
  </si>
  <si>
    <t>UA20-2013-00058/00</t>
  </si>
  <si>
    <t>UA20-2013-00051/00</t>
  </si>
  <si>
    <t>№2 від 10.01.2011</t>
  </si>
  <si>
    <t xml:space="preserve">UA20-2013-00085/00 </t>
  </si>
  <si>
    <t xml:space="preserve">UA20-2013-00072/00 </t>
  </si>
  <si>
    <t xml:space="preserve">ТОВ Високовольтний союз </t>
  </si>
  <si>
    <t xml:space="preserve">UA20-2013-00079/00 </t>
  </si>
  <si>
    <t xml:space="preserve">UA20-2013-00056/00 </t>
  </si>
  <si>
    <t>ТОВ РЗА Системз</t>
  </si>
  <si>
    <t>17.04.2013
12.04.2013</t>
  </si>
  <si>
    <t>UA20-2013-00134/00</t>
  </si>
  <si>
    <t>UA20-2013-00126/00</t>
  </si>
  <si>
    <t>Виконуємо власними силами</t>
  </si>
  <si>
    <t>UA20-2013-00133/00</t>
  </si>
  <si>
    <t>UA20-2013-00132/00</t>
  </si>
  <si>
    <t>РУ ЗАТ Електро</t>
  </si>
  <si>
    <t>UA20-2012-00477/00</t>
  </si>
  <si>
    <t>обгрунтування</t>
  </si>
  <si>
    <t>ТОВ Електро техсупроводження</t>
  </si>
  <si>
    <t>UA20-2012-00231/00</t>
  </si>
  <si>
    <t>№4600004601</t>
  </si>
  <si>
    <t>18,756 </t>
  </si>
  <si>
    <t>ПАТ "Рівнеобленерго"</t>
  </si>
  <si>
    <r>
      <t xml:space="preserve">1. Звіт щодо виконання інвестиційної програми ПАТ "Рівнеобленерго" </t>
    </r>
    <r>
      <rPr>
        <b/>
        <sz val="14"/>
        <color indexed="10"/>
        <rFont val="Times New Roman"/>
        <family val="1"/>
      </rPr>
      <t xml:space="preserve">за IІ квартал 2013 року </t>
    </r>
  </si>
  <si>
    <r>
      <t xml:space="preserve">2. Детальний звіт щодо виконання інвестиційної програми ПАТ "Рівнеобленерго" </t>
    </r>
    <r>
      <rPr>
        <b/>
        <sz val="14"/>
        <color indexed="10"/>
        <rFont val="Times New Roman"/>
        <family val="1"/>
      </rPr>
      <t xml:space="preserve">за II квартал 2013 року </t>
    </r>
  </si>
  <si>
    <t>Реконструкція електроопалення заміною електрокотла 36 кВт для обігріву адмінприміщення Сарненської дільниці.</t>
  </si>
  <si>
    <t>Аварійна ситуаціія на КЛ "Західна-РП 8"</t>
  </si>
  <si>
    <t>По письмовому зверненні підрядника</t>
  </si>
  <si>
    <t>Перевищення граничної ціни по тендеру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</si>
</sst>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_ ;[Red]\-#,##0.000\ "/>
    <numFmt numFmtId="194" formatCode="#,##0_ ;[Red]\-#,##0\ "/>
    <numFmt numFmtId="195" formatCode="#,##0.0_ ;[Red]\-#,##0.0\ "/>
    <numFmt numFmtId="196" formatCode="0.000"/>
    <numFmt numFmtId="197" formatCode="0.0"/>
    <numFmt numFmtId="198" formatCode="#,##0.000"/>
    <numFmt numFmtId="199" formatCode="#,##0.00_ ;[Red]\-#,##0.00\ "/>
    <numFmt numFmtId="200" formatCode="0.0000"/>
    <numFmt numFmtId="201" formatCode="#,##0.0000"/>
    <numFmt numFmtId="202" formatCode="[$-422]d\ mmmm\ yyyy&quot; р.&quot;"/>
    <numFmt numFmtId="203" formatCode="#,##0.0000_ ;[Red]\-#,##0.0000\ "/>
    <numFmt numFmtId="204" formatCode="#,##0.0"/>
  </numFmts>
  <fonts count="12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PragmaticaCTT"/>
      <family val="0"/>
    </font>
    <font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color indexed="5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i/>
      <sz val="12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12"/>
      <name val="Arial"/>
      <family val="2"/>
    </font>
    <font>
      <i/>
      <sz val="11"/>
      <color indexed="8"/>
      <name val="Arial"/>
      <family val="2"/>
    </font>
    <font>
      <b/>
      <i/>
      <sz val="11"/>
      <color indexed="12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i/>
      <sz val="11"/>
      <color indexed="10"/>
      <name val="Arial"/>
      <family val="2"/>
    </font>
    <font>
      <sz val="11"/>
      <color indexed="8"/>
      <name val="Arial Cyr"/>
      <family val="0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2"/>
      <name val="Arial"/>
      <family val="2"/>
    </font>
    <font>
      <i/>
      <sz val="10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sz val="11"/>
      <name val="Arial Cyr"/>
      <family val="0"/>
    </font>
    <font>
      <b/>
      <i/>
      <sz val="11"/>
      <color indexed="8"/>
      <name val="Arial"/>
      <family val="2"/>
    </font>
    <font>
      <b/>
      <i/>
      <sz val="11"/>
      <color indexed="48"/>
      <name val="Arial"/>
      <family val="2"/>
    </font>
    <font>
      <b/>
      <sz val="11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color indexed="10"/>
      <name val="Arial"/>
      <family val="2"/>
    </font>
    <font>
      <i/>
      <sz val="11"/>
      <name val="Times New Roman"/>
      <family val="1"/>
    </font>
    <font>
      <i/>
      <sz val="8"/>
      <name val="Times New Roman"/>
      <family val="1"/>
    </font>
    <font>
      <b/>
      <i/>
      <sz val="10"/>
      <color indexed="12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b/>
      <i/>
      <sz val="11"/>
      <name val="Arial Cyr"/>
      <family val="0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6" fillId="0" borderId="9" applyNumberFormat="0" applyFill="0" applyAlignment="0" applyProtection="0"/>
    <xf numFmtId="0" fontId="23" fillId="0" borderId="0">
      <alignment/>
      <protection/>
    </xf>
    <xf numFmtId="0" fontId="1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41">
    <xf numFmtId="0" fontId="0" fillId="0" borderId="0" xfId="0" applyAlignment="1">
      <alignment/>
    </xf>
    <xf numFmtId="0" fontId="0" fillId="0" borderId="0" xfId="33" applyFont="1" applyBorder="1" applyProtection="1">
      <alignment/>
      <protection/>
    </xf>
    <xf numFmtId="0" fontId="0" fillId="0" borderId="0" xfId="33" applyFont="1" applyProtection="1">
      <alignment/>
      <protection/>
    </xf>
    <xf numFmtId="0" fontId="0" fillId="0" borderId="0" xfId="33" applyFont="1" applyAlignment="1" applyProtection="1">
      <alignment horizontal="center" vertical="center" wrapText="1"/>
      <protection locked="0"/>
    </xf>
    <xf numFmtId="0" fontId="0" fillId="0" borderId="0" xfId="33" applyFont="1" applyBorder="1" applyAlignment="1" applyProtection="1">
      <alignment horizontal="center" vertical="center" wrapText="1"/>
      <protection locked="0"/>
    </xf>
    <xf numFmtId="0" fontId="0" fillId="0" borderId="0" xfId="33" applyFont="1" applyFill="1" applyBorder="1" applyAlignment="1" applyProtection="1">
      <alignment horizontal="center" vertical="center" wrapText="1"/>
      <protection locked="0"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10" fillId="0" borderId="0" xfId="33" applyFont="1" applyAlignment="1">
      <alignment horizontal="left" indent="1"/>
      <protection/>
    </xf>
    <xf numFmtId="0" fontId="6" fillId="0" borderId="0" xfId="33" applyFont="1" applyProtection="1">
      <alignment/>
      <protection/>
    </xf>
    <xf numFmtId="0" fontId="6" fillId="0" borderId="0" xfId="33" applyFont="1" applyAlignment="1" applyProtection="1">
      <alignment horizontal="left" indent="1"/>
      <protection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4" fontId="7" fillId="0" borderId="10" xfId="33" applyNumberFormat="1" applyFont="1" applyFill="1" applyBorder="1" applyAlignment="1" applyProtection="1">
      <alignment horizontal="center" vertical="center"/>
      <protection/>
    </xf>
    <xf numFmtId="10" fontId="7" fillId="0" borderId="10" xfId="33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Protection="1">
      <alignment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33" applyFont="1" applyFill="1" applyBorder="1" applyAlignment="1" applyProtection="1">
      <alignment horizontal="center" vertical="center" wrapText="1"/>
      <protection/>
    </xf>
    <xf numFmtId="4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1" xfId="33" applyFont="1" applyFill="1" applyBorder="1" applyAlignment="1" applyProtection="1">
      <alignment horizontal="center" vertical="center" wrapText="1"/>
      <protection/>
    </xf>
    <xf numFmtId="0" fontId="7" fillId="0" borderId="10" xfId="33" applyFont="1" applyFill="1" applyBorder="1" applyAlignment="1" applyProtection="1">
      <alignment horizontal="left" vertical="center" wrapText="1" indent="2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 applyProtection="1">
      <alignment horizontal="center" vertical="center" wrapText="1"/>
      <protection locked="0"/>
    </xf>
    <xf numFmtId="0" fontId="6" fillId="0" borderId="0" xfId="33" applyFont="1" applyBorder="1" applyAlignment="1" applyProtection="1">
      <alignment horizontal="center" vertical="center" wrapText="1"/>
      <protection locked="0"/>
    </xf>
    <xf numFmtId="0" fontId="6" fillId="0" borderId="0" xfId="33" applyFont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0" xfId="33" applyFont="1" applyFill="1" applyAlignment="1">
      <alignment horizontal="center" vertical="center" wrapText="1"/>
      <protection/>
    </xf>
    <xf numFmtId="0" fontId="7" fillId="0" borderId="12" xfId="33" applyFont="1" applyFill="1" applyBorder="1" applyAlignment="1" applyProtection="1">
      <alignment horizontal="center" vertical="center" wrapText="1"/>
      <protection/>
    </xf>
    <xf numFmtId="0" fontId="7" fillId="0" borderId="10" xfId="33" applyFont="1" applyFill="1" applyBorder="1" applyAlignment="1" applyProtection="1">
      <alignment horizontal="center" vertical="center"/>
      <protection/>
    </xf>
    <xf numFmtId="4" fontId="7" fillId="0" borderId="10" xfId="33" applyNumberFormat="1" applyFont="1" applyFill="1" applyBorder="1" applyAlignment="1" applyProtection="1">
      <alignment horizontal="center" vertical="center"/>
      <protection locked="0"/>
    </xf>
    <xf numFmtId="0" fontId="7" fillId="0" borderId="0" xfId="33" applyFont="1" applyFill="1" applyProtection="1">
      <alignment/>
      <protection/>
    </xf>
    <xf numFmtId="0" fontId="4" fillId="0" borderId="0" xfId="64" applyFont="1" applyFill="1" applyBorder="1" applyAlignment="1" applyProtection="1">
      <alignment horizontal="left"/>
      <protection hidden="1"/>
    </xf>
    <xf numFmtId="0" fontId="7" fillId="0" borderId="0" xfId="33" applyFont="1" applyFill="1">
      <alignment/>
      <protection/>
    </xf>
    <xf numFmtId="0" fontId="7" fillId="0" borderId="0" xfId="64" applyFont="1" applyFill="1" applyProtection="1">
      <alignment/>
      <protection hidden="1"/>
    </xf>
    <xf numFmtId="0" fontId="0" fillId="0" borderId="0" xfId="33" applyFont="1" applyFill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0" fillId="0" borderId="0" xfId="33" applyFont="1" applyFill="1" applyAlignment="1" applyProtection="1">
      <alignment horizontal="center" vertical="center" wrapText="1"/>
      <protection/>
    </xf>
    <xf numFmtId="4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Protection="1">
      <alignment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 applyProtection="1">
      <alignment horizontal="center" vertical="center"/>
      <protection locked="0"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7" fillId="0" borderId="0" xfId="33" applyFont="1" applyFill="1" applyBorder="1">
      <alignment/>
      <protection/>
    </xf>
    <xf numFmtId="0" fontId="8" fillId="0" borderId="0" xfId="33" applyFont="1" applyFill="1" applyAlignment="1">
      <alignment vertical="center"/>
      <protection/>
    </xf>
    <xf numFmtId="0" fontId="7" fillId="0" borderId="10" xfId="33" applyNumberFormat="1" applyFont="1" applyFill="1" applyBorder="1" applyAlignment="1">
      <alignment horizontal="center" vertical="center"/>
      <protection/>
    </xf>
    <xf numFmtId="0" fontId="9" fillId="0" borderId="0" xfId="33" applyNumberFormat="1" applyFont="1" applyFill="1" applyAlignment="1">
      <alignment horizontal="center" vertical="center"/>
      <protection/>
    </xf>
    <xf numFmtId="0" fontId="0" fillId="0" borderId="0" xfId="33" applyFont="1" applyFill="1">
      <alignment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4" fillId="0" borderId="10" xfId="33" applyFont="1" applyFill="1" applyBorder="1" applyAlignment="1" applyProtection="1">
      <alignment horizontal="left" vertical="center" indent="1"/>
      <protection/>
    </xf>
    <xf numFmtId="0" fontId="10" fillId="0" borderId="10" xfId="33" applyFont="1" applyFill="1" applyBorder="1" applyAlignment="1" applyProtection="1">
      <alignment horizontal="left" vertical="center" indent="1"/>
      <protection/>
    </xf>
    <xf numFmtId="0" fontId="10" fillId="0" borderId="10" xfId="33" applyFont="1" applyFill="1" applyBorder="1" applyAlignment="1">
      <alignment horizontal="left" vertical="center" indent="1"/>
      <protection/>
    </xf>
    <xf numFmtId="0" fontId="10" fillId="0" borderId="11" xfId="33" applyFont="1" applyFill="1" applyBorder="1" applyAlignment="1" applyProtection="1">
      <alignment horizontal="center" vertical="center"/>
      <protection/>
    </xf>
    <xf numFmtId="0" fontId="8" fillId="0" borderId="0" xfId="33" applyFont="1" applyFill="1">
      <alignment/>
      <protection/>
    </xf>
    <xf numFmtId="0" fontId="15" fillId="0" borderId="0" xfId="33" applyFont="1" applyFill="1" applyAlignment="1">
      <alignment horizontal="center"/>
      <protection/>
    </xf>
    <xf numFmtId="0" fontId="8" fillId="0" borderId="0" xfId="33" applyFont="1" applyAlignment="1" applyProtection="1">
      <alignment horizontal="left" indent="4"/>
      <protection/>
    </xf>
    <xf numFmtId="0" fontId="8" fillId="0" borderId="0" xfId="33" applyFont="1" applyProtection="1">
      <alignment/>
      <protection/>
    </xf>
    <xf numFmtId="0" fontId="10" fillId="0" borderId="0" xfId="33" applyFont="1" applyAlignment="1">
      <alignment/>
      <protection/>
    </xf>
    <xf numFmtId="0" fontId="10" fillId="0" borderId="0" xfId="33" applyFont="1" applyAlignment="1">
      <alignment horizontal="left" indent="4"/>
      <protection/>
    </xf>
    <xf numFmtId="0" fontId="15" fillId="0" borderId="0" xfId="33" applyFont="1" applyFill="1" applyAlignment="1">
      <alignment horizontal="left"/>
      <protection/>
    </xf>
    <xf numFmtId="0" fontId="9" fillId="0" borderId="0" xfId="33" applyFont="1" applyFill="1" applyProtection="1">
      <alignment/>
      <protection/>
    </xf>
    <xf numFmtId="0" fontId="6" fillId="0" borderId="0" xfId="33" applyFont="1" applyFill="1">
      <alignment/>
      <protection/>
    </xf>
    <xf numFmtId="0" fontId="16" fillId="0" borderId="0" xfId="33" applyFont="1" applyFill="1">
      <alignment/>
      <protection/>
    </xf>
    <xf numFmtId="0" fontId="6" fillId="0" borderId="0" xfId="33" applyFont="1" applyFill="1" applyAlignment="1">
      <alignment horizontal="center"/>
      <protection/>
    </xf>
    <xf numFmtId="0" fontId="17" fillId="0" borderId="0" xfId="33" applyFont="1" applyFill="1">
      <alignment/>
      <protection/>
    </xf>
    <xf numFmtId="0" fontId="6" fillId="0" borderId="0" xfId="64" applyFont="1" applyFill="1" applyProtection="1">
      <alignment/>
      <protection hidden="1"/>
    </xf>
    <xf numFmtId="0" fontId="6" fillId="0" borderId="0" xfId="64" applyFont="1" applyFill="1" applyAlignment="1" applyProtection="1">
      <alignment horizontal="center"/>
      <protection hidden="1"/>
    </xf>
    <xf numFmtId="0" fontId="6" fillId="0" borderId="0" xfId="64" applyFont="1" applyFill="1" applyAlignment="1" applyProtection="1">
      <alignment horizontal="left"/>
      <protection hidden="1"/>
    </xf>
    <xf numFmtId="0" fontId="6" fillId="0" borderId="0" xfId="64" applyFont="1" applyFill="1" applyAlignment="1" applyProtection="1">
      <alignment horizontal="left" indent="3"/>
      <protection hidden="1"/>
    </xf>
    <xf numFmtId="0" fontId="6" fillId="0" borderId="0" xfId="64" applyFont="1" applyFill="1" applyAlignment="1" applyProtection="1">
      <alignment/>
      <protection hidden="1"/>
    </xf>
    <xf numFmtId="49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15" fillId="0" borderId="0" xfId="33" applyFont="1" applyFill="1" applyAlignment="1">
      <alignment horizontal="right"/>
      <protection/>
    </xf>
    <xf numFmtId="0" fontId="6" fillId="0" borderId="0" xfId="33" applyFont="1" applyAlignment="1">
      <alignment horizontal="center" vertical="center" wrapText="1"/>
      <protection/>
    </xf>
    <xf numFmtId="0" fontId="8" fillId="0" borderId="0" xfId="33" applyFont="1" applyAlignment="1" applyProtection="1">
      <alignment horizontal="center" vertical="center"/>
      <protection/>
    </xf>
    <xf numFmtId="0" fontId="10" fillId="0" borderId="0" xfId="64" applyFont="1" applyProtection="1">
      <alignment/>
      <protection hidden="1"/>
    </xf>
    <xf numFmtId="0" fontId="10" fillId="0" borderId="0" xfId="64" applyFont="1" applyAlignment="1" applyProtection="1">
      <alignment horizontal="left"/>
      <protection hidden="1"/>
    </xf>
    <xf numFmtId="0" fontId="10" fillId="0" borderId="0" xfId="64" applyFont="1" applyAlignment="1" applyProtection="1">
      <alignment/>
      <protection hidden="1"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6" fillId="0" borderId="0" xfId="33" applyFont="1" applyFill="1" applyAlignment="1" applyProtection="1">
      <alignment horizontal="center" vertical="center" wrapText="1"/>
      <protection/>
    </xf>
    <xf numFmtId="4" fontId="6" fillId="0" borderId="0" xfId="33" applyNumberFormat="1" applyFont="1" applyBorder="1" applyAlignment="1" applyProtection="1">
      <alignment horizontal="center" vertical="center"/>
      <protection/>
    </xf>
    <xf numFmtId="0" fontId="6" fillId="0" borderId="0" xfId="33" applyFont="1" applyAlignment="1" applyProtection="1">
      <alignment horizontal="center" vertical="center"/>
      <protection/>
    </xf>
    <xf numFmtId="14" fontId="0" fillId="32" borderId="15" xfId="33" applyNumberFormat="1" applyFont="1" applyFill="1" applyBorder="1" applyAlignment="1" applyProtection="1">
      <alignment horizontal="center" vertical="center"/>
      <protection locked="0"/>
    </xf>
    <xf numFmtId="0" fontId="7" fillId="33" borderId="10" xfId="33" applyFont="1" applyFill="1" applyBorder="1" applyAlignment="1" applyProtection="1">
      <alignment horizontal="center" vertical="top" wrapText="1"/>
      <protection/>
    </xf>
    <xf numFmtId="0" fontId="7" fillId="33" borderId="10" xfId="33" applyFont="1" applyFill="1" applyBorder="1" applyAlignment="1" applyProtection="1">
      <alignment horizontal="center" vertical="center"/>
      <protection/>
    </xf>
    <xf numFmtId="4" fontId="4" fillId="32" borderId="10" xfId="33" applyNumberFormat="1" applyFont="1" applyFill="1" applyBorder="1" applyAlignment="1" applyProtection="1">
      <alignment horizontal="center" vertical="center"/>
      <protection/>
    </xf>
    <xf numFmtId="10" fontId="4" fillId="32" borderId="10" xfId="33" applyNumberFormat="1" applyFont="1" applyFill="1" applyBorder="1" applyAlignment="1" applyProtection="1">
      <alignment horizontal="center" vertical="center"/>
      <protection/>
    </xf>
    <xf numFmtId="0" fontId="7" fillId="33" borderId="10" xfId="33" applyFont="1" applyFill="1" applyBorder="1" applyAlignment="1" applyProtection="1">
      <alignment horizontal="center" vertical="center" wrapText="1"/>
      <protection/>
    </xf>
    <xf numFmtId="0" fontId="7" fillId="33" borderId="11" xfId="33" applyFont="1" applyFill="1" applyBorder="1" applyAlignment="1" applyProtection="1">
      <alignment horizontal="center" vertical="center" wrapText="1"/>
      <protection/>
    </xf>
    <xf numFmtId="4" fontId="4" fillId="32" borderId="10" xfId="33" applyNumberFormat="1" applyFont="1" applyFill="1" applyBorder="1" applyAlignment="1" applyProtection="1">
      <alignment horizontal="center" vertical="center" wrapText="1"/>
      <protection/>
    </xf>
    <xf numFmtId="49" fontId="7" fillId="32" borderId="10" xfId="33" applyNumberFormat="1" applyFont="1" applyFill="1" applyBorder="1" applyAlignment="1" applyProtection="1">
      <alignment horizontal="center" vertical="center" wrapText="1"/>
      <protection/>
    </xf>
    <xf numFmtId="4" fontId="7" fillId="32" borderId="10" xfId="33" applyNumberFormat="1" applyFont="1" applyFill="1" applyBorder="1" applyAlignment="1" applyProtection="1">
      <alignment horizontal="center" vertical="center"/>
      <protection/>
    </xf>
    <xf numFmtId="10" fontId="7" fillId="32" borderId="10" xfId="33" applyNumberFormat="1" applyFont="1" applyFill="1" applyBorder="1" applyAlignment="1" applyProtection="1">
      <alignment horizontal="center" vertical="center"/>
      <protection/>
    </xf>
    <xf numFmtId="4" fontId="7" fillId="32" borderId="10" xfId="33" applyNumberFormat="1" applyFont="1" applyFill="1" applyBorder="1" applyAlignment="1" applyProtection="1">
      <alignment horizontal="center" vertical="center"/>
      <protection locked="0"/>
    </xf>
    <xf numFmtId="0" fontId="4" fillId="32" borderId="10" xfId="33" applyNumberFormat="1" applyFont="1" applyFill="1" applyBorder="1" applyAlignment="1" applyProtection="1">
      <alignment horizontal="center" vertical="center"/>
      <protection/>
    </xf>
    <xf numFmtId="0" fontId="7" fillId="32" borderId="10" xfId="33" applyFont="1" applyFill="1" applyBorder="1" applyAlignment="1" applyProtection="1">
      <alignment horizontal="center" vertical="center" wrapText="1"/>
      <protection/>
    </xf>
    <xf numFmtId="0" fontId="7" fillId="32" borderId="10" xfId="33" applyFont="1" applyFill="1" applyBorder="1" applyAlignment="1" applyProtection="1">
      <alignment horizontal="center" vertical="center"/>
      <protection locked="0"/>
    </xf>
    <xf numFmtId="0" fontId="4" fillId="32" borderId="10" xfId="33" applyFont="1" applyFill="1" applyBorder="1" applyAlignment="1" applyProtection="1">
      <alignment horizontal="center" vertical="center"/>
      <protection locked="0"/>
    </xf>
    <xf numFmtId="0" fontId="7" fillId="32" borderId="10" xfId="33" applyFont="1" applyFill="1" applyBorder="1" applyAlignment="1" applyProtection="1">
      <alignment horizontal="center" vertical="center" wrapText="1"/>
      <protection locked="0"/>
    </xf>
    <xf numFmtId="0" fontId="4" fillId="32" borderId="10" xfId="33" applyFont="1" applyFill="1" applyBorder="1" applyAlignment="1" applyProtection="1">
      <alignment horizontal="center" vertical="center" wrapText="1"/>
      <protection/>
    </xf>
    <xf numFmtId="0" fontId="4" fillId="32" borderId="10" xfId="33" applyFont="1" applyFill="1" applyBorder="1" applyProtection="1">
      <alignment/>
      <protection locked="0"/>
    </xf>
    <xf numFmtId="0" fontId="7" fillId="33" borderId="10" xfId="33" applyFont="1" applyFill="1" applyBorder="1" applyAlignment="1" applyProtection="1">
      <alignment horizontal="center" vertical="center" wrapText="1"/>
      <protection locked="0"/>
    </xf>
    <xf numFmtId="0" fontId="4" fillId="32" borderId="10" xfId="33" applyFont="1" applyFill="1" applyBorder="1" applyAlignment="1" applyProtection="1">
      <alignment horizontal="center" vertical="center" wrapText="1"/>
      <protection locked="0"/>
    </xf>
    <xf numFmtId="0" fontId="7" fillId="33" borderId="10" xfId="33" applyFont="1" applyFill="1" applyBorder="1" applyAlignment="1">
      <alignment horizontal="center" vertical="top" wrapText="1"/>
      <protection/>
    </xf>
    <xf numFmtId="195" fontId="4" fillId="34" borderId="10" xfId="33" applyNumberFormat="1" applyFont="1" applyFill="1" applyBorder="1" applyAlignment="1">
      <alignment horizontal="center" vertical="center"/>
      <protection/>
    </xf>
    <xf numFmtId="195" fontId="4" fillId="34" borderId="10" xfId="33" applyNumberFormat="1" applyFont="1" applyFill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195" fontId="4" fillId="32" borderId="10" xfId="33" applyNumberFormat="1" applyFont="1" applyFill="1" applyBorder="1" applyAlignment="1">
      <alignment horizontal="center" vertical="center"/>
      <protection/>
    </xf>
    <xf numFmtId="195" fontId="4" fillId="32" borderId="10" xfId="33" applyNumberFormat="1" applyFont="1" applyFill="1" applyBorder="1" applyAlignment="1">
      <alignment horizontal="center" vertical="center" wrapText="1"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7" fillId="32" borderId="10" xfId="33" applyFont="1" applyFill="1" applyBorder="1" applyAlignment="1">
      <alignment horizontal="center" vertical="center" wrapText="1"/>
      <protection/>
    </xf>
    <xf numFmtId="0" fontId="25" fillId="0" borderId="10" xfId="68" applyFont="1" applyFill="1" applyBorder="1" applyAlignment="1">
      <alignment horizontal="center" vertical="center"/>
      <protection/>
    </xf>
    <xf numFmtId="0" fontId="25" fillId="0" borderId="10" xfId="75" applyFont="1" applyFill="1" applyBorder="1" applyAlignment="1">
      <alignment horizontal="center" vertical="center" wrapText="1"/>
      <protection/>
    </xf>
    <xf numFmtId="2" fontId="27" fillId="0" borderId="10" xfId="68" applyNumberFormat="1" applyFont="1" applyFill="1" applyBorder="1" applyAlignment="1">
      <alignment horizontal="center" vertical="center"/>
      <protection/>
    </xf>
    <xf numFmtId="2" fontId="29" fillId="0" borderId="10" xfId="39" applyNumberFormat="1" applyFont="1" applyFill="1" applyBorder="1" applyAlignment="1">
      <alignment horizontal="center" vertical="center"/>
      <protection/>
    </xf>
    <xf numFmtId="2" fontId="27" fillId="0" borderId="10" xfId="39" applyNumberFormat="1" applyFont="1" applyFill="1" applyBorder="1" applyAlignment="1">
      <alignment horizontal="center" vertical="center"/>
      <protection/>
    </xf>
    <xf numFmtId="0" fontId="25" fillId="0" borderId="10" xfId="75" applyFont="1" applyFill="1" applyBorder="1" applyAlignment="1">
      <alignment horizontal="center" vertical="justify" wrapText="1"/>
      <protection/>
    </xf>
    <xf numFmtId="2" fontId="27" fillId="0" borderId="10" xfId="68" applyNumberFormat="1" applyFont="1" applyFill="1" applyBorder="1" applyAlignment="1">
      <alignment horizontal="center" vertical="justify"/>
      <protection/>
    </xf>
    <xf numFmtId="2" fontId="30" fillId="0" borderId="10" xfId="68" applyNumberFormat="1" applyFont="1" applyFill="1" applyBorder="1" applyAlignment="1">
      <alignment horizontal="center" vertical="justify"/>
      <protection/>
    </xf>
    <xf numFmtId="2" fontId="29" fillId="0" borderId="10" xfId="39" applyNumberFormat="1" applyFont="1" applyFill="1" applyBorder="1" applyAlignment="1">
      <alignment horizontal="center" vertical="justify"/>
      <protection/>
    </xf>
    <xf numFmtId="2" fontId="28" fillId="0" borderId="10" xfId="75" applyNumberFormat="1" applyFont="1" applyFill="1" applyBorder="1" applyAlignment="1">
      <alignment horizontal="center" vertical="justify" wrapText="1"/>
      <protection/>
    </xf>
    <xf numFmtId="2" fontId="27" fillId="0" borderId="10" xfId="75" applyNumberFormat="1" applyFont="1" applyFill="1" applyBorder="1" applyAlignment="1">
      <alignment horizontal="center" vertical="justify" wrapText="1"/>
      <protection/>
    </xf>
    <xf numFmtId="2" fontId="29" fillId="0" borderId="10" xfId="68" applyNumberFormat="1" applyFont="1" applyFill="1" applyBorder="1" applyAlignment="1">
      <alignment horizontal="center" vertical="justify"/>
      <protection/>
    </xf>
    <xf numFmtId="2" fontId="25" fillId="0" borderId="10" xfId="75" applyNumberFormat="1" applyFont="1" applyFill="1" applyBorder="1" applyAlignment="1">
      <alignment horizontal="center" vertical="justify" wrapText="1"/>
      <protection/>
    </xf>
    <xf numFmtId="2" fontId="27" fillId="0" borderId="10" xfId="39" applyNumberFormat="1" applyFont="1" applyFill="1" applyBorder="1" applyAlignment="1">
      <alignment horizontal="center" vertical="justify"/>
      <protection/>
    </xf>
    <xf numFmtId="2" fontId="31" fillId="0" borderId="10" xfId="68" applyNumberFormat="1" applyFont="1" applyFill="1" applyBorder="1" applyAlignment="1">
      <alignment horizontal="center" vertical="justify" wrapText="1"/>
      <protection/>
    </xf>
    <xf numFmtId="2" fontId="30" fillId="0" borderId="10" xfId="39" applyNumberFormat="1" applyFont="1" applyFill="1" applyBorder="1" applyAlignment="1">
      <alignment horizontal="center" vertical="justify"/>
      <protection/>
    </xf>
    <xf numFmtId="2" fontId="27" fillId="0" borderId="10" xfId="38" applyNumberFormat="1" applyFont="1" applyFill="1" applyBorder="1" applyAlignment="1">
      <alignment horizontal="center" vertical="justify"/>
      <protection/>
    </xf>
    <xf numFmtId="2" fontId="29" fillId="0" borderId="10" xfId="38" applyNumberFormat="1" applyFont="1" applyFill="1" applyBorder="1" applyAlignment="1">
      <alignment horizontal="center" vertical="justify"/>
      <protection/>
    </xf>
    <xf numFmtId="0" fontId="25" fillId="0" borderId="10" xfId="68" applyFont="1" applyFill="1" applyBorder="1" applyAlignment="1">
      <alignment horizontal="center" vertical="justify" wrapText="1"/>
      <protection/>
    </xf>
    <xf numFmtId="0" fontId="27" fillId="0" borderId="10" xfId="68" applyFont="1" applyFill="1" applyBorder="1" applyAlignment="1">
      <alignment horizontal="center" vertical="justify" wrapText="1"/>
      <protection/>
    </xf>
    <xf numFmtId="0" fontId="27" fillId="0" borderId="10" xfId="60" applyFont="1" applyFill="1" applyBorder="1" applyAlignment="1">
      <alignment horizontal="center" vertical="justify" wrapText="1"/>
      <protection/>
    </xf>
    <xf numFmtId="0" fontId="29" fillId="0" borderId="10" xfId="39" applyFont="1" applyFill="1" applyBorder="1" applyAlignment="1">
      <alignment horizontal="center" vertical="justify" wrapText="1" readingOrder="1"/>
      <protection/>
    </xf>
    <xf numFmtId="0" fontId="26" fillId="0" borderId="10" xfId="39" applyFont="1" applyFill="1" applyBorder="1" applyAlignment="1">
      <alignment horizontal="center" vertical="justify" wrapText="1" readingOrder="1"/>
      <protection/>
    </xf>
    <xf numFmtId="0" fontId="26" fillId="35" borderId="10" xfId="39" applyFont="1" applyFill="1" applyBorder="1" applyAlignment="1">
      <alignment horizontal="center" vertical="justify" wrapText="1" readingOrder="1"/>
      <protection/>
    </xf>
    <xf numFmtId="0" fontId="32" fillId="0" borderId="10" xfId="62" applyFont="1" applyFill="1" applyBorder="1" applyAlignment="1">
      <alignment horizontal="center" vertical="center"/>
      <protection/>
    </xf>
    <xf numFmtId="0" fontId="22" fillId="32" borderId="10" xfId="68" applyFont="1" applyFill="1" applyBorder="1" applyAlignment="1">
      <alignment horizontal="center"/>
      <protection/>
    </xf>
    <xf numFmtId="0" fontId="20" fillId="32" borderId="10" xfId="68" applyFont="1" applyFill="1" applyBorder="1" applyAlignment="1">
      <alignment horizontal="left" wrapText="1"/>
      <protection/>
    </xf>
    <xf numFmtId="0" fontId="20" fillId="32" borderId="10" xfId="68" applyFont="1" applyFill="1" applyBorder="1" applyAlignment="1">
      <alignment horizontal="center"/>
      <protection/>
    </xf>
    <xf numFmtId="2" fontId="20" fillId="32" borderId="10" xfId="68" applyNumberFormat="1" applyFont="1" applyFill="1" applyBorder="1" applyAlignment="1">
      <alignment horizontal="center"/>
      <protection/>
    </xf>
    <xf numFmtId="2" fontId="21" fillId="32" borderId="10" xfId="68" applyNumberFormat="1" applyFont="1" applyFill="1" applyBorder="1" applyAlignment="1">
      <alignment horizontal="center"/>
      <protection/>
    </xf>
    <xf numFmtId="2" fontId="33" fillId="32" borderId="10" xfId="68" applyNumberFormat="1" applyFont="1" applyFill="1" applyBorder="1" applyAlignment="1">
      <alignment horizontal="center"/>
      <protection/>
    </xf>
    <xf numFmtId="0" fontId="25" fillId="0" borderId="10" xfId="75" applyFont="1" applyFill="1" applyBorder="1" applyAlignment="1">
      <alignment horizontal="center" vertical="justify" wrapText="1" readingOrder="1"/>
      <protection/>
    </xf>
    <xf numFmtId="0" fontId="27" fillId="35" borderId="10" xfId="39" applyFont="1" applyFill="1" applyBorder="1" applyAlignment="1">
      <alignment horizontal="center" vertical="justify" wrapText="1" readingOrder="1"/>
      <protection/>
    </xf>
    <xf numFmtId="0" fontId="27" fillId="0" borderId="10" xfId="60" applyFont="1" applyFill="1" applyBorder="1" applyAlignment="1">
      <alignment horizontal="center" vertical="justify" wrapText="1" readingOrder="1"/>
      <protection/>
    </xf>
    <xf numFmtId="2" fontId="29" fillId="0" borderId="10" xfId="39" applyNumberFormat="1" applyFont="1" applyFill="1" applyBorder="1" applyAlignment="1">
      <alignment horizontal="center" vertical="center" wrapText="1"/>
      <protection/>
    </xf>
    <xf numFmtId="2" fontId="34" fillId="0" borderId="10" xfId="39" applyNumberFormat="1" applyFont="1" applyFill="1" applyBorder="1" applyAlignment="1">
      <alignment horizontal="center" vertical="center"/>
      <protection/>
    </xf>
    <xf numFmtId="0" fontId="24" fillId="32" borderId="10" xfId="68" applyFont="1" applyFill="1" applyBorder="1" applyAlignment="1">
      <alignment horizontal="center"/>
      <protection/>
    </xf>
    <xf numFmtId="0" fontId="27" fillId="0" borderId="10" xfId="75" applyFont="1" applyFill="1" applyBorder="1" applyAlignment="1">
      <alignment horizontal="center" vertical="justify" wrapText="1" readingOrder="1"/>
      <protection/>
    </xf>
    <xf numFmtId="0" fontId="27" fillId="0" borderId="10" xfId="62" applyFont="1" applyFill="1" applyBorder="1" applyAlignment="1">
      <alignment horizontal="center" vertical="justify" wrapText="1" readingOrder="1"/>
      <protection/>
    </xf>
    <xf numFmtId="1" fontId="27" fillId="0" borderId="10" xfId="39" applyNumberFormat="1" applyFont="1" applyFill="1" applyBorder="1" applyAlignment="1">
      <alignment horizontal="center" vertical="center"/>
      <protection/>
    </xf>
    <xf numFmtId="2" fontId="27" fillId="0" borderId="10" xfId="39" applyNumberFormat="1" applyFont="1" applyFill="1" applyBorder="1" applyAlignment="1">
      <alignment horizontal="center"/>
      <protection/>
    </xf>
    <xf numFmtId="2" fontId="36" fillId="0" borderId="10" xfId="39" applyNumberFormat="1" applyFont="1" applyFill="1" applyBorder="1">
      <alignment/>
      <protection/>
    </xf>
    <xf numFmtId="2" fontId="36" fillId="0" borderId="10" xfId="39" applyNumberFormat="1" applyFont="1" applyFill="1" applyBorder="1" applyAlignment="1">
      <alignment horizontal="center" vertical="center"/>
      <protection/>
    </xf>
    <xf numFmtId="2" fontId="37" fillId="0" borderId="10" xfId="39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2" fontId="26" fillId="0" borderId="10" xfId="39" applyNumberFormat="1" applyFont="1" applyFill="1" applyBorder="1" applyAlignment="1">
      <alignment horizontal="center" vertical="center"/>
      <protection/>
    </xf>
    <xf numFmtId="0" fontId="35" fillId="32" borderId="10" xfId="68" applyFont="1" applyFill="1" applyBorder="1" applyAlignment="1">
      <alignment horizontal="center"/>
      <protection/>
    </xf>
    <xf numFmtId="4" fontId="20" fillId="32" borderId="10" xfId="68" applyNumberFormat="1" applyFont="1" applyFill="1" applyBorder="1" applyAlignment="1">
      <alignment horizontal="center"/>
      <protection/>
    </xf>
    <xf numFmtId="0" fontId="21" fillId="32" borderId="10" xfId="68" applyFont="1" applyFill="1" applyBorder="1" applyAlignment="1">
      <alignment horizontal="left" wrapText="1"/>
      <protection/>
    </xf>
    <xf numFmtId="0" fontId="27" fillId="0" borderId="10" xfId="68" applyFont="1" applyFill="1" applyBorder="1" applyAlignment="1">
      <alignment horizontal="center"/>
      <protection/>
    </xf>
    <xf numFmtId="0" fontId="27" fillId="0" borderId="10" xfId="60" applyFont="1" applyFill="1" applyBorder="1" applyAlignment="1">
      <alignment horizontal="center"/>
      <protection/>
    </xf>
    <xf numFmtId="0" fontId="27" fillId="0" borderId="10" xfId="68" applyFont="1" applyFill="1" applyBorder="1" applyAlignment="1">
      <alignment horizontal="center" vertical="justify" wrapText="1" readingOrder="1"/>
      <protection/>
    </xf>
    <xf numFmtId="49" fontId="27" fillId="0" borderId="10" xfId="68" applyNumberFormat="1" applyFont="1" applyFill="1" applyBorder="1" applyAlignment="1">
      <alignment horizontal="center" vertical="justify" wrapText="1" readingOrder="1"/>
      <protection/>
    </xf>
    <xf numFmtId="2" fontId="27" fillId="0" borderId="10" xfId="68" applyNumberFormat="1" applyFont="1" applyFill="1" applyBorder="1" applyAlignment="1">
      <alignment horizontal="center"/>
      <protection/>
    </xf>
    <xf numFmtId="4" fontId="29" fillId="0" borderId="10" xfId="68" applyNumberFormat="1" applyFont="1" applyFill="1" applyBorder="1" applyAlignment="1">
      <alignment horizontal="center"/>
      <protection/>
    </xf>
    <xf numFmtId="0" fontId="25" fillId="0" borderId="10" xfId="68" applyFont="1" applyFill="1" applyBorder="1" applyAlignment="1">
      <alignment horizontal="center" vertical="justify" wrapText="1" readingOrder="1"/>
      <protection/>
    </xf>
    <xf numFmtId="0" fontId="29" fillId="0" borderId="10" xfId="0" applyFont="1" applyFill="1" applyBorder="1" applyAlignment="1">
      <alignment horizontal="center" vertical="justify" wrapText="1" readingOrder="1"/>
    </xf>
    <xf numFmtId="0" fontId="29" fillId="0" borderId="10" xfId="67" applyFont="1" applyFill="1" applyBorder="1" applyAlignment="1">
      <alignment horizontal="center" vertical="justify" wrapText="1" readingOrder="1"/>
      <protection/>
    </xf>
    <xf numFmtId="0" fontId="26" fillId="0" borderId="10" xfId="0" applyFont="1" applyFill="1" applyBorder="1" applyAlignment="1">
      <alignment horizontal="center" vertical="justify" wrapText="1" readingOrder="1"/>
    </xf>
    <xf numFmtId="0" fontId="26" fillId="0" borderId="10" xfId="38" applyFont="1" applyFill="1" applyBorder="1" applyAlignment="1">
      <alignment horizontal="center" vertical="justify" wrapText="1" readingOrder="1"/>
      <protection/>
    </xf>
    <xf numFmtId="0" fontId="29" fillId="0" borderId="10" xfId="38" applyFont="1" applyFill="1" applyBorder="1" applyAlignment="1">
      <alignment horizontal="center" vertical="justify" wrapText="1" readingOrder="1"/>
      <protection/>
    </xf>
    <xf numFmtId="0" fontId="27" fillId="0" borderId="10" xfId="0" applyFont="1" applyBorder="1" applyAlignment="1">
      <alignment horizontal="center" vertical="justify" wrapText="1" readingOrder="1"/>
    </xf>
    <xf numFmtId="2" fontId="27" fillId="0" borderId="10" xfId="68" applyNumberFormat="1" applyFont="1" applyFill="1" applyBorder="1" applyAlignment="1">
      <alignment horizontal="center" vertical="justify" wrapText="1" readingOrder="1"/>
      <protection/>
    </xf>
    <xf numFmtId="2" fontId="30" fillId="0" borderId="10" xfId="39" applyNumberFormat="1" applyFont="1" applyFill="1" applyBorder="1" applyAlignment="1">
      <alignment horizontal="center" vertical="justify" wrapText="1" readingOrder="1"/>
      <protection/>
    </xf>
    <xf numFmtId="2" fontId="29" fillId="0" borderId="10" xfId="68" applyNumberFormat="1" applyFont="1" applyFill="1" applyBorder="1" applyAlignment="1">
      <alignment horizontal="center" vertical="justify" wrapText="1" readingOrder="1"/>
      <protection/>
    </xf>
    <xf numFmtId="2" fontId="27" fillId="0" borderId="10" xfId="0" applyNumberFormat="1" applyFont="1" applyFill="1" applyBorder="1" applyAlignment="1">
      <alignment horizontal="center" vertical="justify" wrapText="1" readingOrder="1"/>
    </xf>
    <xf numFmtId="196" fontId="29" fillId="0" borderId="10" xfId="38" applyNumberFormat="1" applyFont="1" applyFill="1" applyBorder="1" applyAlignment="1">
      <alignment horizontal="center" vertical="justify" wrapText="1" readingOrder="1"/>
      <protection/>
    </xf>
    <xf numFmtId="2" fontId="27" fillId="0" borderId="10" xfId="38" applyNumberFormat="1" applyFont="1" applyFill="1" applyBorder="1" applyAlignment="1">
      <alignment horizontal="center" vertical="justify" wrapText="1" readingOrder="1"/>
      <protection/>
    </xf>
    <xf numFmtId="2" fontId="27" fillId="0" borderId="10" xfId="39" applyNumberFormat="1" applyFont="1" applyFill="1" applyBorder="1" applyAlignment="1">
      <alignment horizontal="center" vertical="justify" wrapText="1" readingOrder="1"/>
      <protection/>
    </xf>
    <xf numFmtId="0" fontId="31" fillId="35" borderId="10" xfId="0" applyFont="1" applyFill="1" applyBorder="1" applyAlignment="1">
      <alignment/>
    </xf>
    <xf numFmtId="2" fontId="27" fillId="0" borderId="10" xfId="68" applyNumberFormat="1" applyFont="1" applyFill="1" applyBorder="1" applyAlignment="1">
      <alignment horizontal="center" vertical="top"/>
      <protection/>
    </xf>
    <xf numFmtId="2" fontId="27" fillId="0" borderId="10" xfId="0" applyNumberFormat="1" applyFont="1" applyFill="1" applyBorder="1" applyAlignment="1">
      <alignment horizontal="center"/>
    </xf>
    <xf numFmtId="2" fontId="29" fillId="0" borderId="10" xfId="62" applyNumberFormat="1" applyFont="1" applyFill="1" applyBorder="1" applyAlignment="1">
      <alignment horizontal="center"/>
      <protection/>
    </xf>
    <xf numFmtId="196" fontId="27" fillId="0" borderId="10" xfId="0" applyNumberFormat="1" applyFont="1" applyFill="1" applyBorder="1" applyAlignment="1">
      <alignment horizontal="center"/>
    </xf>
    <xf numFmtId="0" fontId="21" fillId="32" borderId="10" xfId="68" applyFont="1" applyFill="1" applyBorder="1" applyAlignment="1">
      <alignment horizontal="center"/>
      <protection/>
    </xf>
    <xf numFmtId="0" fontId="36" fillId="32" borderId="10" xfId="68" applyFont="1" applyFill="1" applyBorder="1" applyAlignment="1">
      <alignment horizontal="center"/>
      <protection/>
    </xf>
    <xf numFmtId="0" fontId="33" fillId="32" borderId="10" xfId="68" applyFont="1" applyFill="1" applyBorder="1" applyAlignment="1">
      <alignment horizontal="left" wrapText="1"/>
      <protection/>
    </xf>
    <xf numFmtId="0" fontId="33" fillId="32" borderId="10" xfId="68" applyFont="1" applyFill="1" applyBorder="1" applyAlignment="1">
      <alignment horizontal="center"/>
      <protection/>
    </xf>
    <xf numFmtId="0" fontId="38" fillId="32" borderId="10" xfId="68" applyFont="1" applyFill="1" applyBorder="1" applyAlignment="1">
      <alignment horizontal="center"/>
      <protection/>
    </xf>
    <xf numFmtId="0" fontId="27" fillId="0" borderId="10" xfId="65" applyFont="1" applyFill="1" applyBorder="1" applyAlignment="1">
      <alignment horizontal="center" vertical="justify" wrapText="1" readingOrder="1"/>
      <protection/>
    </xf>
    <xf numFmtId="197" fontId="27" fillId="0" borderId="10" xfId="60" applyNumberFormat="1" applyFont="1" applyFill="1" applyBorder="1" applyAlignment="1">
      <alignment horizontal="center" vertical="justify" wrapText="1" readingOrder="1"/>
      <protection/>
    </xf>
    <xf numFmtId="0" fontId="27" fillId="0" borderId="10" xfId="0" applyFont="1" applyFill="1" applyBorder="1" applyAlignment="1">
      <alignment horizontal="center" vertical="justify" wrapText="1" readingOrder="1"/>
    </xf>
    <xf numFmtId="197" fontId="27" fillId="0" borderId="10" xfId="68" applyNumberFormat="1" applyFont="1" applyFill="1" applyBorder="1" applyAlignment="1">
      <alignment horizontal="center" vertical="justify" wrapText="1" readingOrder="1"/>
      <protection/>
    </xf>
    <xf numFmtId="2" fontId="29" fillId="0" borderId="10" xfId="60" applyNumberFormat="1" applyFont="1" applyFill="1" applyBorder="1" applyAlignment="1">
      <alignment horizontal="center" vertical="justify" wrapText="1" readingOrder="1"/>
      <protection/>
    </xf>
    <xf numFmtId="0" fontId="26" fillId="0" borderId="10" xfId="68" applyFont="1" applyFill="1" applyBorder="1" applyAlignment="1">
      <alignment horizontal="center" vertical="justify" wrapText="1" readingOrder="1"/>
      <protection/>
    </xf>
    <xf numFmtId="49" fontId="27" fillId="35" borderId="10" xfId="39" applyNumberFormat="1" applyFont="1" applyFill="1" applyBorder="1" applyAlignment="1">
      <alignment horizontal="center" vertical="justify" wrapText="1" readingOrder="1"/>
      <protection/>
    </xf>
    <xf numFmtId="0" fontId="30" fillId="0" borderId="10" xfId="68" applyFont="1" applyFill="1" applyBorder="1" applyAlignment="1">
      <alignment horizontal="center" vertical="justify" wrapText="1" readingOrder="1"/>
      <protection/>
    </xf>
    <xf numFmtId="49" fontId="27" fillId="0" borderId="10" xfId="39" applyNumberFormat="1" applyFont="1" applyFill="1" applyBorder="1" applyAlignment="1">
      <alignment horizontal="center" vertical="justify" wrapText="1" readingOrder="1"/>
      <protection/>
    </xf>
    <xf numFmtId="0" fontId="39" fillId="0" borderId="10" xfId="68" applyFont="1" applyFill="1" applyBorder="1" applyAlignment="1">
      <alignment horizontal="center" vertical="justify" wrapText="1" readingOrder="1"/>
      <protection/>
    </xf>
    <xf numFmtId="4" fontId="29" fillId="0" borderId="10" xfId="68" applyNumberFormat="1" applyFont="1" applyFill="1" applyBorder="1" applyAlignment="1">
      <alignment horizontal="center" vertical="justify" wrapText="1" readingOrder="1"/>
      <protection/>
    </xf>
    <xf numFmtId="0" fontId="27" fillId="35" borderId="10" xfId="68" applyFont="1" applyFill="1" applyBorder="1" applyAlignment="1">
      <alignment horizontal="center" vertical="justify" wrapText="1" readingOrder="1"/>
      <protection/>
    </xf>
    <xf numFmtId="0" fontId="27" fillId="0" borderId="10" xfId="68" applyFont="1" applyFill="1" applyBorder="1" applyAlignment="1">
      <alignment horizontal="center" vertical="center"/>
      <protection/>
    </xf>
    <xf numFmtId="4" fontId="29" fillId="0" borderId="10" xfId="68" applyNumberFormat="1" applyFont="1" applyFill="1" applyBorder="1" applyAlignment="1">
      <alignment horizontal="center" vertical="center"/>
      <protection/>
    </xf>
    <xf numFmtId="4" fontId="27" fillId="0" borderId="10" xfId="68" applyNumberFormat="1" applyFont="1" applyFill="1" applyBorder="1" applyAlignment="1">
      <alignment horizontal="center"/>
      <protection/>
    </xf>
    <xf numFmtId="2" fontId="29" fillId="0" borderId="10" xfId="68" applyNumberFormat="1" applyFont="1" applyFill="1" applyBorder="1" applyAlignment="1">
      <alignment horizontal="center" vertical="center"/>
      <protection/>
    </xf>
    <xf numFmtId="2" fontId="29" fillId="0" borderId="10" xfId="60" applyNumberFormat="1" applyFont="1" applyFill="1" applyBorder="1" applyAlignment="1">
      <alignment horizontal="center" vertical="center"/>
      <protection/>
    </xf>
    <xf numFmtId="0" fontId="32" fillId="35" borderId="10" xfId="39" applyFont="1" applyFill="1" applyBorder="1" applyAlignment="1">
      <alignment horizontal="left"/>
      <protection/>
    </xf>
    <xf numFmtId="0" fontId="41" fillId="0" borderId="10" xfId="39" applyFont="1" applyFill="1" applyBorder="1" applyAlignment="1">
      <alignment horizontal="left" wrapText="1"/>
      <protection/>
    </xf>
    <xf numFmtId="0" fontId="20" fillId="0" borderId="10" xfId="68" applyFont="1" applyFill="1" applyBorder="1" applyAlignment="1">
      <alignment horizontal="left" wrapText="1"/>
      <protection/>
    </xf>
    <xf numFmtId="0" fontId="36" fillId="0" borderId="10" xfId="39" applyFont="1" applyFill="1" applyBorder="1" applyAlignment="1">
      <alignment horizontal="left"/>
      <protection/>
    </xf>
    <xf numFmtId="0" fontId="27" fillId="35" borderId="10" xfId="39" applyFont="1" applyFill="1" applyBorder="1" applyAlignment="1">
      <alignment horizontal="left"/>
      <protection/>
    </xf>
    <xf numFmtId="0" fontId="30" fillId="0" borderId="10" xfId="60" applyNumberFormat="1" applyFont="1" applyFill="1" applyBorder="1" applyAlignment="1">
      <alignment horizontal="left" vertical="center" wrapText="1"/>
      <protection/>
    </xf>
    <xf numFmtId="0" fontId="36" fillId="32" borderId="10" xfId="39" applyFont="1" applyFill="1" applyBorder="1" applyAlignment="1">
      <alignment horizontal="left"/>
      <protection/>
    </xf>
    <xf numFmtId="0" fontId="36" fillId="35" borderId="10" xfId="39" applyFont="1" applyFill="1" applyBorder="1" applyAlignment="1">
      <alignment horizontal="left"/>
      <protection/>
    </xf>
    <xf numFmtId="2" fontId="27" fillId="35" borderId="10" xfId="39" applyNumberFormat="1" applyFont="1" applyFill="1" applyBorder="1" applyAlignment="1">
      <alignment horizontal="left" wrapText="1"/>
      <protection/>
    </xf>
    <xf numFmtId="0" fontId="25" fillId="0" borderId="10" xfId="39" applyFont="1" applyFill="1" applyBorder="1" applyAlignment="1">
      <alignment horizontal="left"/>
      <protection/>
    </xf>
    <xf numFmtId="0" fontId="27" fillId="35" borderId="10" xfId="39" applyFont="1" applyFill="1" applyBorder="1" applyAlignment="1">
      <alignment horizontal="left" wrapText="1"/>
      <protection/>
    </xf>
    <xf numFmtId="0" fontId="30" fillId="0" borderId="10" xfId="65" applyFont="1" applyFill="1" applyBorder="1" applyAlignment="1">
      <alignment horizontal="left" vertical="center" wrapText="1"/>
      <protection/>
    </xf>
    <xf numFmtId="0" fontId="27" fillId="35" borderId="10" xfId="38" applyFont="1" applyFill="1" applyBorder="1" applyAlignment="1">
      <alignment horizontal="left" vertical="center" wrapText="1"/>
      <protection/>
    </xf>
    <xf numFmtId="198" fontId="27" fillId="0" borderId="10" xfId="60" applyNumberFormat="1" applyFont="1" applyFill="1" applyBorder="1" applyAlignment="1">
      <alignment horizontal="center" vertical="center"/>
      <protection/>
    </xf>
    <xf numFmtId="3" fontId="27" fillId="0" borderId="10" xfId="60" applyNumberFormat="1" applyFont="1" applyFill="1" applyBorder="1" applyAlignment="1">
      <alignment horizontal="center" vertical="center"/>
      <protection/>
    </xf>
    <xf numFmtId="2" fontId="21" fillId="0" borderId="10" xfId="60" applyNumberFormat="1" applyFont="1" applyFill="1" applyBorder="1" applyAlignment="1">
      <alignment horizontal="center" vertical="center"/>
      <protection/>
    </xf>
    <xf numFmtId="4" fontId="21" fillId="32" borderId="10" xfId="33" applyNumberFormat="1" applyFont="1" applyFill="1" applyBorder="1" applyAlignment="1">
      <alignment horizontal="center" vertical="center"/>
      <protection/>
    </xf>
    <xf numFmtId="2" fontId="21" fillId="0" borderId="10" xfId="60" applyNumberFormat="1" applyFont="1" applyFill="1" applyBorder="1" applyAlignment="1">
      <alignment horizontal="center"/>
      <protection/>
    </xf>
    <xf numFmtId="4" fontId="49" fillId="32" borderId="10" xfId="33" applyNumberFormat="1" applyFont="1" applyFill="1" applyBorder="1" applyAlignment="1">
      <alignment horizontal="center" vertical="center"/>
      <protection/>
    </xf>
    <xf numFmtId="4" fontId="27" fillId="0" borderId="10" xfId="60" applyNumberFormat="1" applyFont="1" applyFill="1" applyBorder="1" applyAlignment="1">
      <alignment horizontal="center" vertical="center"/>
      <protection/>
    </xf>
    <xf numFmtId="0" fontId="27" fillId="0" borderId="10" xfId="35" applyFont="1" applyFill="1" applyBorder="1" applyAlignment="1">
      <alignment horizontal="left" wrapText="1"/>
      <protection/>
    </xf>
    <xf numFmtId="0" fontId="27" fillId="35" borderId="10" xfId="39" applyFont="1" applyFill="1" applyBorder="1" applyAlignment="1">
      <alignment horizontal="center"/>
      <protection/>
    </xf>
    <xf numFmtId="0" fontId="27" fillId="35" borderId="10" xfId="35" applyFont="1" applyFill="1" applyBorder="1" applyAlignment="1">
      <alignment horizontal="center" vertical="center"/>
      <protection/>
    </xf>
    <xf numFmtId="4" fontId="21" fillId="35" borderId="10" xfId="35" applyNumberFormat="1" applyFont="1" applyFill="1" applyBorder="1" applyAlignment="1">
      <alignment horizontal="center" vertical="center" wrapText="1"/>
      <protection/>
    </xf>
    <xf numFmtId="2" fontId="27" fillId="35" borderId="10" xfId="39" applyNumberFormat="1" applyFont="1" applyFill="1" applyBorder="1" applyAlignment="1">
      <alignment horizontal="center"/>
      <protection/>
    </xf>
    <xf numFmtId="2" fontId="49" fillId="32" borderId="10" xfId="68" applyNumberFormat="1" applyFont="1" applyFill="1" applyBorder="1" applyAlignment="1">
      <alignment horizontal="center" vertical="center"/>
      <protection/>
    </xf>
    <xf numFmtId="199" fontId="21" fillId="32" borderId="10" xfId="68" applyNumberFormat="1" applyFont="1" applyFill="1" applyBorder="1" applyAlignment="1">
      <alignment horizontal="center" vertical="center"/>
      <protection/>
    </xf>
    <xf numFmtId="0" fontId="27" fillId="0" borderId="10" xfId="35" applyFont="1" applyFill="1" applyBorder="1" applyAlignment="1">
      <alignment vertical="center" wrapText="1"/>
      <protection/>
    </xf>
    <xf numFmtId="0" fontId="27" fillId="0" borderId="10" xfId="68" applyFont="1" applyFill="1" applyBorder="1" applyAlignment="1">
      <alignment horizontal="left" wrapText="1"/>
      <protection/>
    </xf>
    <xf numFmtId="0" fontId="27" fillId="35" borderId="10" xfId="68" applyFont="1" applyFill="1" applyBorder="1" applyAlignment="1">
      <alignment horizontal="center"/>
      <protection/>
    </xf>
    <xf numFmtId="0" fontId="27" fillId="35" borderId="10" xfId="68" applyFont="1" applyFill="1" applyBorder="1" applyAlignment="1">
      <alignment horizontal="left" wrapText="1"/>
      <protection/>
    </xf>
    <xf numFmtId="0" fontId="34" fillId="0" borderId="10" xfId="0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/>
    </xf>
    <xf numFmtId="199" fontId="42" fillId="32" borderId="10" xfId="39" applyNumberFormat="1" applyFont="1" applyFill="1" applyBorder="1" applyAlignment="1">
      <alignment horizontal="center" vertical="center"/>
      <protection/>
    </xf>
    <xf numFmtId="2" fontId="51" fillId="0" borderId="14" xfId="37" applyNumberFormat="1" applyFont="1" applyFill="1" applyBorder="1" applyAlignment="1">
      <alignment horizontal="center" vertical="justify" wrapText="1"/>
      <protection/>
    </xf>
    <xf numFmtId="0" fontId="51" fillId="0" borderId="14" xfId="37" applyFont="1" applyFill="1" applyBorder="1" applyAlignment="1">
      <alignment horizontal="center" vertical="justify" wrapText="1"/>
      <protection/>
    </xf>
    <xf numFmtId="2" fontId="26" fillId="32" borderId="10" xfId="68" applyNumberFormat="1" applyFont="1" applyFill="1" applyBorder="1" applyAlignment="1">
      <alignment horizontal="center"/>
      <protection/>
    </xf>
    <xf numFmtId="2" fontId="56" fillId="32" borderId="10" xfId="68" applyNumberFormat="1" applyFont="1" applyFill="1" applyBorder="1" applyAlignment="1">
      <alignment horizontal="center"/>
      <protection/>
    </xf>
    <xf numFmtId="3" fontId="33" fillId="35" borderId="10" xfId="66" applyNumberFormat="1" applyFont="1" applyFill="1" applyBorder="1" applyAlignment="1">
      <alignment horizontal="center" vertical="center"/>
      <protection/>
    </xf>
    <xf numFmtId="4" fontId="33" fillId="35" borderId="10" xfId="66" applyNumberFormat="1" applyFont="1" applyFill="1" applyBorder="1" applyAlignment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49" fontId="57" fillId="0" borderId="10" xfId="33" applyNumberFormat="1" applyFont="1" applyFill="1" applyBorder="1" applyAlignment="1" applyProtection="1">
      <alignment horizontal="left" wrapText="1" readingOrder="1"/>
      <protection locked="0"/>
    </xf>
    <xf numFmtId="2" fontId="4" fillId="32" borderId="10" xfId="33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33" applyFont="1" applyFill="1" applyBorder="1" applyAlignment="1" applyProtection="1">
      <alignment horizontal="center" vertical="center"/>
      <protection/>
    </xf>
    <xf numFmtId="10" fontId="57" fillId="0" borderId="10" xfId="73" applyNumberFormat="1" applyFont="1" applyFill="1" applyBorder="1" applyAlignment="1" applyProtection="1">
      <alignment horizontal="center" vertical="center"/>
      <protection/>
    </xf>
    <xf numFmtId="10" fontId="12" fillId="32" borderId="10" xfId="73" applyNumberFormat="1" applyFont="1" applyFill="1" applyBorder="1" applyAlignment="1" applyProtection="1">
      <alignment horizontal="center" vertical="center"/>
      <protection/>
    </xf>
    <xf numFmtId="10" fontId="4" fillId="32" borderId="10" xfId="73" applyNumberFormat="1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left" vertical="center" wrapText="1"/>
      <protection/>
    </xf>
    <xf numFmtId="0" fontId="57" fillId="0" borderId="10" xfId="33" applyFont="1" applyFill="1" applyBorder="1" applyAlignment="1" applyProtection="1">
      <alignment horizontal="left" vertical="center" wrapText="1"/>
      <protection locked="0"/>
    </xf>
    <xf numFmtId="2" fontId="57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33" applyFont="1" applyBorder="1" applyAlignment="1" applyProtection="1">
      <alignment horizontal="center" vertical="center" wrapText="1"/>
      <protection locked="0"/>
    </xf>
    <xf numFmtId="4" fontId="57" fillId="0" borderId="10" xfId="33" applyNumberFormat="1" applyFont="1" applyFill="1" applyBorder="1" applyAlignment="1" applyProtection="1">
      <alignment horizontal="center" vertical="center"/>
      <protection locked="0"/>
    </xf>
    <xf numFmtId="4" fontId="57" fillId="0" borderId="10" xfId="33" applyNumberFormat="1" applyFont="1" applyFill="1" applyBorder="1" applyAlignment="1" applyProtection="1">
      <alignment horizontal="center" vertical="center"/>
      <protection/>
    </xf>
    <xf numFmtId="0" fontId="57" fillId="32" borderId="10" xfId="33" applyFont="1" applyFill="1" applyBorder="1" applyAlignment="1" applyProtection="1">
      <alignment horizontal="center" vertical="center" wrapText="1"/>
      <protection locked="0"/>
    </xf>
    <xf numFmtId="10" fontId="57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60" fillId="0" borderId="10" xfId="33" applyFont="1" applyFill="1" applyBorder="1" applyAlignment="1">
      <alignment horizontal="center" vertical="center" wrapText="1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left"/>
      <protection/>
    </xf>
    <xf numFmtId="0" fontId="4" fillId="0" borderId="10" xfId="33" applyFont="1" applyFill="1" applyBorder="1" applyAlignment="1">
      <alignment horizontal="center" vertical="justify" wrapText="1"/>
      <protection/>
    </xf>
    <xf numFmtId="2" fontId="57" fillId="0" borderId="10" xfId="33" applyNumberFormat="1" applyFont="1" applyFill="1" applyBorder="1" applyAlignment="1">
      <alignment horizontal="center" vertical="justify" wrapText="1"/>
      <protection/>
    </xf>
    <xf numFmtId="9" fontId="57" fillId="0" borderId="10" xfId="73" applyFont="1" applyFill="1" applyBorder="1" applyAlignment="1">
      <alignment horizontal="center" vertical="justify" wrapText="1"/>
    </xf>
    <xf numFmtId="0" fontId="58" fillId="0" borderId="10" xfId="37" applyFont="1" applyFill="1" applyBorder="1" applyAlignment="1">
      <alignment horizontal="left" wrapText="1"/>
      <protection/>
    </xf>
    <xf numFmtId="0" fontId="47" fillId="0" borderId="10" xfId="37" applyFont="1" applyFill="1" applyBorder="1" applyAlignment="1">
      <alignment horizontal="left" wrapText="1"/>
      <protection/>
    </xf>
    <xf numFmtId="2" fontId="4" fillId="0" borderId="10" xfId="33" applyNumberFormat="1" applyFont="1" applyFill="1" applyBorder="1" applyAlignment="1">
      <alignment horizontal="center" vertical="justify" wrapText="1"/>
      <protection/>
    </xf>
    <xf numFmtId="0" fontId="4" fillId="32" borderId="10" xfId="33" applyFont="1" applyFill="1" applyBorder="1" applyAlignment="1">
      <alignment horizontal="center" vertical="justify" wrapText="1"/>
      <protection/>
    </xf>
    <xf numFmtId="0" fontId="25" fillId="0" borderId="10" xfId="68" applyFont="1" applyFill="1" applyBorder="1" applyAlignment="1">
      <alignment horizontal="center" vertical="justify" readingOrder="1"/>
      <protection/>
    </xf>
    <xf numFmtId="0" fontId="27" fillId="0" borderId="10" xfId="68" applyFont="1" applyFill="1" applyBorder="1" applyAlignment="1">
      <alignment horizontal="center" vertical="justify" readingOrder="1"/>
      <protection/>
    </xf>
    <xf numFmtId="0" fontId="25" fillId="0" borderId="10" xfId="62" applyFont="1" applyFill="1" applyBorder="1" applyAlignment="1">
      <alignment horizontal="center" vertical="justify" wrapText="1" readingOrder="1"/>
      <protection/>
    </xf>
    <xf numFmtId="0" fontId="29" fillId="35" borderId="10" xfId="39" applyFont="1" applyFill="1" applyBorder="1" applyAlignment="1">
      <alignment horizontal="center" vertical="justify" wrapText="1" readingOrder="1"/>
      <protection/>
    </xf>
    <xf numFmtId="0" fontId="27" fillId="36" borderId="10" xfId="75" applyFont="1" applyFill="1" applyBorder="1" applyAlignment="1">
      <alignment horizontal="center" vertical="justify" wrapText="1" readingOrder="1"/>
      <protection/>
    </xf>
    <xf numFmtId="0" fontId="32" fillId="36" borderId="10" xfId="62" applyFont="1" applyFill="1" applyBorder="1" applyAlignment="1">
      <alignment horizontal="center" vertical="center"/>
      <protection/>
    </xf>
    <xf numFmtId="0" fontId="4" fillId="36" borderId="10" xfId="33" applyFont="1" applyFill="1" applyBorder="1" applyAlignment="1">
      <alignment horizontal="center" vertical="justify" wrapText="1"/>
      <protection/>
    </xf>
    <xf numFmtId="2" fontId="7" fillId="0" borderId="10" xfId="33" applyNumberFormat="1" applyFont="1" applyFill="1" applyBorder="1" applyAlignment="1">
      <alignment horizontal="center" vertical="justify" wrapText="1"/>
      <protection/>
    </xf>
    <xf numFmtId="0" fontId="7" fillId="0" borderId="10" xfId="33" applyFont="1" applyFill="1" applyBorder="1" applyAlignment="1">
      <alignment horizontal="center" vertical="justify" wrapText="1"/>
      <protection/>
    </xf>
    <xf numFmtId="0" fontId="0" fillId="32" borderId="10" xfId="68" applyFont="1" applyFill="1" applyBorder="1" applyAlignment="1">
      <alignment horizontal="center"/>
      <protection/>
    </xf>
    <xf numFmtId="0" fontId="26" fillId="35" borderId="10" xfId="39" applyFont="1" applyFill="1" applyBorder="1" applyAlignment="1">
      <alignment horizontal="center" vertical="center" wrapText="1"/>
      <protection/>
    </xf>
    <xf numFmtId="0" fontId="25" fillId="32" borderId="10" xfId="68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/>
    </xf>
    <xf numFmtId="0" fontId="0" fillId="36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46" fillId="0" borderId="10" xfId="0" applyFont="1" applyBorder="1" applyAlignment="1">
      <alignment wrapText="1"/>
    </xf>
    <xf numFmtId="1" fontId="57" fillId="0" borderId="10" xfId="33" applyNumberFormat="1" applyFont="1" applyFill="1" applyBorder="1" applyAlignment="1">
      <alignment horizontal="center" vertical="justify" wrapText="1"/>
      <protection/>
    </xf>
    <xf numFmtId="10" fontId="57" fillId="0" borderId="10" xfId="73" applyNumberFormat="1" applyFont="1" applyFill="1" applyBorder="1" applyAlignment="1">
      <alignment horizontal="center" vertical="justify" wrapText="1"/>
    </xf>
    <xf numFmtId="0" fontId="34" fillId="0" borderId="10" xfId="38" applyFont="1" applyBorder="1" applyAlignment="1">
      <alignment horizontal="left" vertical="center" wrapText="1"/>
      <protection/>
    </xf>
    <xf numFmtId="0" fontId="4" fillId="32" borderId="10" xfId="33" applyFont="1" applyFill="1" applyBorder="1" applyAlignment="1">
      <alignment horizontal="left"/>
      <protection/>
    </xf>
    <xf numFmtId="0" fontId="57" fillId="0" borderId="10" xfId="33" applyFont="1" applyFill="1" applyBorder="1" applyAlignment="1">
      <alignment horizontal="center"/>
      <protection/>
    </xf>
    <xf numFmtId="2" fontId="57" fillId="0" borderId="10" xfId="33" applyNumberFormat="1" applyFont="1" applyFill="1" applyBorder="1" applyAlignment="1">
      <alignment horizontal="center"/>
      <protection/>
    </xf>
    <xf numFmtId="2" fontId="4" fillId="0" borderId="10" xfId="33" applyNumberFormat="1" applyFont="1" applyFill="1" applyBorder="1" applyAlignment="1">
      <alignment horizontal="left"/>
      <protection/>
    </xf>
    <xf numFmtId="0" fontId="21" fillId="0" borderId="10" xfId="68" applyFont="1" applyFill="1" applyBorder="1" applyAlignment="1">
      <alignment horizontal="center"/>
      <protection/>
    </xf>
    <xf numFmtId="199" fontId="4" fillId="32" borderId="10" xfId="33" applyNumberFormat="1" applyFont="1" applyFill="1" applyBorder="1" applyAlignment="1">
      <alignment horizontal="center" vertical="center" wrapText="1"/>
      <protection/>
    </xf>
    <xf numFmtId="199" fontId="51" fillId="32" borderId="10" xfId="33" applyNumberFormat="1" applyFont="1" applyFill="1" applyBorder="1" applyAlignment="1">
      <alignment horizontal="center" vertical="center" wrapText="1"/>
      <protection/>
    </xf>
    <xf numFmtId="0" fontId="58" fillId="0" borderId="10" xfId="33" applyFont="1" applyFill="1" applyBorder="1" applyAlignment="1">
      <alignment horizontal="center" vertical="justify" wrapText="1"/>
      <protection/>
    </xf>
    <xf numFmtId="0" fontId="65" fillId="0" borderId="10" xfId="33" applyFont="1" applyFill="1" applyBorder="1" applyAlignment="1">
      <alignment horizontal="center" vertical="justify" wrapText="1"/>
      <protection/>
    </xf>
    <xf numFmtId="199" fontId="64" fillId="32" borderId="10" xfId="33" applyNumberFormat="1" applyFont="1" applyFill="1" applyBorder="1" applyAlignment="1">
      <alignment horizontal="center" vertical="center" wrapText="1"/>
      <protection/>
    </xf>
    <xf numFmtId="199" fontId="66" fillId="32" borderId="10" xfId="33" applyNumberFormat="1" applyFont="1" applyFill="1" applyBorder="1" applyAlignment="1">
      <alignment horizontal="center" vertical="center" wrapText="1"/>
      <protection/>
    </xf>
    <xf numFmtId="199" fontId="64" fillId="34" borderId="10" xfId="33" applyNumberFormat="1" applyFont="1" applyFill="1" applyBorder="1" applyAlignment="1">
      <alignment horizontal="center" vertical="center" wrapText="1"/>
      <protection/>
    </xf>
    <xf numFmtId="195" fontId="64" fillId="34" borderId="10" xfId="33" applyNumberFormat="1" applyFont="1" applyFill="1" applyBorder="1" applyAlignment="1">
      <alignment horizontal="center" vertical="center" wrapText="1"/>
      <protection/>
    </xf>
    <xf numFmtId="0" fontId="4" fillId="32" borderId="11" xfId="33" applyFont="1" applyFill="1" applyBorder="1" applyAlignment="1" applyProtection="1">
      <alignment horizontal="center" vertical="center" wrapText="1"/>
      <protection/>
    </xf>
    <xf numFmtId="4" fontId="4" fillId="32" borderId="10" xfId="33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73" applyFont="1" applyFill="1" applyBorder="1" applyAlignment="1" applyProtection="1">
      <alignment horizontal="center" vertical="center" wrapText="1"/>
      <protection/>
    </xf>
    <xf numFmtId="9" fontId="4" fillId="32" borderId="10" xfId="73" applyFont="1" applyFill="1" applyBorder="1" applyAlignment="1" applyProtection="1">
      <alignment horizontal="center" vertical="center" wrapText="1"/>
      <protection/>
    </xf>
    <xf numFmtId="4" fontId="7" fillId="36" borderId="10" xfId="33" applyNumberFormat="1" applyFont="1" applyFill="1" applyBorder="1" applyAlignment="1" applyProtection="1">
      <alignment horizontal="center" vertical="center" wrapText="1"/>
      <protection/>
    </xf>
    <xf numFmtId="4" fontId="4" fillId="36" borderId="10" xfId="33" applyNumberFormat="1" applyFont="1" applyFill="1" applyBorder="1" applyAlignment="1" applyProtection="1">
      <alignment horizontal="center" vertical="center" wrapText="1"/>
      <protection/>
    </xf>
    <xf numFmtId="9" fontId="4" fillId="36" borderId="10" xfId="73" applyFont="1" applyFill="1" applyBorder="1" applyAlignment="1" applyProtection="1">
      <alignment horizontal="center" vertical="center" wrapText="1"/>
      <protection/>
    </xf>
    <xf numFmtId="10" fontId="4" fillId="32" borderId="10" xfId="73" applyNumberFormat="1" applyFont="1" applyFill="1" applyBorder="1" applyAlignment="1" applyProtection="1">
      <alignment horizontal="center" vertical="center" wrapText="1"/>
      <protection/>
    </xf>
    <xf numFmtId="0" fontId="45" fillId="32" borderId="10" xfId="39" applyFont="1" applyFill="1" applyBorder="1" applyAlignment="1">
      <alignment vertical="center" wrapText="1"/>
      <protection/>
    </xf>
    <xf numFmtId="0" fontId="46" fillId="0" borderId="10" xfId="39" applyFont="1" applyFill="1" applyBorder="1" applyAlignment="1">
      <alignment vertical="center" wrapText="1"/>
      <protection/>
    </xf>
    <xf numFmtId="4" fontId="58" fillId="0" borderId="10" xfId="33" applyNumberFormat="1" applyFont="1" applyFill="1" applyBorder="1" applyAlignment="1" applyProtection="1">
      <alignment horizontal="center" vertical="center" wrapText="1"/>
      <protection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58" fillId="0" borderId="10" xfId="33" applyFont="1" applyFill="1" applyBorder="1" applyAlignment="1" applyProtection="1">
      <alignment horizontal="center" vertical="center" wrapText="1"/>
      <protection locked="0"/>
    </xf>
    <xf numFmtId="49" fontId="4" fillId="32" borderId="10" xfId="33" applyNumberFormat="1" applyFont="1" applyFill="1" applyBorder="1" applyAlignment="1" applyProtection="1">
      <alignment horizontal="center" vertical="center" wrapText="1"/>
      <protection/>
    </xf>
    <xf numFmtId="0" fontId="4" fillId="32" borderId="10" xfId="33" applyNumberFormat="1" applyFont="1" applyFill="1" applyBorder="1" applyAlignment="1" applyProtection="1">
      <alignment horizontal="center" vertical="center"/>
      <protection locked="0"/>
    </xf>
    <xf numFmtId="4" fontId="4" fillId="32" borderId="10" xfId="33" applyNumberFormat="1" applyFont="1" applyFill="1" applyBorder="1" applyAlignment="1" applyProtection="1">
      <alignment horizontal="center" vertical="center"/>
      <protection locked="0"/>
    </xf>
    <xf numFmtId="0" fontId="12" fillId="32" borderId="10" xfId="33" applyFont="1" applyFill="1" applyBorder="1" applyAlignment="1" applyProtection="1">
      <alignment horizontal="center" vertical="center"/>
      <protection locked="0"/>
    </xf>
    <xf numFmtId="2" fontId="4" fillId="0" borderId="10" xfId="37" applyNumberFormat="1" applyFont="1" applyFill="1" applyBorder="1" applyAlignment="1">
      <alignment horizontal="center" vertical="justify" wrapText="1"/>
      <protection/>
    </xf>
    <xf numFmtId="0" fontId="7" fillId="0" borderId="10" xfId="33" applyFont="1" applyFill="1" applyBorder="1" applyAlignment="1">
      <alignment horizontal="left"/>
      <protection/>
    </xf>
    <xf numFmtId="2" fontId="57" fillId="0" borderId="10" xfId="37" applyNumberFormat="1" applyFont="1" applyFill="1" applyBorder="1" applyAlignment="1">
      <alignment horizontal="center" vertical="justify" wrapText="1"/>
      <protection/>
    </xf>
    <xf numFmtId="2" fontId="4" fillId="32" borderId="10" xfId="37" applyNumberFormat="1" applyFont="1" applyFill="1" applyBorder="1" applyAlignment="1">
      <alignment horizontal="center" vertical="justify" wrapText="1"/>
      <protection/>
    </xf>
    <xf numFmtId="1" fontId="27" fillId="32" borderId="10" xfId="39" applyNumberFormat="1" applyFont="1" applyFill="1" applyBorder="1" applyAlignment="1">
      <alignment horizontal="center" vertical="center"/>
      <protection/>
    </xf>
    <xf numFmtId="0" fontId="38" fillId="0" borderId="10" xfId="39" applyFont="1" applyFill="1" applyBorder="1" applyAlignment="1">
      <alignment horizontal="left"/>
      <protection/>
    </xf>
    <xf numFmtId="0" fontId="68" fillId="35" borderId="10" xfId="33" applyFont="1" applyFill="1" applyBorder="1" applyAlignment="1">
      <alignment horizontal="center" vertical="center" wrapText="1"/>
      <protection/>
    </xf>
    <xf numFmtId="0" fontId="4" fillId="35" borderId="10" xfId="34" applyFont="1" applyFill="1" applyBorder="1" applyAlignment="1">
      <alignment horizontal="center" vertical="center"/>
      <protection/>
    </xf>
    <xf numFmtId="0" fontId="68" fillId="35" borderId="10" xfId="34" applyFont="1" applyFill="1" applyBorder="1" applyAlignment="1">
      <alignment horizontal="left" vertical="center" wrapText="1"/>
      <protection/>
    </xf>
    <xf numFmtId="0" fontId="68" fillId="35" borderId="10" xfId="34" applyFont="1" applyFill="1" applyBorder="1" applyAlignment="1">
      <alignment horizontal="left" vertical="center"/>
      <protection/>
    </xf>
    <xf numFmtId="2" fontId="68" fillId="35" borderId="10" xfId="33" applyNumberFormat="1" applyFont="1" applyFill="1" applyBorder="1" applyAlignment="1">
      <alignment horizontal="left" vertical="center" wrapText="1"/>
      <protection/>
    </xf>
    <xf numFmtId="0" fontId="68" fillId="0" borderId="10" xfId="37" applyFont="1" applyFill="1" applyBorder="1" applyAlignment="1">
      <alignment horizontal="left"/>
      <protection/>
    </xf>
    <xf numFmtId="0" fontId="69" fillId="0" borderId="10" xfId="0" applyFont="1" applyBorder="1" applyAlignment="1">
      <alignment horizontal="center" vertical="center" wrapText="1"/>
    </xf>
    <xf numFmtId="0" fontId="54" fillId="35" borderId="10" xfId="34" applyFont="1" applyFill="1" applyBorder="1" applyAlignment="1">
      <alignment horizontal="left" vertical="center" wrapText="1"/>
      <protection/>
    </xf>
    <xf numFmtId="0" fontId="54" fillId="35" borderId="10" xfId="34" applyFont="1" applyFill="1" applyBorder="1" applyAlignment="1">
      <alignment horizontal="left" vertical="center"/>
      <protection/>
    </xf>
    <xf numFmtId="0" fontId="57" fillId="0" borderId="10" xfId="60" applyFont="1" applyFill="1" applyBorder="1" applyAlignment="1">
      <alignment horizontal="center"/>
      <protection/>
    </xf>
    <xf numFmtId="2" fontId="21" fillId="0" borderId="10" xfId="39" applyNumberFormat="1" applyFont="1" applyFill="1" applyBorder="1" applyAlignment="1">
      <alignment horizontal="center" vertical="justify"/>
      <protection/>
    </xf>
    <xf numFmtId="2" fontId="4" fillId="0" borderId="10" xfId="68" applyNumberFormat="1" applyFont="1" applyFill="1" applyBorder="1" applyAlignment="1">
      <alignment horizontal="center" vertical="justify"/>
      <protection/>
    </xf>
    <xf numFmtId="2" fontId="7" fillId="0" borderId="10" xfId="68" applyNumberFormat="1" applyFont="1" applyFill="1" applyBorder="1" applyAlignment="1">
      <alignment horizontal="center" vertical="justify"/>
      <protection/>
    </xf>
    <xf numFmtId="2" fontId="4" fillId="0" borderId="10" xfId="39" applyNumberFormat="1" applyFont="1" applyFill="1" applyBorder="1" applyAlignment="1">
      <alignment horizontal="center" vertical="justify"/>
      <protection/>
    </xf>
    <xf numFmtId="0" fontId="72" fillId="0" borderId="10" xfId="39" applyFont="1" applyFill="1" applyBorder="1" applyAlignment="1">
      <alignment horizontal="center" vertical="justify" wrapText="1" readingOrder="1"/>
      <protection/>
    </xf>
    <xf numFmtId="0" fontId="72" fillId="0" borderId="10" xfId="39" applyFont="1" applyFill="1" applyBorder="1" applyAlignment="1">
      <alignment horizontal="left" vertical="center" wrapText="1"/>
      <protection/>
    </xf>
    <xf numFmtId="2" fontId="57" fillId="0" borderId="10" xfId="37" applyNumberFormat="1" applyFont="1" applyFill="1" applyBorder="1" applyAlignment="1">
      <alignment horizontal="center" vertical="center" wrapText="1"/>
      <protection/>
    </xf>
    <xf numFmtId="2" fontId="4" fillId="0" borderId="10" xfId="37" applyNumberFormat="1" applyFont="1" applyFill="1" applyBorder="1" applyAlignment="1">
      <alignment horizontal="center" vertical="center" wrapText="1"/>
      <protection/>
    </xf>
    <xf numFmtId="0" fontId="46" fillId="0" borderId="10" xfId="62" applyFont="1" applyFill="1" applyBorder="1" applyAlignment="1">
      <alignment horizontal="center" vertical="center" wrapText="1"/>
      <protection/>
    </xf>
    <xf numFmtId="2" fontId="21" fillId="0" borderId="10" xfId="38" applyNumberFormat="1" applyFont="1" applyFill="1" applyBorder="1" applyAlignment="1">
      <alignment horizontal="center" vertical="justify"/>
      <protection/>
    </xf>
    <xf numFmtId="2" fontId="33" fillId="0" borderId="10" xfId="68" applyNumberFormat="1" applyFont="1" applyFill="1" applyBorder="1" applyAlignment="1">
      <alignment horizontal="center"/>
      <protection/>
    </xf>
    <xf numFmtId="0" fontId="12" fillId="0" borderId="14" xfId="68" applyFont="1" applyFill="1" applyBorder="1" applyAlignment="1">
      <alignment horizontal="center"/>
      <protection/>
    </xf>
    <xf numFmtId="2" fontId="12" fillId="0" borderId="10" xfId="68" applyNumberFormat="1" applyFont="1" applyFill="1" applyBorder="1" applyAlignment="1">
      <alignment horizontal="center"/>
      <protection/>
    </xf>
    <xf numFmtId="201" fontId="12" fillId="0" borderId="10" xfId="68" applyNumberFormat="1" applyFont="1" applyFill="1" applyBorder="1" applyAlignment="1">
      <alignment horizontal="center"/>
      <protection/>
    </xf>
    <xf numFmtId="0" fontId="7" fillId="0" borderId="11" xfId="68" applyFont="1" applyFill="1" applyBorder="1" applyAlignment="1">
      <alignment horizontal="center"/>
      <protection/>
    </xf>
    <xf numFmtId="0" fontId="57" fillId="0" borderId="10" xfId="39" applyFont="1" applyFill="1" applyBorder="1" applyAlignment="1">
      <alignment horizontal="left" vertical="justify" wrapText="1" readingOrder="1"/>
      <protection/>
    </xf>
    <xf numFmtId="0" fontId="57" fillId="0" borderId="10" xfId="68" applyFont="1" applyFill="1" applyBorder="1" applyAlignment="1">
      <alignment horizontal="center"/>
      <protection/>
    </xf>
    <xf numFmtId="0" fontId="57" fillId="0" borderId="10" xfId="75" applyFont="1" applyFill="1" applyBorder="1" applyAlignment="1">
      <alignment horizontal="center" vertical="center" wrapText="1"/>
      <protection/>
    </xf>
    <xf numFmtId="0" fontId="57" fillId="0" borderId="14" xfId="68" applyFont="1" applyFill="1" applyBorder="1" applyAlignment="1">
      <alignment horizontal="center" vertical="center"/>
      <protection/>
    </xf>
    <xf numFmtId="2" fontId="72" fillId="0" borderId="10" xfId="60" applyNumberFormat="1" applyFont="1" applyFill="1" applyBorder="1" applyAlignment="1">
      <alignment horizontal="center" vertical="center"/>
      <protection/>
    </xf>
    <xf numFmtId="197" fontId="57" fillId="0" borderId="10" xfId="60" applyNumberFormat="1" applyFont="1" applyFill="1" applyBorder="1" applyAlignment="1">
      <alignment horizontal="center" vertical="justify" wrapText="1" readingOrder="1"/>
      <protection/>
    </xf>
    <xf numFmtId="4" fontId="119" fillId="0" borderId="10" xfId="68" applyNumberFormat="1" applyFont="1" applyFill="1" applyBorder="1" applyAlignment="1">
      <alignment horizontal="center" vertical="justify" wrapText="1" readingOrder="1"/>
      <protection/>
    </xf>
    <xf numFmtId="0" fontId="57" fillId="0" borderId="10" xfId="68" applyFont="1" applyFill="1" applyBorder="1" applyAlignment="1">
      <alignment horizontal="center" vertical="center"/>
      <protection/>
    </xf>
    <xf numFmtId="0" fontId="25" fillId="0" borderId="10" xfId="68" applyFont="1" applyFill="1" applyBorder="1" applyAlignment="1">
      <alignment horizontal="center"/>
      <protection/>
    </xf>
    <xf numFmtId="0" fontId="36" fillId="0" borderId="10" xfId="68" applyFont="1" applyFill="1" applyBorder="1" applyAlignment="1">
      <alignment horizontal="center"/>
      <protection/>
    </xf>
    <xf numFmtId="2" fontId="21" fillId="0" borderId="10" xfId="68" applyNumberFormat="1" applyFont="1" applyFill="1" applyBorder="1" applyAlignment="1">
      <alignment horizontal="center"/>
      <protection/>
    </xf>
    <xf numFmtId="4" fontId="20" fillId="0" borderId="10" xfId="68" applyNumberFormat="1" applyFont="1" applyFill="1" applyBorder="1" applyAlignment="1">
      <alignment horizontal="center"/>
      <protection/>
    </xf>
    <xf numFmtId="0" fontId="74" fillId="35" borderId="10" xfId="39" applyFont="1" applyFill="1" applyBorder="1" applyAlignment="1">
      <alignment horizontal="center" vertical="center" wrapText="1"/>
      <protection/>
    </xf>
    <xf numFmtId="0" fontId="74" fillId="0" borderId="10" xfId="68" applyFont="1" applyFill="1" applyBorder="1" applyAlignment="1">
      <alignment horizontal="left" wrapText="1"/>
      <protection/>
    </xf>
    <xf numFmtId="49" fontId="57" fillId="35" borderId="10" xfId="39" applyNumberFormat="1" applyFont="1" applyFill="1" applyBorder="1" applyAlignment="1">
      <alignment horizontal="center" wrapText="1"/>
      <protection/>
    </xf>
    <xf numFmtId="0" fontId="4" fillId="32" borderId="10" xfId="68" applyFont="1" applyFill="1" applyBorder="1" applyAlignment="1">
      <alignment horizontal="left" wrapText="1"/>
      <protection/>
    </xf>
    <xf numFmtId="0" fontId="57" fillId="32" borderId="10" xfId="68" applyFont="1" applyFill="1" applyBorder="1" applyAlignment="1">
      <alignment horizontal="center"/>
      <protection/>
    </xf>
    <xf numFmtId="4" fontId="12" fillId="32" borderId="10" xfId="68" applyNumberFormat="1" applyFont="1" applyFill="1" applyBorder="1" applyAlignment="1">
      <alignment horizontal="center"/>
      <protection/>
    </xf>
    <xf numFmtId="0" fontId="58" fillId="0" borderId="10" xfId="68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/>
      <protection/>
    </xf>
    <xf numFmtId="3" fontId="57" fillId="0" borderId="10" xfId="60" applyNumberFormat="1" applyFont="1" applyFill="1" applyBorder="1" applyAlignment="1">
      <alignment horizontal="center" vertical="center"/>
      <protection/>
    </xf>
    <xf numFmtId="199" fontId="64" fillId="0" borderId="10" xfId="34" applyNumberFormat="1" applyFont="1" applyFill="1" applyBorder="1" applyAlignment="1">
      <alignment horizontal="center" vertical="center" wrapText="1"/>
      <protection/>
    </xf>
    <xf numFmtId="194" fontId="7" fillId="0" borderId="10" xfId="34" applyNumberFormat="1" applyFont="1" applyFill="1" applyBorder="1" applyAlignment="1">
      <alignment horizontal="center" vertical="center" wrapText="1"/>
      <protection/>
    </xf>
    <xf numFmtId="2" fontId="12" fillId="0" borderId="10" xfId="60" applyNumberFormat="1" applyFont="1" applyFill="1" applyBorder="1" applyAlignment="1">
      <alignment horizontal="center" vertical="center"/>
      <protection/>
    </xf>
    <xf numFmtId="199" fontId="4" fillId="0" borderId="10" xfId="34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/>
    </xf>
    <xf numFmtId="0" fontId="68" fillId="0" borderId="10" xfId="33" applyFont="1" applyFill="1" applyBorder="1" applyAlignment="1">
      <alignment horizontal="center" vertical="justify" wrapText="1"/>
      <protection/>
    </xf>
    <xf numFmtId="4" fontId="20" fillId="0" borderId="10" xfId="68" applyNumberFormat="1" applyFont="1" applyFill="1" applyBorder="1" applyAlignment="1">
      <alignment horizontal="center" vertical="center"/>
      <protection/>
    </xf>
    <xf numFmtId="196" fontId="7" fillId="0" borderId="10" xfId="33" applyNumberFormat="1" applyFont="1" applyFill="1" applyBorder="1" applyAlignment="1">
      <alignment horizontal="center" vertical="center" wrapText="1"/>
      <protection/>
    </xf>
    <xf numFmtId="199" fontId="68" fillId="34" borderId="10" xfId="33" applyNumberFormat="1" applyFont="1" applyFill="1" applyBorder="1" applyAlignment="1">
      <alignment horizontal="center" vertical="center" wrapText="1"/>
      <protection/>
    </xf>
    <xf numFmtId="195" fontId="76" fillId="32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2" fontId="7" fillId="0" borderId="10" xfId="33" applyNumberFormat="1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left" vertical="center" wrapText="1"/>
      <protection/>
    </xf>
    <xf numFmtId="2" fontId="33" fillId="0" borderId="10" xfId="68" applyNumberFormat="1" applyFont="1" applyFill="1" applyBorder="1" applyAlignment="1">
      <alignment horizontal="center" vertical="center"/>
      <protection/>
    </xf>
    <xf numFmtId="2" fontId="4" fillId="0" borderId="10" xfId="33" applyNumberFormat="1" applyFont="1" applyFill="1" applyBorder="1" applyAlignment="1">
      <alignment horizontal="center" vertical="center" wrapText="1"/>
      <protection/>
    </xf>
    <xf numFmtId="2" fontId="57" fillId="0" borderId="10" xfId="33" applyNumberFormat="1" applyFont="1" applyFill="1" applyBorder="1" applyAlignment="1">
      <alignment horizontal="center" wrapText="1"/>
      <protection/>
    </xf>
    <xf numFmtId="9" fontId="57" fillId="0" borderId="10" xfId="73" applyFont="1" applyFill="1" applyBorder="1" applyAlignment="1">
      <alignment horizontal="center" wrapText="1"/>
    </xf>
    <xf numFmtId="199" fontId="6" fillId="0" borderId="10" xfId="34" applyNumberFormat="1" applyFont="1" applyFill="1" applyBorder="1" applyAlignment="1">
      <alignment horizontal="center" vertical="center" wrapText="1"/>
      <protection/>
    </xf>
    <xf numFmtId="0" fontId="57" fillId="0" borderId="10" xfId="33" applyFont="1" applyFill="1" applyBorder="1" applyAlignment="1">
      <alignment horizontal="left" vertical="center"/>
      <protection/>
    </xf>
    <xf numFmtId="0" fontId="68" fillId="0" borderId="10" xfId="33" applyFont="1" applyFill="1" applyBorder="1" applyAlignment="1">
      <alignment horizontal="center" vertical="center" wrapText="1"/>
      <protection/>
    </xf>
    <xf numFmtId="1" fontId="57" fillId="0" borderId="10" xfId="33" applyNumberFormat="1" applyFont="1" applyFill="1" applyBorder="1" applyAlignment="1">
      <alignment horizontal="center" vertical="center" wrapText="1"/>
      <protection/>
    </xf>
    <xf numFmtId="2" fontId="57" fillId="0" borderId="10" xfId="33" applyNumberFormat="1" applyFont="1" applyFill="1" applyBorder="1" applyAlignment="1">
      <alignment horizontal="center" vertical="center" wrapText="1"/>
      <protection/>
    </xf>
    <xf numFmtId="9" fontId="57" fillId="0" borderId="10" xfId="73" applyFont="1" applyFill="1" applyBorder="1" applyAlignment="1">
      <alignment horizontal="center" vertical="center" wrapText="1"/>
    </xf>
    <xf numFmtId="4" fontId="32" fillId="0" borderId="10" xfId="36" applyNumberFormat="1" applyFont="1" applyFill="1" applyBorder="1" applyAlignment="1">
      <alignment horizontal="center" vertical="center"/>
      <protection/>
    </xf>
    <xf numFmtId="3" fontId="32" fillId="35" borderId="10" xfId="66" applyNumberFormat="1" applyFont="1" applyFill="1" applyBorder="1" applyAlignment="1">
      <alignment horizontal="center" vertical="center"/>
      <protection/>
    </xf>
    <xf numFmtId="0" fontId="22" fillId="0" borderId="10" xfId="68" applyFont="1" applyFill="1" applyBorder="1" applyAlignment="1">
      <alignment horizontal="center"/>
      <protection/>
    </xf>
    <xf numFmtId="0" fontId="12" fillId="0" borderId="10" xfId="39" applyFont="1" applyFill="1" applyBorder="1" applyAlignment="1">
      <alignment horizontal="left" wrapText="1"/>
      <protection/>
    </xf>
    <xf numFmtId="0" fontId="27" fillId="0" borderId="10" xfId="39" applyFont="1" applyFill="1" applyBorder="1" applyAlignment="1">
      <alignment horizontal="center" vertical="justify" wrapText="1" readingOrder="1"/>
      <protection/>
    </xf>
    <xf numFmtId="0" fontId="58" fillId="0" borderId="10" xfId="33" applyFont="1" applyFill="1" applyBorder="1" applyAlignment="1">
      <alignment horizontal="left" wrapText="1"/>
      <protection/>
    </xf>
    <xf numFmtId="3" fontId="32" fillId="0" borderId="10" xfId="36" applyNumberFormat="1" applyFont="1" applyFill="1" applyBorder="1" applyAlignment="1">
      <alignment horizontal="center" vertical="center"/>
      <protection/>
    </xf>
    <xf numFmtId="0" fontId="32" fillId="35" borderId="10" xfId="39" applyFont="1" applyFill="1" applyBorder="1" applyAlignment="1">
      <alignment horizontal="left" vertical="center"/>
      <protection/>
    </xf>
    <xf numFmtId="0" fontId="4" fillId="0" borderId="10" xfId="33" applyFont="1" applyFill="1" applyBorder="1" applyAlignment="1">
      <alignment horizontal="left" vertical="center"/>
      <protection/>
    </xf>
    <xf numFmtId="0" fontId="58" fillId="0" borderId="10" xfId="37" applyFont="1" applyFill="1" applyBorder="1" applyAlignment="1">
      <alignment horizontal="left" vertical="center" wrapText="1"/>
      <protection/>
    </xf>
    <xf numFmtId="2" fontId="27" fillId="35" borderId="10" xfId="39" applyNumberFormat="1" applyFont="1" applyFill="1" applyBorder="1" applyAlignment="1">
      <alignment horizontal="left" vertical="center" wrapText="1"/>
      <protection/>
    </xf>
    <xf numFmtId="2" fontId="4" fillId="0" borderId="10" xfId="60" applyNumberFormat="1" applyFont="1" applyFill="1" applyBorder="1" applyAlignment="1">
      <alignment horizontal="center" vertical="center"/>
      <protection/>
    </xf>
    <xf numFmtId="2" fontId="57" fillId="0" borderId="10" xfId="33" applyNumberFormat="1" applyFont="1" applyFill="1" applyBorder="1" applyAlignment="1">
      <alignment horizontal="left" vertical="center"/>
      <protection/>
    </xf>
    <xf numFmtId="0" fontId="7" fillId="0" borderId="10" xfId="33" applyFont="1" applyFill="1" applyBorder="1" applyAlignment="1">
      <alignment horizontal="center" wrapText="1"/>
      <protection/>
    </xf>
    <xf numFmtId="0" fontId="44" fillId="0" borderId="10" xfId="33" applyFont="1" applyFill="1" applyBorder="1" applyAlignment="1">
      <alignment horizontal="left" vertical="center" wrapText="1"/>
      <protection/>
    </xf>
    <xf numFmtId="0" fontId="27" fillId="35" borderId="10" xfId="39" applyFont="1" applyFill="1" applyBorder="1" applyAlignment="1">
      <alignment horizontal="left" vertical="center"/>
      <protection/>
    </xf>
    <xf numFmtId="10" fontId="57" fillId="0" borderId="10" xfId="73" applyNumberFormat="1" applyFont="1" applyFill="1" applyBorder="1" applyAlignment="1">
      <alignment horizontal="center" vertical="center" wrapText="1"/>
    </xf>
    <xf numFmtId="0" fontId="58" fillId="0" borderId="14" xfId="37" applyFont="1" applyFill="1" applyBorder="1" applyAlignment="1">
      <alignment horizontal="left" vertical="center" wrapText="1"/>
      <protection/>
    </xf>
    <xf numFmtId="0" fontId="27" fillId="0" borderId="10" xfId="35" applyFont="1" applyFill="1" applyBorder="1" applyAlignment="1">
      <alignment horizontal="left" vertical="center" wrapText="1"/>
      <protection/>
    </xf>
    <xf numFmtId="0" fontId="27" fillId="35" borderId="10" xfId="39" applyFont="1" applyFill="1" applyBorder="1" applyAlignment="1">
      <alignment horizontal="center" vertical="center"/>
      <protection/>
    </xf>
    <xf numFmtId="4" fontId="57" fillId="0" borderId="10" xfId="33" applyNumberFormat="1" applyFont="1" applyFill="1" applyBorder="1" applyAlignment="1">
      <alignment horizontal="left" vertical="center"/>
      <protection/>
    </xf>
    <xf numFmtId="2" fontId="27" fillId="35" borderId="10" xfId="39" applyNumberFormat="1" applyFont="1" applyFill="1" applyBorder="1" applyAlignment="1">
      <alignment horizontal="center" vertical="center"/>
      <protection/>
    </xf>
    <xf numFmtId="0" fontId="57" fillId="0" borderId="10" xfId="33" applyFont="1" applyFill="1" applyBorder="1" applyAlignment="1">
      <alignment horizontal="center" vertical="center"/>
      <protection/>
    </xf>
    <xf numFmtId="2" fontId="4" fillId="0" borderId="10" xfId="33" applyNumberFormat="1" applyFont="1" applyFill="1" applyBorder="1" applyAlignment="1">
      <alignment horizontal="left" vertical="center"/>
      <protection/>
    </xf>
    <xf numFmtId="0" fontId="54" fillId="0" borderId="10" xfId="33" applyFont="1" applyFill="1" applyBorder="1" applyAlignment="1">
      <alignment horizontal="left" vertical="center" wrapText="1"/>
      <protection/>
    </xf>
    <xf numFmtId="0" fontId="27" fillId="0" borderId="10" xfId="68" applyFont="1" applyFill="1" applyBorder="1" applyAlignment="1">
      <alignment horizontal="left" vertical="center" wrapText="1"/>
      <protection/>
    </xf>
    <xf numFmtId="2" fontId="34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2" fillId="0" borderId="10" xfId="33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27" fillId="35" borderId="10" xfId="68" applyFont="1" applyFill="1" applyBorder="1" applyAlignment="1">
      <alignment horizontal="left" vertical="center" wrapText="1"/>
      <protection/>
    </xf>
    <xf numFmtId="0" fontId="27" fillId="35" borderId="10" xfId="68" applyFont="1" applyFill="1" applyBorder="1" applyAlignment="1">
      <alignment horizontal="center" vertical="center"/>
      <protection/>
    </xf>
    <xf numFmtId="2" fontId="34" fillId="35" borderId="10" xfId="0" applyNumberFormat="1" applyFont="1" applyFill="1" applyBorder="1" applyAlignment="1">
      <alignment horizontal="center" vertical="center"/>
    </xf>
    <xf numFmtId="0" fontId="57" fillId="35" borderId="10" xfId="68" applyFont="1" applyFill="1" applyBorder="1" applyAlignment="1">
      <alignment horizontal="center" vertical="center"/>
      <protection/>
    </xf>
    <xf numFmtId="2" fontId="4" fillId="35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7" fillId="35" borderId="10" xfId="39" applyFont="1" applyFill="1" applyBorder="1" applyAlignment="1">
      <alignment horizontal="left" vertical="center" wrapText="1"/>
      <protection/>
    </xf>
    <xf numFmtId="0" fontId="7" fillId="0" borderId="10" xfId="68" applyNumberFormat="1" applyFont="1" applyFill="1" applyBorder="1" applyAlignment="1">
      <alignment horizontal="center" vertical="center"/>
      <protection/>
    </xf>
    <xf numFmtId="2" fontId="4" fillId="35" borderId="10" xfId="39" applyNumberFormat="1" applyFont="1" applyFill="1" applyBorder="1" applyAlignment="1">
      <alignment horizontal="center" vertical="center"/>
      <protection/>
    </xf>
    <xf numFmtId="0" fontId="4" fillId="35" borderId="10" xfId="39" applyFont="1" applyFill="1" applyBorder="1" applyAlignment="1">
      <alignment horizontal="center" vertical="center"/>
      <protection/>
    </xf>
    <xf numFmtId="0" fontId="57" fillId="0" borderId="10" xfId="37" applyFont="1" applyFill="1" applyBorder="1" applyAlignment="1">
      <alignment horizontal="left" vertical="center"/>
      <protection/>
    </xf>
    <xf numFmtId="0" fontId="57" fillId="0" borderId="10" xfId="68" applyNumberFormat="1" applyFont="1" applyFill="1" applyBorder="1" applyAlignment="1">
      <alignment horizontal="center" vertical="center"/>
      <protection/>
    </xf>
    <xf numFmtId="0" fontId="71" fillId="0" borderId="10" xfId="68" applyNumberFormat="1" applyFont="1" applyFill="1" applyBorder="1" applyAlignment="1">
      <alignment horizontal="center" vertical="center"/>
      <protection/>
    </xf>
    <xf numFmtId="2" fontId="75" fillId="35" borderId="10" xfId="39" applyNumberFormat="1" applyFont="1" applyFill="1" applyBorder="1" applyAlignment="1">
      <alignment horizontal="center" vertical="center"/>
      <protection/>
    </xf>
    <xf numFmtId="0" fontId="21" fillId="0" borderId="10" xfId="63" applyFont="1" applyFill="1" applyBorder="1" applyAlignment="1">
      <alignment horizontal="left" vertical="center" wrapText="1"/>
      <protection/>
    </xf>
    <xf numFmtId="2" fontId="21" fillId="0" borderId="10" xfId="63" applyNumberFormat="1" applyFont="1" applyFill="1" applyBorder="1" applyAlignment="1">
      <alignment horizontal="left" vertical="center" wrapText="1"/>
      <protection/>
    </xf>
    <xf numFmtId="2" fontId="4" fillId="35" borderId="10" xfId="34" applyNumberFormat="1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4" fontId="20" fillId="37" borderId="10" xfId="68" applyNumberFormat="1" applyFont="1" applyFill="1" applyBorder="1" applyAlignment="1">
      <alignment horizontal="center"/>
      <protection/>
    </xf>
    <xf numFmtId="0" fontId="7" fillId="38" borderId="10" xfId="68" applyFont="1" applyFill="1" applyBorder="1" applyAlignment="1">
      <alignment horizontal="center"/>
      <protection/>
    </xf>
    <xf numFmtId="0" fontId="12" fillId="38" borderId="10" xfId="68" applyFont="1" applyFill="1" applyBorder="1" applyAlignment="1">
      <alignment horizontal="left" wrapText="1"/>
      <protection/>
    </xf>
    <xf numFmtId="2" fontId="12" fillId="38" borderId="10" xfId="68" applyNumberFormat="1" applyFont="1" applyFill="1" applyBorder="1" applyAlignment="1">
      <alignment horizontal="center"/>
      <protection/>
    </xf>
    <xf numFmtId="4" fontId="12" fillId="38" borderId="10" xfId="68" applyNumberFormat="1" applyFont="1" applyFill="1" applyBorder="1" applyAlignment="1">
      <alignment horizontal="center"/>
      <protection/>
    </xf>
    <xf numFmtId="0" fontId="4" fillId="38" borderId="10" xfId="33" applyFont="1" applyFill="1" applyBorder="1" applyAlignment="1">
      <alignment horizontal="center" vertical="justify" wrapText="1"/>
      <protection/>
    </xf>
    <xf numFmtId="2" fontId="30" fillId="0" borderId="10" xfId="39" applyNumberFormat="1" applyFont="1" applyFill="1" applyBorder="1" applyAlignment="1">
      <alignment horizontal="center" vertical="center" wrapText="1"/>
      <protection/>
    </xf>
    <xf numFmtId="2" fontId="27" fillId="0" borderId="10" xfId="0" applyNumberFormat="1" applyFont="1" applyFill="1" applyBorder="1" applyAlignment="1">
      <alignment horizontal="center" vertical="center" wrapText="1"/>
    </xf>
    <xf numFmtId="2" fontId="27" fillId="0" borderId="10" xfId="68" applyNumberFormat="1" applyFont="1" applyFill="1" applyBorder="1" applyAlignment="1">
      <alignment horizontal="center" vertical="center" wrapText="1"/>
      <protection/>
    </xf>
    <xf numFmtId="2" fontId="27" fillId="0" borderId="10" xfId="38" applyNumberFormat="1" applyFont="1" applyFill="1" applyBorder="1" applyAlignment="1">
      <alignment horizontal="center" vertical="center" wrapText="1"/>
      <protection/>
    </xf>
    <xf numFmtId="2" fontId="27" fillId="0" borderId="10" xfId="39" applyNumberFormat="1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horizontal="center" vertical="center" wrapText="1" readingOrder="1"/>
      <protection/>
    </xf>
    <xf numFmtId="2" fontId="0" fillId="0" borderId="10" xfId="0" applyNumberFormat="1" applyFont="1" applyBorder="1" applyAlignment="1">
      <alignment horizontal="center" vertical="center"/>
    </xf>
    <xf numFmtId="4" fontId="21" fillId="32" borderId="10" xfId="68" applyNumberFormat="1" applyFont="1" applyFill="1" applyBorder="1" applyAlignment="1">
      <alignment horizontal="center"/>
      <protection/>
    </xf>
    <xf numFmtId="4" fontId="21" fillId="0" borderId="10" xfId="68" applyNumberFormat="1" applyFont="1" applyFill="1" applyBorder="1" applyAlignment="1">
      <alignment horizontal="center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193" fontId="68" fillId="0" borderId="10" xfId="33" applyNumberFormat="1" applyFont="1" applyFill="1" applyBorder="1" applyAlignment="1">
      <alignment horizontal="center" vertical="center" wrapText="1"/>
      <protection/>
    </xf>
    <xf numFmtId="0" fontId="58" fillId="0" borderId="1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left"/>
      <protection/>
    </xf>
    <xf numFmtId="0" fontId="57" fillId="35" borderId="10" xfId="39" applyFont="1" applyFill="1" applyBorder="1" applyAlignment="1">
      <alignment horizontal="left" vertical="center" wrapText="1"/>
      <protection/>
    </xf>
    <xf numFmtId="2" fontId="51" fillId="32" borderId="10" xfId="33" applyNumberFormat="1" applyFont="1" applyFill="1" applyBorder="1" applyAlignment="1">
      <alignment horizontal="center" vertical="center" wrapText="1"/>
      <protection/>
    </xf>
    <xf numFmtId="2" fontId="4" fillId="32" borderId="10" xfId="33" applyNumberFormat="1" applyFont="1" applyFill="1" applyBorder="1" applyAlignment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/>
      <protection/>
    </xf>
    <xf numFmtId="4" fontId="57" fillId="0" borderId="10" xfId="34" applyNumberFormat="1" applyFont="1" applyFill="1" applyBorder="1" applyAlignment="1">
      <alignment horizontal="center" vertical="center"/>
      <protection/>
    </xf>
    <xf numFmtId="204" fontId="4" fillId="32" borderId="10" xfId="33" applyNumberFormat="1" applyFont="1" applyFill="1" applyBorder="1" applyAlignment="1" applyProtection="1">
      <alignment horizontal="center" vertical="center"/>
      <protection/>
    </xf>
    <xf numFmtId="204" fontId="4" fillId="32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6" fillId="35" borderId="10" xfId="39" applyFont="1" applyFill="1" applyBorder="1" applyAlignment="1">
      <alignment vertical="center" wrapText="1"/>
      <protection/>
    </xf>
    <xf numFmtId="0" fontId="4" fillId="0" borderId="0" xfId="64" applyFont="1" applyBorder="1" applyAlignment="1" applyProtection="1">
      <alignment horizontal="left"/>
      <protection hidden="1"/>
    </xf>
    <xf numFmtId="0" fontId="7" fillId="0" borderId="0" xfId="34" applyFont="1" applyAlignment="1">
      <alignment horizontal="center" vertical="center" wrapText="1"/>
      <protection/>
    </xf>
    <xf numFmtId="0" fontId="7" fillId="0" borderId="0" xfId="64" applyFont="1" applyProtection="1">
      <alignment/>
      <protection hidden="1"/>
    </xf>
    <xf numFmtId="0" fontId="6" fillId="0" borderId="0" xfId="36" applyFont="1" applyFill="1">
      <alignment/>
      <protection/>
    </xf>
    <xf numFmtId="0" fontId="6" fillId="0" borderId="0" xfId="36" applyFont="1" applyAlignment="1">
      <alignment horizontal="center" vertical="center" wrapText="1"/>
      <protection/>
    </xf>
    <xf numFmtId="0" fontId="6" fillId="0" borderId="0" xfId="36" applyFont="1" applyAlignment="1" applyProtection="1">
      <alignment horizontal="center" vertical="center"/>
      <protection/>
    </xf>
    <xf numFmtId="2" fontId="120" fillId="0" borderId="16" xfId="33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95" fontId="68" fillId="34" borderId="10" xfId="33" applyNumberFormat="1" applyFont="1" applyFill="1" applyBorder="1" applyAlignment="1">
      <alignment horizontal="center" vertical="center" wrapText="1"/>
      <protection/>
    </xf>
    <xf numFmtId="0" fontId="4" fillId="0" borderId="10" xfId="36" applyFont="1" applyFill="1" applyBorder="1" applyAlignment="1">
      <alignment horizontal="left"/>
      <protection/>
    </xf>
    <xf numFmtId="0" fontId="7" fillId="4" borderId="10" xfId="36" applyFont="1" applyFill="1" applyBorder="1" applyAlignment="1">
      <alignment horizontal="left"/>
      <protection/>
    </xf>
    <xf numFmtId="2" fontId="30" fillId="0" borderId="10" xfId="68" applyNumberFormat="1" applyFont="1" applyFill="1" applyBorder="1" applyAlignment="1">
      <alignment horizontal="center" vertical="center"/>
      <protection/>
    </xf>
    <xf numFmtId="2" fontId="4" fillId="0" borderId="10" xfId="39" applyNumberFormat="1" applyFont="1" applyFill="1" applyBorder="1" applyAlignment="1">
      <alignment horizontal="center" vertical="center"/>
      <protection/>
    </xf>
    <xf numFmtId="14" fontId="4" fillId="35" borderId="10" xfId="36" applyNumberFormat="1" applyFont="1" applyFill="1" applyBorder="1" applyAlignment="1">
      <alignment horizontal="center" vertical="center"/>
      <protection/>
    </xf>
    <xf numFmtId="0" fontId="4" fillId="35" borderId="10" xfId="36" applyFont="1" applyFill="1" applyBorder="1" applyAlignment="1">
      <alignment horizontal="center" vertical="center"/>
      <protection/>
    </xf>
    <xf numFmtId="0" fontId="68" fillId="35" borderId="10" xfId="36" applyFont="1" applyFill="1" applyBorder="1" applyAlignment="1">
      <alignment horizontal="left" vertical="center"/>
      <protection/>
    </xf>
    <xf numFmtId="0" fontId="65" fillId="35" borderId="10" xfId="34" applyNumberFormat="1" applyFont="1" applyFill="1" applyBorder="1" applyAlignment="1">
      <alignment horizontal="left" vertical="center"/>
      <protection/>
    </xf>
    <xf numFmtId="0" fontId="65" fillId="35" borderId="10" xfId="36" applyFont="1" applyFill="1" applyBorder="1" applyAlignment="1">
      <alignment horizontal="left" vertical="center"/>
      <protection/>
    </xf>
    <xf numFmtId="0" fontId="4" fillId="0" borderId="10" xfId="36" applyFont="1" applyFill="1" applyBorder="1" applyAlignment="1">
      <alignment horizontal="center" vertical="center"/>
      <protection/>
    </xf>
    <xf numFmtId="0" fontId="65" fillId="0" borderId="10" xfId="36" applyFont="1" applyFill="1" applyBorder="1" applyAlignment="1">
      <alignment horizontal="left"/>
      <protection/>
    </xf>
    <xf numFmtId="2" fontId="75" fillId="0" borderId="10" xfId="37" applyNumberFormat="1" applyFont="1" applyFill="1" applyBorder="1" applyAlignment="1">
      <alignment horizontal="center" vertical="center" wrapText="1"/>
      <protection/>
    </xf>
    <xf numFmtId="14" fontId="75" fillId="35" borderId="10" xfId="36" applyNumberFormat="1" applyFont="1" applyFill="1" applyBorder="1" applyAlignment="1">
      <alignment horizontal="center" vertical="center"/>
      <protection/>
    </xf>
    <xf numFmtId="0" fontId="75" fillId="35" borderId="10" xfId="36" applyFont="1" applyFill="1" applyBorder="1" applyAlignment="1">
      <alignment horizontal="center" vertical="center"/>
      <protection/>
    </xf>
    <xf numFmtId="0" fontId="80" fillId="35" borderId="10" xfId="36" applyFont="1" applyFill="1" applyBorder="1" applyAlignment="1">
      <alignment horizontal="left" vertical="center"/>
      <protection/>
    </xf>
    <xf numFmtId="0" fontId="81" fillId="35" borderId="10" xfId="36" applyFont="1" applyFill="1" applyBorder="1" applyAlignment="1">
      <alignment horizontal="left" vertical="center"/>
      <protection/>
    </xf>
    <xf numFmtId="2" fontId="51" fillId="0" borderId="10" xfId="37" applyNumberFormat="1" applyFont="1" applyFill="1" applyBorder="1" applyAlignment="1">
      <alignment horizontal="center" vertical="center" wrapText="1"/>
      <protection/>
    </xf>
    <xf numFmtId="0" fontId="51" fillId="0" borderId="10" xfId="36" applyFont="1" applyFill="1" applyBorder="1" applyAlignment="1">
      <alignment horizontal="center" vertical="center"/>
      <protection/>
    </xf>
    <xf numFmtId="0" fontId="51" fillId="0" borderId="10" xfId="36" applyFont="1" applyFill="1" applyBorder="1" applyAlignment="1">
      <alignment horizontal="left"/>
      <protection/>
    </xf>
    <xf numFmtId="0" fontId="82" fillId="0" borderId="10" xfId="36" applyFont="1" applyFill="1" applyBorder="1" applyAlignment="1">
      <alignment horizontal="left"/>
      <protection/>
    </xf>
    <xf numFmtId="0" fontId="75" fillId="0" borderId="10" xfId="0" applyFont="1" applyBorder="1" applyAlignment="1">
      <alignment horizontal="center" vertical="center" wrapText="1"/>
    </xf>
    <xf numFmtId="0" fontId="19" fillId="0" borderId="10" xfId="36" applyFont="1" applyFill="1" applyBorder="1" applyAlignment="1">
      <alignment horizontal="left"/>
      <protection/>
    </xf>
    <xf numFmtId="2" fontId="75" fillId="0" borderId="10" xfId="0" applyNumberFormat="1" applyFont="1" applyBorder="1" applyAlignment="1">
      <alignment horizontal="center" vertical="center" wrapText="1"/>
    </xf>
    <xf numFmtId="14" fontId="51" fillId="35" borderId="10" xfId="36" applyNumberFormat="1" applyFont="1" applyFill="1" applyBorder="1" applyAlignment="1">
      <alignment horizontal="center" vertical="center"/>
      <protection/>
    </xf>
    <xf numFmtId="0" fontId="51" fillId="35" borderId="10" xfId="36" applyFont="1" applyFill="1" applyBorder="1" applyAlignment="1">
      <alignment horizontal="center" vertical="center"/>
      <protection/>
    </xf>
    <xf numFmtId="0" fontId="76" fillId="35" borderId="10" xfId="36" applyFont="1" applyFill="1" applyBorder="1" applyAlignment="1">
      <alignment horizontal="left" vertical="center"/>
      <protection/>
    </xf>
    <xf numFmtId="0" fontId="19" fillId="35" borderId="10" xfId="36" applyFont="1" applyFill="1" applyBorder="1" applyAlignment="1">
      <alignment horizontal="left" vertical="center"/>
      <protection/>
    </xf>
    <xf numFmtId="0" fontId="80" fillId="35" borderId="10" xfId="36" applyFont="1" applyFill="1" applyBorder="1" applyAlignment="1">
      <alignment horizontal="left" vertical="center" wrapText="1"/>
      <protection/>
    </xf>
    <xf numFmtId="0" fontId="51" fillId="32" borderId="10" xfId="36" applyFont="1" applyFill="1" applyBorder="1" applyAlignment="1">
      <alignment horizontal="left"/>
      <protection/>
    </xf>
    <xf numFmtId="2" fontId="56" fillId="0" borderId="10" xfId="68" applyNumberFormat="1" applyFont="1" applyFill="1" applyBorder="1" applyAlignment="1">
      <alignment horizontal="center"/>
      <protection/>
    </xf>
    <xf numFmtId="2" fontId="75" fillId="0" borderId="10" xfId="68" applyNumberFormat="1" applyFont="1" applyFill="1" applyBorder="1" applyAlignment="1">
      <alignment horizontal="center"/>
      <protection/>
    </xf>
    <xf numFmtId="2" fontId="51" fillId="0" borderId="10" xfId="68" applyNumberFormat="1" applyFont="1" applyFill="1" applyBorder="1" applyAlignment="1">
      <alignment horizontal="center"/>
      <protection/>
    </xf>
    <xf numFmtId="2" fontId="74" fillId="39" borderId="10" xfId="68" applyNumberFormat="1" applyFont="1" applyFill="1" applyBorder="1" applyAlignment="1">
      <alignment horizontal="center" wrapText="1"/>
      <protection/>
    </xf>
    <xf numFmtId="0" fontId="74" fillId="39" borderId="10" xfId="68" applyFont="1" applyFill="1" applyBorder="1" applyAlignment="1">
      <alignment horizontal="left" wrapText="1"/>
      <protection/>
    </xf>
    <xf numFmtId="0" fontId="19" fillId="4" borderId="10" xfId="36" applyFont="1" applyFill="1" applyBorder="1" applyAlignment="1">
      <alignment horizontal="left"/>
      <protection/>
    </xf>
    <xf numFmtId="2" fontId="4" fillId="0" borderId="10" xfId="36" applyNumberFormat="1" applyFont="1" applyFill="1" applyBorder="1" applyAlignment="1">
      <alignment horizontal="left"/>
      <protection/>
    </xf>
    <xf numFmtId="2" fontId="7" fillId="0" borderId="10" xfId="36" applyNumberFormat="1" applyFont="1" applyFill="1" applyBorder="1" applyAlignment="1">
      <alignment horizontal="left"/>
      <protection/>
    </xf>
    <xf numFmtId="0" fontId="76" fillId="35" borderId="10" xfId="36" applyFont="1" applyFill="1" applyBorder="1" applyAlignment="1">
      <alignment horizontal="left" vertical="center" wrapText="1"/>
      <protection/>
    </xf>
    <xf numFmtId="0" fontId="4" fillId="32" borderId="10" xfId="36" applyFont="1" applyFill="1" applyBorder="1" applyAlignment="1">
      <alignment horizontal="left"/>
      <protection/>
    </xf>
    <xf numFmtId="0" fontId="4" fillId="0" borderId="10" xfId="36" applyFont="1" applyFill="1" applyBorder="1" applyAlignment="1">
      <alignment horizontal="center" vertical="center" wrapText="1"/>
      <protection/>
    </xf>
    <xf numFmtId="0" fontId="83" fillId="35" borderId="10" xfId="36" applyFont="1" applyFill="1" applyBorder="1" applyAlignment="1">
      <alignment horizontal="left" vertical="center"/>
      <protection/>
    </xf>
    <xf numFmtId="2" fontId="51" fillId="32" borderId="10" xfId="36" applyNumberFormat="1" applyFont="1" applyFill="1" applyBorder="1" applyAlignment="1">
      <alignment horizontal="center"/>
      <protection/>
    </xf>
    <xf numFmtId="2" fontId="51" fillId="0" borderId="10" xfId="36" applyNumberFormat="1" applyFont="1" applyFill="1" applyBorder="1" applyAlignment="1">
      <alignment horizontal="left"/>
      <protection/>
    </xf>
    <xf numFmtId="0" fontId="81" fillId="0" borderId="10" xfId="0" applyFont="1" applyBorder="1" applyAlignment="1">
      <alignment horizontal="center" vertical="center" wrapText="1"/>
    </xf>
    <xf numFmtId="2" fontId="7" fillId="0" borderId="10" xfId="36" applyNumberFormat="1" applyFont="1" applyFill="1" applyBorder="1" applyAlignment="1">
      <alignment horizontal="center" vertical="center"/>
      <protection/>
    </xf>
    <xf numFmtId="2" fontId="59" fillId="0" borderId="14" xfId="37" applyNumberFormat="1" applyFont="1" applyFill="1" applyBorder="1" applyAlignment="1">
      <alignment horizontal="center" vertical="center" wrapText="1"/>
      <protection/>
    </xf>
    <xf numFmtId="0" fontId="75" fillId="0" borderId="10" xfId="36" applyFont="1" applyFill="1" applyBorder="1" applyAlignment="1">
      <alignment horizontal="center" vertical="center"/>
      <protection/>
    </xf>
    <xf numFmtId="0" fontId="75" fillId="0" borderId="10" xfId="36" applyFont="1" applyFill="1" applyBorder="1" applyAlignment="1">
      <alignment horizontal="left"/>
      <protection/>
    </xf>
    <xf numFmtId="0" fontId="78" fillId="0" borderId="10" xfId="36" applyFont="1" applyFill="1" applyBorder="1" applyAlignment="1">
      <alignment horizontal="left"/>
      <protection/>
    </xf>
    <xf numFmtId="2" fontId="7" fillId="0" borderId="10" xfId="36" applyNumberFormat="1" applyFont="1" applyFill="1" applyBorder="1" applyAlignment="1">
      <alignment horizontal="center"/>
      <protection/>
    </xf>
    <xf numFmtId="0" fontId="4" fillId="0" borderId="10" xfId="36" applyFont="1" applyFill="1" applyBorder="1" applyAlignment="1">
      <alignment horizontal="center" vertical="justify" wrapText="1"/>
      <protection/>
    </xf>
    <xf numFmtId="2" fontId="27" fillId="0" borderId="10" xfId="0" applyNumberFormat="1" applyFont="1" applyFill="1" applyBorder="1" applyAlignment="1">
      <alignment horizontal="center" vertical="center"/>
    </xf>
    <xf numFmtId="196" fontId="27" fillId="0" borderId="10" xfId="0" applyNumberFormat="1" applyFont="1" applyFill="1" applyBorder="1" applyAlignment="1">
      <alignment horizontal="center" vertical="center"/>
    </xf>
    <xf numFmtId="0" fontId="27" fillId="0" borderId="10" xfId="68" applyFont="1" applyFill="1" applyBorder="1" applyAlignment="1">
      <alignment horizontal="center" vertical="center" wrapText="1"/>
      <protection/>
    </xf>
    <xf numFmtId="0" fontId="84" fillId="0" borderId="10" xfId="0" applyFont="1" applyBorder="1" applyAlignment="1">
      <alignment horizontal="center" vertical="center"/>
    </xf>
    <xf numFmtId="0" fontId="80" fillId="35" borderId="10" xfId="36" applyFont="1" applyFill="1" applyBorder="1" applyAlignment="1">
      <alignment horizontal="center" vertical="center" wrapText="1"/>
      <protection/>
    </xf>
    <xf numFmtId="0" fontId="80" fillId="0" borderId="10" xfId="0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/>
    </xf>
    <xf numFmtId="2" fontId="75" fillId="0" borderId="10" xfId="36" applyNumberFormat="1" applyFont="1" applyFill="1" applyBorder="1" applyAlignment="1">
      <alignment horizontal="center" vertical="center"/>
      <protection/>
    </xf>
    <xf numFmtId="0" fontId="75" fillId="0" borderId="10" xfId="34" applyFont="1" applyFill="1" applyBorder="1" applyAlignment="1">
      <alignment horizontal="center" vertical="center" wrapText="1"/>
      <protection/>
    </xf>
    <xf numFmtId="0" fontId="80" fillId="0" borderId="10" xfId="36" applyFont="1" applyFill="1" applyBorder="1" applyAlignment="1">
      <alignment horizontal="left" vertical="center" wrapText="1"/>
      <protection/>
    </xf>
    <xf numFmtId="0" fontId="81" fillId="0" borderId="10" xfId="36" applyFont="1" applyFill="1" applyBorder="1" applyAlignment="1">
      <alignment horizontal="left"/>
      <protection/>
    </xf>
    <xf numFmtId="14" fontId="75" fillId="35" borderId="10" xfId="34" applyNumberFormat="1" applyFont="1" applyFill="1" applyBorder="1" applyAlignment="1">
      <alignment horizontal="center" vertical="center"/>
      <protection/>
    </xf>
    <xf numFmtId="0" fontId="80" fillId="35" borderId="10" xfId="34" applyFont="1" applyFill="1" applyBorder="1" applyAlignment="1">
      <alignment horizontal="left" vertical="distributed"/>
      <protection/>
    </xf>
    <xf numFmtId="0" fontId="81" fillId="0" borderId="10" xfId="36" applyFont="1" applyFill="1" applyBorder="1" applyAlignment="1">
      <alignment horizontal="left" wrapText="1"/>
      <protection/>
    </xf>
    <xf numFmtId="2" fontId="84" fillId="0" borderId="10" xfId="0" applyNumberFormat="1" applyFont="1" applyBorder="1" applyAlignment="1">
      <alignment horizontal="center" vertical="center"/>
    </xf>
    <xf numFmtId="0" fontId="4" fillId="0" borderId="14" xfId="36" applyFont="1" applyFill="1" applyBorder="1" applyAlignment="1">
      <alignment horizontal="left"/>
      <protection/>
    </xf>
    <xf numFmtId="0" fontId="4" fillId="0" borderId="17" xfId="36" applyFont="1" applyFill="1" applyBorder="1" applyAlignment="1">
      <alignment horizontal="left"/>
      <protection/>
    </xf>
    <xf numFmtId="0" fontId="7" fillId="0" borderId="10" xfId="36" applyFont="1" applyFill="1" applyBorder="1" applyAlignment="1">
      <alignment horizontal="center" vertical="center"/>
      <protection/>
    </xf>
    <xf numFmtId="2" fontId="4" fillId="0" borderId="14" xfId="36" applyNumberFormat="1" applyFont="1" applyFill="1" applyBorder="1" applyAlignment="1">
      <alignment horizontal="left"/>
      <protection/>
    </xf>
    <xf numFmtId="0" fontId="4" fillId="0" borderId="10" xfId="36" applyFont="1" applyFill="1" applyBorder="1" applyAlignment="1">
      <alignment horizontal="center"/>
      <protection/>
    </xf>
    <xf numFmtId="4" fontId="4" fillId="32" borderId="10" xfId="68" applyNumberFormat="1" applyFont="1" applyFill="1" applyBorder="1" applyAlignment="1">
      <alignment horizontal="center" wrapText="1"/>
      <protection/>
    </xf>
    <xf numFmtId="2" fontId="4" fillId="34" borderId="10" xfId="36" applyNumberFormat="1" applyFont="1" applyFill="1" applyBorder="1" applyAlignment="1">
      <alignment horizontal="center" vertical="center"/>
      <protection/>
    </xf>
    <xf numFmtId="2" fontId="33" fillId="0" borderId="14" xfId="37" applyNumberFormat="1" applyFont="1" applyFill="1" applyBorder="1" applyAlignment="1">
      <alignment horizontal="center" vertical="center" wrapText="1"/>
      <protection/>
    </xf>
    <xf numFmtId="0" fontId="68" fillId="35" borderId="10" xfId="36" applyFont="1" applyFill="1" applyBorder="1" applyAlignment="1">
      <alignment horizontal="left" vertical="center" wrapText="1"/>
      <protection/>
    </xf>
    <xf numFmtId="0" fontId="54" fillId="0" borderId="10" xfId="36" applyFont="1" applyFill="1" applyBorder="1" applyAlignment="1">
      <alignment horizontal="left" wrapText="1"/>
      <protection/>
    </xf>
    <xf numFmtId="2" fontId="4" fillId="32" borderId="10" xfId="36" applyNumberFormat="1" applyFont="1" applyFill="1" applyBorder="1" applyAlignment="1">
      <alignment horizontal="center"/>
      <protection/>
    </xf>
    <xf numFmtId="196" fontId="57" fillId="0" borderId="10" xfId="36" applyNumberFormat="1" applyFont="1" applyFill="1" applyBorder="1" applyAlignment="1">
      <alignment horizontal="center" vertical="center" wrapText="1"/>
      <protection/>
    </xf>
    <xf numFmtId="4" fontId="33" fillId="0" borderId="10" xfId="66" applyNumberFormat="1" applyFont="1" applyFill="1" applyBorder="1" applyAlignment="1" applyProtection="1">
      <alignment horizontal="center" vertical="center" wrapText="1"/>
      <protection hidden="1"/>
    </xf>
    <xf numFmtId="14" fontId="4" fillId="35" borderId="10" xfId="36" applyNumberFormat="1" applyFont="1" applyFill="1" applyBorder="1" applyAlignment="1">
      <alignment horizontal="center" vertical="center" wrapText="1"/>
      <protection/>
    </xf>
    <xf numFmtId="0" fontId="68" fillId="0" borderId="10" xfId="36" applyFont="1" applyFill="1" applyBorder="1" applyAlignment="1">
      <alignment horizontal="left"/>
      <protection/>
    </xf>
    <xf numFmtId="2" fontId="4" fillId="0" borderId="10" xfId="36" applyNumberFormat="1" applyFont="1" applyFill="1" applyBorder="1" applyAlignment="1">
      <alignment horizontal="center" vertical="center"/>
      <protection/>
    </xf>
    <xf numFmtId="2" fontId="33" fillId="0" borderId="10" xfId="36" applyNumberFormat="1" applyFont="1" applyFill="1" applyBorder="1" applyAlignment="1">
      <alignment horizontal="center" vertical="center" wrapText="1"/>
      <protection/>
    </xf>
    <xf numFmtId="14" fontId="4" fillId="0" borderId="10" xfId="36" applyNumberFormat="1" applyFont="1" applyFill="1" applyBorder="1" applyAlignment="1">
      <alignment horizontal="center" vertical="center"/>
      <protection/>
    </xf>
    <xf numFmtId="0" fontId="4" fillId="32" borderId="10" xfId="36" applyFont="1" applyFill="1" applyBorder="1" applyAlignment="1">
      <alignment horizontal="center"/>
      <protection/>
    </xf>
    <xf numFmtId="0" fontId="68" fillId="35" borderId="10" xfId="36" applyFont="1" applyFill="1" applyBorder="1" applyAlignment="1">
      <alignment horizontal="center" vertical="center" wrapText="1"/>
      <protection/>
    </xf>
    <xf numFmtId="2" fontId="33" fillId="35" borderId="10" xfId="39" applyNumberFormat="1" applyFont="1" applyFill="1" applyBorder="1" applyAlignment="1">
      <alignment horizontal="center" vertical="center"/>
      <protection/>
    </xf>
    <xf numFmtId="0" fontId="12" fillId="32" borderId="10" xfId="36" applyFont="1" applyFill="1" applyBorder="1" applyAlignment="1">
      <alignment horizontal="center"/>
      <protection/>
    </xf>
    <xf numFmtId="0" fontId="12" fillId="0" borderId="10" xfId="36" applyFont="1" applyFill="1" applyBorder="1" applyAlignment="1">
      <alignment horizontal="center" vertical="center"/>
      <protection/>
    </xf>
    <xf numFmtId="0" fontId="47" fillId="0" borderId="10" xfId="36" applyFont="1" applyFill="1" applyBorder="1" applyAlignment="1">
      <alignment horizontal="center"/>
      <protection/>
    </xf>
    <xf numFmtId="0" fontId="12" fillId="0" borderId="10" xfId="36" applyFont="1" applyFill="1" applyBorder="1" applyAlignment="1">
      <alignment horizontal="center"/>
      <protection/>
    </xf>
    <xf numFmtId="0" fontId="4" fillId="34" borderId="10" xfId="36" applyFont="1" applyFill="1" applyBorder="1" applyAlignment="1">
      <alignment horizontal="center" vertical="center"/>
      <protection/>
    </xf>
    <xf numFmtId="0" fontId="33" fillId="0" borderId="10" xfId="36" applyFont="1" applyFill="1" applyBorder="1" applyAlignment="1">
      <alignment horizontal="center" vertical="center"/>
      <protection/>
    </xf>
    <xf numFmtId="14" fontId="4" fillId="35" borderId="10" xfId="34" applyNumberFormat="1" applyFont="1" applyFill="1" applyBorder="1" applyAlignment="1">
      <alignment horizontal="center" vertical="center"/>
      <protection/>
    </xf>
    <xf numFmtId="1" fontId="36" fillId="35" borderId="10" xfId="68" applyNumberFormat="1" applyFont="1" applyFill="1" applyBorder="1" applyAlignment="1">
      <alignment horizontal="center" vertical="center"/>
      <protection/>
    </xf>
    <xf numFmtId="0" fontId="33" fillId="35" borderId="10" xfId="36" applyFont="1" applyFill="1" applyBorder="1" applyAlignment="1">
      <alignment horizontal="center" vertical="center"/>
      <protection/>
    </xf>
    <xf numFmtId="2" fontId="36" fillId="35" borderId="10" xfId="68" applyNumberFormat="1" applyFont="1" applyFill="1" applyBorder="1" applyAlignment="1">
      <alignment horizontal="center" vertical="center"/>
      <protection/>
    </xf>
    <xf numFmtId="2" fontId="61" fillId="35" borderId="10" xfId="39" applyNumberFormat="1" applyFont="1" applyFill="1" applyBorder="1" applyAlignment="1">
      <alignment horizontal="center" vertical="center"/>
      <protection/>
    </xf>
    <xf numFmtId="0" fontId="4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vertical="center" wrapText="1"/>
      <protection/>
    </xf>
    <xf numFmtId="193" fontId="4" fillId="0" borderId="10" xfId="36" applyNumberFormat="1" applyFont="1" applyFill="1" applyBorder="1" applyAlignment="1">
      <alignment horizontal="center" vertical="center"/>
      <protection/>
    </xf>
    <xf numFmtId="195" fontId="4" fillId="0" borderId="10" xfId="36" applyNumberFormat="1" applyFont="1" applyFill="1" applyBorder="1" applyAlignment="1">
      <alignment horizontal="center" vertical="center" wrapText="1"/>
      <protection/>
    </xf>
    <xf numFmtId="14" fontId="38" fillId="35" borderId="10" xfId="36" applyNumberFormat="1" applyFont="1" applyFill="1" applyBorder="1" applyAlignment="1">
      <alignment horizontal="center" vertical="center"/>
      <protection/>
    </xf>
    <xf numFmtId="0" fontId="4" fillId="35" borderId="10" xfId="68" applyNumberFormat="1" applyFont="1" applyFill="1" applyBorder="1" applyAlignment="1">
      <alignment horizontal="center" vertical="center" wrapText="1"/>
      <protection/>
    </xf>
    <xf numFmtId="193" fontId="68" fillId="0" borderId="10" xfId="36" applyNumberFormat="1" applyFont="1" applyFill="1" applyBorder="1" applyAlignment="1">
      <alignment horizontal="center" vertical="center" wrapText="1"/>
      <protection/>
    </xf>
    <xf numFmtId="0" fontId="4" fillId="0" borderId="10" xfId="36" applyNumberFormat="1" applyFont="1" applyFill="1" applyBorder="1" applyAlignment="1">
      <alignment horizontal="center" vertical="center" wrapText="1"/>
      <protection/>
    </xf>
    <xf numFmtId="2" fontId="70" fillId="35" borderId="10" xfId="39" applyNumberFormat="1" applyFont="1" applyFill="1" applyBorder="1" applyAlignment="1">
      <alignment horizontal="center" vertical="center"/>
      <protection/>
    </xf>
    <xf numFmtId="2" fontId="68" fillId="35" borderId="10" xfId="36" applyNumberFormat="1" applyFont="1" applyFill="1" applyBorder="1" applyAlignment="1">
      <alignment horizontal="left" vertical="center" wrapText="1"/>
      <protection/>
    </xf>
    <xf numFmtId="0" fontId="7" fillId="0" borderId="10" xfId="36" applyFont="1" applyFill="1" applyBorder="1" applyAlignment="1">
      <alignment horizontal="center"/>
      <protection/>
    </xf>
    <xf numFmtId="196" fontId="84" fillId="0" borderId="10" xfId="0" applyNumberFormat="1" applyFont="1" applyBorder="1" applyAlignment="1">
      <alignment horizontal="center" vertical="center"/>
    </xf>
    <xf numFmtId="0" fontId="69" fillId="0" borderId="10" xfId="36" applyFont="1" applyFill="1" applyBorder="1" applyAlignment="1">
      <alignment horizontal="center" vertical="center" wrapText="1"/>
      <protection/>
    </xf>
    <xf numFmtId="0" fontId="68" fillId="0" borderId="10" xfId="36" applyFont="1" applyFill="1" applyBorder="1" applyAlignment="1">
      <alignment horizontal="center"/>
      <protection/>
    </xf>
    <xf numFmtId="0" fontId="55" fillId="35" borderId="10" xfId="0" applyFont="1" applyFill="1" applyBorder="1" applyAlignment="1">
      <alignment horizontal="center"/>
    </xf>
    <xf numFmtId="0" fontId="47" fillId="0" borderId="10" xfId="36" applyFont="1" applyFill="1" applyBorder="1" applyAlignment="1">
      <alignment horizontal="center" wrapText="1"/>
      <protection/>
    </xf>
    <xf numFmtId="0" fontId="58" fillId="0" borderId="10" xfId="36" applyFont="1" applyFill="1" applyBorder="1" applyAlignment="1">
      <alignment horizontal="center" wrapText="1"/>
      <protection/>
    </xf>
    <xf numFmtId="1" fontId="4" fillId="35" borderId="10" xfId="68" applyNumberFormat="1" applyFont="1" applyFill="1" applyBorder="1" applyAlignment="1">
      <alignment horizontal="center" vertical="center"/>
      <protection/>
    </xf>
    <xf numFmtId="196" fontId="84" fillId="35" borderId="10" xfId="39" applyNumberFormat="1" applyFont="1" applyFill="1" applyBorder="1" applyAlignment="1">
      <alignment horizontal="center" vertical="center"/>
      <protection/>
    </xf>
    <xf numFmtId="2" fontId="7" fillId="0" borderId="10" xfId="36" applyNumberFormat="1" applyFont="1" applyFill="1" applyBorder="1" applyAlignment="1">
      <alignment horizontal="center" vertical="center" wrapText="1"/>
      <protection/>
    </xf>
    <xf numFmtId="0" fontId="84" fillId="35" borderId="10" xfId="0" applyFont="1" applyFill="1" applyBorder="1" applyAlignment="1">
      <alignment horizontal="center" vertical="center"/>
    </xf>
    <xf numFmtId="2" fontId="84" fillId="35" borderId="10" xfId="0" applyNumberFormat="1" applyFont="1" applyFill="1" applyBorder="1" applyAlignment="1">
      <alignment horizontal="center" vertical="center"/>
    </xf>
    <xf numFmtId="196" fontId="84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2" fontId="33" fillId="0" borderId="10" xfId="36" applyNumberFormat="1" applyFont="1" applyFill="1" applyBorder="1" applyAlignment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left" vertical="center" wrapText="1" readingOrder="1"/>
      <protection locked="0"/>
    </xf>
    <xf numFmtId="0" fontId="11" fillId="33" borderId="10" xfId="33" applyFont="1" applyFill="1" applyBorder="1" applyAlignment="1" applyProtection="1">
      <alignment horizontal="center" vertical="center"/>
      <protection/>
    </xf>
    <xf numFmtId="0" fontId="6" fillId="33" borderId="10" xfId="33" applyFont="1" applyFill="1" applyBorder="1">
      <alignment/>
      <protection/>
    </xf>
    <xf numFmtId="0" fontId="4" fillId="32" borderId="12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Alignment="1">
      <alignment horizontal="left" indent="1"/>
      <protection/>
    </xf>
    <xf numFmtId="0" fontId="10" fillId="0" borderId="0" xfId="33" applyFont="1" applyAlignment="1">
      <alignment horizontal="left" indent="1"/>
      <protection/>
    </xf>
    <xf numFmtId="0" fontId="7" fillId="0" borderId="12" xfId="33" applyFont="1" applyFill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7" fillId="0" borderId="18" xfId="33" applyFont="1" applyFill="1" applyBorder="1" applyAlignment="1" applyProtection="1">
      <alignment horizontal="center" vertical="center" wrapText="1"/>
      <protection/>
    </xf>
    <xf numFmtId="0" fontId="7" fillId="0" borderId="19" xfId="33" applyFont="1" applyFill="1" applyBorder="1" applyAlignment="1" applyProtection="1">
      <alignment horizontal="center" vertical="center" wrapText="1"/>
      <protection/>
    </xf>
    <xf numFmtId="0" fontId="79" fillId="0" borderId="0" xfId="34" applyFont="1" applyAlignment="1">
      <alignment horizontal="left"/>
      <protection/>
    </xf>
    <xf numFmtId="0" fontId="7" fillId="0" borderId="0" xfId="34" applyFont="1" applyAlignment="1">
      <alignment horizontal="left"/>
      <protection/>
    </xf>
    <xf numFmtId="0" fontId="10" fillId="0" borderId="0" xfId="33" applyFont="1" applyFill="1" applyAlignment="1">
      <alignment horizontal="right"/>
      <protection/>
    </xf>
    <xf numFmtId="0" fontId="4" fillId="32" borderId="11" xfId="33" applyNumberFormat="1" applyFont="1" applyFill="1" applyBorder="1" applyAlignment="1" applyProtection="1">
      <alignment horizontal="center" vertical="center" wrapText="1"/>
      <protection/>
    </xf>
    <xf numFmtId="0" fontId="4" fillId="32" borderId="17" xfId="33" applyNumberFormat="1" applyFont="1" applyFill="1" applyBorder="1" applyAlignment="1" applyProtection="1">
      <alignment horizontal="center" vertical="center" wrapText="1"/>
      <protection/>
    </xf>
    <xf numFmtId="0" fontId="11" fillId="33" borderId="11" xfId="33" applyFont="1" applyFill="1" applyBorder="1" applyAlignment="1" applyProtection="1">
      <alignment horizontal="center" vertical="center" wrapText="1"/>
      <protection/>
    </xf>
    <xf numFmtId="0" fontId="11" fillId="33" borderId="14" xfId="33" applyFont="1" applyFill="1" applyBorder="1" applyAlignment="1" applyProtection="1">
      <alignment horizontal="center" vertical="center" wrapText="1"/>
      <protection/>
    </xf>
    <xf numFmtId="0" fontId="11" fillId="33" borderId="17" xfId="33" applyFont="1" applyFill="1" applyBorder="1" applyAlignment="1" applyProtection="1">
      <alignment horizontal="center" vertical="center" wrapText="1"/>
      <protection/>
    </xf>
    <xf numFmtId="0" fontId="11" fillId="33" borderId="10" xfId="33" applyFont="1" applyFill="1" applyBorder="1" applyAlignment="1" applyProtection="1">
      <alignment horizontal="center" vertical="center" wrapText="1"/>
      <protection/>
    </xf>
    <xf numFmtId="0" fontId="7" fillId="0" borderId="10" xfId="33" applyFont="1" applyFill="1" applyBorder="1" applyAlignment="1" applyProtection="1">
      <alignment horizontal="center" vertical="center" wrapText="1"/>
      <protection/>
    </xf>
    <xf numFmtId="0" fontId="7" fillId="0" borderId="20" xfId="33" applyFont="1" applyFill="1" applyBorder="1" applyAlignment="1" applyProtection="1">
      <alignment horizontal="center" vertical="center" wrapText="1"/>
      <protection/>
    </xf>
    <xf numFmtId="0" fontId="7" fillId="0" borderId="21" xfId="33" applyFont="1" applyFill="1" applyBorder="1" applyAlignment="1" applyProtection="1">
      <alignment horizontal="center" vertical="center" wrapText="1"/>
      <protection/>
    </xf>
    <xf numFmtId="0" fontId="7" fillId="0" borderId="22" xfId="33" applyFont="1" applyFill="1" applyBorder="1" applyAlignment="1" applyProtection="1">
      <alignment horizontal="center" vertical="center" wrapText="1"/>
      <protection/>
    </xf>
    <xf numFmtId="0" fontId="4" fillId="32" borderId="11" xfId="33" applyFont="1" applyFill="1" applyBorder="1" applyAlignment="1" applyProtection="1">
      <alignment horizontal="center" vertical="center" wrapText="1"/>
      <protection/>
    </xf>
    <xf numFmtId="0" fontId="4" fillId="32" borderId="14" xfId="33" applyFont="1" applyFill="1" applyBorder="1" applyAlignment="1" applyProtection="1">
      <alignment horizontal="center" vertical="center" wrapText="1"/>
      <protection/>
    </xf>
    <xf numFmtId="0" fontId="4" fillId="32" borderId="17" xfId="33" applyFont="1" applyFill="1" applyBorder="1" applyAlignment="1" applyProtection="1">
      <alignment horizontal="center" vertical="center" wrapText="1"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36" borderId="10" xfId="33" applyFont="1" applyFill="1" applyBorder="1" applyAlignment="1" applyProtection="1">
      <alignment horizontal="center" vertical="center" wrapText="1"/>
      <protection/>
    </xf>
    <xf numFmtId="0" fontId="4" fillId="32" borderId="10" xfId="33" applyFont="1" applyFill="1" applyBorder="1" applyAlignment="1" applyProtection="1">
      <alignment horizontal="center" vertical="center" wrapText="1"/>
      <protection/>
    </xf>
    <xf numFmtId="49" fontId="7" fillId="0" borderId="12" xfId="33" applyNumberFormat="1" applyFont="1" applyFill="1" applyBorder="1" applyAlignment="1" applyProtection="1">
      <alignment horizontal="center" vertical="center" wrapText="1"/>
      <protection/>
    </xf>
    <xf numFmtId="49" fontId="7" fillId="0" borderId="23" xfId="33" applyNumberFormat="1" applyFont="1" applyFill="1" applyBorder="1" applyAlignment="1" applyProtection="1">
      <alignment horizontal="center" vertical="center" wrapText="1"/>
      <protection/>
    </xf>
    <xf numFmtId="49" fontId="7" fillId="0" borderId="13" xfId="33" applyNumberFormat="1" applyFont="1" applyFill="1" applyBorder="1" applyAlignment="1" applyProtection="1">
      <alignment horizontal="center" vertical="center" wrapText="1"/>
      <protection/>
    </xf>
    <xf numFmtId="0" fontId="7" fillId="36" borderId="11" xfId="33" applyFont="1" applyFill="1" applyBorder="1" applyAlignment="1" applyProtection="1">
      <alignment horizontal="center" vertical="center" wrapText="1"/>
      <protection/>
    </xf>
    <xf numFmtId="0" fontId="7" fillId="36" borderId="17" xfId="33" applyFont="1" applyFill="1" applyBorder="1" applyAlignment="1" applyProtection="1">
      <alignment horizontal="center" vertical="center" wrapText="1"/>
      <protection/>
    </xf>
    <xf numFmtId="0" fontId="7" fillId="36" borderId="18" xfId="33" applyFont="1" applyFill="1" applyBorder="1" applyAlignment="1" applyProtection="1">
      <alignment horizontal="center" vertical="center" wrapText="1"/>
      <protection/>
    </xf>
    <xf numFmtId="0" fontId="7" fillId="36" borderId="20" xfId="33" applyFont="1" applyFill="1" applyBorder="1" applyAlignment="1" applyProtection="1">
      <alignment horizontal="center" vertical="center" wrapText="1"/>
      <protection/>
    </xf>
    <xf numFmtId="0" fontId="7" fillId="0" borderId="18" xfId="33" applyFont="1" applyFill="1" applyBorder="1" applyAlignment="1" applyProtection="1">
      <alignment horizontal="center" vertical="center" wrapText="1"/>
      <protection locked="0"/>
    </xf>
    <xf numFmtId="0" fontId="7" fillId="0" borderId="24" xfId="33" applyFont="1" applyFill="1" applyBorder="1" applyAlignment="1" applyProtection="1">
      <alignment horizontal="center" vertical="center" wrapText="1"/>
      <protection locked="0"/>
    </xf>
    <xf numFmtId="0" fontId="7" fillId="33" borderId="11" xfId="33" applyFont="1" applyFill="1" applyBorder="1" applyAlignment="1" applyProtection="1">
      <alignment horizontal="center" vertical="center" wrapText="1"/>
      <protection/>
    </xf>
    <xf numFmtId="0" fontId="7" fillId="33" borderId="17" xfId="33" applyFont="1" applyFill="1" applyBorder="1" applyAlignment="1" applyProtection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4" fillId="32" borderId="11" xfId="33" applyFont="1" applyFill="1" applyBorder="1" applyAlignment="1" applyProtection="1">
      <alignment horizontal="center" vertical="center" wrapText="1"/>
      <protection locked="0"/>
    </xf>
    <xf numFmtId="0" fontId="4" fillId="32" borderId="17" xfId="33" applyFont="1" applyFill="1" applyBorder="1" applyAlignment="1" applyProtection="1">
      <alignment horizontal="center" vertical="center" wrapText="1"/>
      <protection locked="0"/>
    </xf>
    <xf numFmtId="0" fontId="21" fillId="32" borderId="10" xfId="66" applyFont="1" applyFill="1" applyBorder="1" applyAlignment="1">
      <alignment vertical="center" wrapText="1"/>
      <protection/>
    </xf>
    <xf numFmtId="0" fontId="4" fillId="32" borderId="10" xfId="33" applyFont="1" applyFill="1" applyBorder="1" applyAlignment="1">
      <alignment vertical="center"/>
      <protection/>
    </xf>
    <xf numFmtId="0" fontId="36" fillId="0" borderId="10" xfId="38" applyFont="1" applyFill="1" applyBorder="1" applyAlignment="1">
      <alignment horizontal="left" vertical="center" wrapText="1"/>
      <protection/>
    </xf>
    <xf numFmtId="0" fontId="48" fillId="0" borderId="10" xfId="38" applyFont="1" applyFill="1" applyBorder="1" applyAlignment="1">
      <alignment horizontal="left" vertical="center" wrapText="1"/>
      <protection/>
    </xf>
    <xf numFmtId="0" fontId="21" fillId="0" borderId="10" xfId="68" applyFont="1" applyFill="1" applyBorder="1" applyAlignment="1">
      <alignment vertical="justify" wrapText="1"/>
      <protection/>
    </xf>
    <xf numFmtId="0" fontId="50" fillId="0" borderId="10" xfId="68" applyFont="1" applyFill="1" applyBorder="1" applyAlignment="1">
      <alignment vertical="justify" wrapText="1"/>
      <protection/>
    </xf>
    <xf numFmtId="0" fontId="36" fillId="0" borderId="10" xfId="68" applyFont="1" applyFill="1" applyBorder="1" applyAlignment="1">
      <alignment horizontal="left" vertical="center"/>
      <protection/>
    </xf>
    <xf numFmtId="2" fontId="36" fillId="0" borderId="10" xfId="39" applyNumberFormat="1" applyFont="1" applyFill="1" applyBorder="1" applyAlignment="1">
      <alignment horizontal="left" wrapText="1"/>
      <protection/>
    </xf>
    <xf numFmtId="2" fontId="48" fillId="0" borderId="10" xfId="0" applyNumberFormat="1" applyFont="1" applyFill="1" applyBorder="1" applyAlignment="1">
      <alignment horizontal="left" wrapText="1"/>
    </xf>
    <xf numFmtId="0" fontId="21" fillId="36" borderId="10" xfId="68" applyFont="1" applyFill="1" applyBorder="1" applyAlignment="1">
      <alignment horizontal="center" vertical="justify" wrapText="1" readingOrder="1"/>
      <protection/>
    </xf>
    <xf numFmtId="0" fontId="30" fillId="0" borderId="10" xfId="68" applyFont="1" applyFill="1" applyBorder="1" applyAlignment="1">
      <alignment horizontal="center" vertical="justify" wrapText="1" readingOrder="1"/>
      <protection/>
    </xf>
    <xf numFmtId="0" fontId="40" fillId="0" borderId="10" xfId="0" applyFont="1" applyBorder="1" applyAlignment="1">
      <alignment horizontal="center" vertical="justify" wrapText="1" readingOrder="1"/>
    </xf>
    <xf numFmtId="0" fontId="21" fillId="36" borderId="10" xfId="68" applyFont="1" applyFill="1" applyBorder="1" applyAlignment="1">
      <alignment horizontal="left" vertical="center" wrapText="1"/>
      <protection/>
    </xf>
    <xf numFmtId="0" fontId="10" fillId="0" borderId="0" xfId="64" applyFont="1" applyAlignment="1" applyProtection="1">
      <alignment horizontal="left"/>
      <protection hidden="1"/>
    </xf>
    <xf numFmtId="0" fontId="4" fillId="40" borderId="10" xfId="33" applyFont="1" applyFill="1" applyBorder="1" applyAlignment="1">
      <alignment horizontal="left"/>
      <protection/>
    </xf>
    <xf numFmtId="0" fontId="4" fillId="34" borderId="10" xfId="33" applyFont="1" applyFill="1" applyBorder="1" applyAlignment="1">
      <alignment vertical="center"/>
      <protection/>
    </xf>
    <xf numFmtId="0" fontId="36" fillId="0" borderId="10" xfId="68" applyFont="1" applyFill="1" applyBorder="1" applyAlignment="1" applyProtection="1">
      <alignment horizontal="left" vertical="center" wrapText="1"/>
      <protection/>
    </xf>
    <xf numFmtId="0" fontId="21" fillId="32" borderId="10" xfId="68" applyFont="1" applyFill="1" applyBorder="1" applyAlignment="1">
      <alignment vertical="center" wrapText="1"/>
      <protection/>
    </xf>
    <xf numFmtId="0" fontId="48" fillId="0" borderId="10" xfId="0" applyFont="1" applyBorder="1" applyAlignment="1">
      <alignment/>
    </xf>
    <xf numFmtId="0" fontId="36" fillId="0" borderId="10" xfId="68" applyFont="1" applyFill="1" applyBorder="1" applyAlignment="1">
      <alignment horizontal="left"/>
      <protection/>
    </xf>
    <xf numFmtId="0" fontId="7" fillId="0" borderId="23" xfId="33" applyFont="1" applyFill="1" applyBorder="1" applyAlignment="1">
      <alignment horizontal="center" vertical="center" wrapText="1"/>
      <protection/>
    </xf>
    <xf numFmtId="0" fontId="21" fillId="36" borderId="10" xfId="61" applyFont="1" applyFill="1" applyBorder="1" applyAlignment="1" applyProtection="1">
      <alignment horizontal="left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1" fillId="33" borderId="14" xfId="33" applyFont="1" applyFill="1" applyBorder="1" applyAlignment="1">
      <alignment horizontal="center" vertical="center" wrapText="1"/>
      <protection/>
    </xf>
    <xf numFmtId="0" fontId="11" fillId="33" borderId="17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7" fillId="0" borderId="17" xfId="33" applyFont="1" applyFill="1" applyBorder="1" applyAlignment="1">
      <alignment horizontal="center" vertical="center" wrapText="1"/>
      <protection/>
    </xf>
    <xf numFmtId="0" fontId="7" fillId="0" borderId="18" xfId="33" applyFont="1" applyFill="1" applyBorder="1" applyAlignment="1">
      <alignment horizontal="center" vertical="center" wrapText="1"/>
      <protection/>
    </xf>
    <xf numFmtId="0" fontId="7" fillId="0" borderId="20" xfId="33" applyFont="1" applyFill="1" applyBorder="1" applyAlignment="1">
      <alignment horizontal="center" vertical="center" wrapText="1"/>
      <protection/>
    </xf>
    <xf numFmtId="0" fontId="7" fillId="0" borderId="24" xfId="33" applyFont="1" applyFill="1" applyBorder="1" applyAlignment="1">
      <alignment horizontal="center" vertical="center" wrapText="1"/>
      <protection/>
    </xf>
    <xf numFmtId="0" fontId="7" fillId="0" borderId="25" xfId="33" applyFont="1" applyFill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7" fillId="0" borderId="19" xfId="33" applyFont="1" applyFill="1" applyBorder="1" applyAlignment="1">
      <alignment horizontal="center" vertical="center" wrapText="1"/>
      <protection/>
    </xf>
    <xf numFmtId="0" fontId="7" fillId="0" borderId="26" xfId="33" applyFont="1" applyFill="1" applyBorder="1" applyAlignment="1">
      <alignment horizontal="center" vertical="center" wrapText="1"/>
      <protection/>
    </xf>
    <xf numFmtId="0" fontId="21" fillId="0" borderId="10" xfId="68" applyFont="1" applyFill="1" applyBorder="1" applyAlignment="1">
      <alignment horizontal="center" vertical="justify" wrapText="1"/>
      <protection/>
    </xf>
    <xf numFmtId="0" fontId="27" fillId="0" borderId="10" xfId="62" applyFont="1" applyFill="1" applyBorder="1" applyAlignment="1">
      <alignment horizontal="center" vertical="justify" wrapText="1" readingOrder="1"/>
      <protection/>
    </xf>
    <xf numFmtId="0" fontId="7" fillId="0" borderId="0" xfId="34" applyFont="1" applyAlignment="1">
      <alignment horizontal="center"/>
      <protection/>
    </xf>
    <xf numFmtId="0" fontId="12" fillId="41" borderId="11" xfId="68" applyFont="1" applyFill="1" applyBorder="1" applyAlignment="1">
      <alignment horizontal="left" vertical="center" wrapText="1"/>
      <protection/>
    </xf>
    <xf numFmtId="0" fontId="12" fillId="41" borderId="14" xfId="68" applyFont="1" applyFill="1" applyBorder="1" applyAlignment="1">
      <alignment horizontal="left" vertical="center" wrapText="1"/>
      <protection/>
    </xf>
    <xf numFmtId="0" fontId="27" fillId="0" borderId="12" xfId="68" applyFont="1" applyFill="1" applyBorder="1" applyAlignment="1">
      <alignment horizontal="center" vertical="justify" wrapText="1" readingOrder="1"/>
      <protection/>
    </xf>
    <xf numFmtId="0" fontId="27" fillId="0" borderId="13" xfId="68" applyFont="1" applyFill="1" applyBorder="1" applyAlignment="1">
      <alignment horizontal="center" vertical="justify" wrapText="1" readingOrder="1"/>
      <protection/>
    </xf>
    <xf numFmtId="0" fontId="73" fillId="34" borderId="11" xfId="68" applyFont="1" applyFill="1" applyBorder="1" applyAlignment="1">
      <alignment horizontal="left"/>
      <protection/>
    </xf>
    <xf numFmtId="0" fontId="73" fillId="34" borderId="14" xfId="68" applyFont="1" applyFill="1" applyBorder="1" applyAlignment="1">
      <alignment horizontal="left"/>
      <protection/>
    </xf>
    <xf numFmtId="0" fontId="73" fillId="34" borderId="17" xfId="68" applyFont="1" applyFill="1" applyBorder="1" applyAlignment="1">
      <alignment horizontal="left"/>
      <protection/>
    </xf>
    <xf numFmtId="0" fontId="4" fillId="40" borderId="11" xfId="33" applyFont="1" applyFill="1" applyBorder="1" applyAlignment="1">
      <alignment horizontal="left"/>
      <protection/>
    </xf>
    <xf numFmtId="0" fontId="4" fillId="40" borderId="14" xfId="33" applyFont="1" applyFill="1" applyBorder="1" applyAlignment="1">
      <alignment horizontal="left"/>
      <protection/>
    </xf>
    <xf numFmtId="0" fontId="4" fillId="40" borderId="17" xfId="33" applyFont="1" applyFill="1" applyBorder="1" applyAlignment="1">
      <alignment horizontal="left"/>
      <protection/>
    </xf>
    <xf numFmtId="0" fontId="4" fillId="32" borderId="10" xfId="33" applyFont="1" applyFill="1" applyBorder="1" applyAlignment="1">
      <alignment horizontal="left" vertical="center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11" fillId="0" borderId="0" xfId="33" applyFont="1" applyFill="1" applyBorder="1" applyAlignment="1">
      <alignment horizontal="center" vertical="center"/>
      <protection/>
    </xf>
    <xf numFmtId="0" fontId="11" fillId="0" borderId="26" xfId="33" applyFont="1" applyFill="1" applyBorder="1" applyAlignment="1">
      <alignment horizontal="center" vertical="top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0" fontId="4" fillId="36" borderId="10" xfId="33" applyFont="1" applyFill="1" applyBorder="1" applyAlignment="1">
      <alignment horizontal="left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3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21" fillId="36" borderId="10" xfId="68" applyFont="1" applyFill="1" applyBorder="1" applyAlignment="1">
      <alignment horizontal="center" vertical="justify" wrapText="1"/>
      <protection/>
    </xf>
    <xf numFmtId="2" fontId="78" fillId="0" borderId="12" xfId="0" applyNumberFormat="1" applyFont="1" applyBorder="1" applyAlignment="1">
      <alignment horizontal="center" vertical="center" wrapText="1"/>
    </xf>
    <xf numFmtId="2" fontId="78" fillId="0" borderId="23" xfId="0" applyNumberFormat="1" applyFont="1" applyBorder="1" applyAlignment="1">
      <alignment horizontal="center" vertical="center" wrapText="1"/>
    </xf>
    <xf numFmtId="2" fontId="78" fillId="0" borderId="13" xfId="0" applyNumberFormat="1" applyFont="1" applyBorder="1" applyAlignment="1">
      <alignment horizontal="center" vertical="center" wrapText="1"/>
    </xf>
    <xf numFmtId="0" fontId="4" fillId="34" borderId="11" xfId="36" applyFont="1" applyFill="1" applyBorder="1" applyAlignment="1">
      <alignment vertical="center"/>
      <protection/>
    </xf>
    <xf numFmtId="0" fontId="4" fillId="34" borderId="14" xfId="36" applyFont="1" applyFill="1" applyBorder="1" applyAlignment="1">
      <alignment vertical="center"/>
      <protection/>
    </xf>
    <xf numFmtId="0" fontId="4" fillId="34" borderId="17" xfId="36" applyFont="1" applyFill="1" applyBorder="1" applyAlignment="1">
      <alignment vertical="center"/>
      <protection/>
    </xf>
    <xf numFmtId="0" fontId="13" fillId="34" borderId="11" xfId="36" applyFont="1" applyFill="1" applyBorder="1" applyAlignment="1">
      <alignment vertical="center"/>
      <protection/>
    </xf>
    <xf numFmtId="0" fontId="13" fillId="34" borderId="14" xfId="36" applyFont="1" applyFill="1" applyBorder="1" applyAlignment="1">
      <alignment vertical="center"/>
      <protection/>
    </xf>
    <xf numFmtId="0" fontId="13" fillId="34" borderId="17" xfId="36" applyFont="1" applyFill="1" applyBorder="1" applyAlignment="1">
      <alignment vertical="center"/>
      <protection/>
    </xf>
    <xf numFmtId="0" fontId="4" fillId="36" borderId="10" xfId="36" applyFont="1" applyFill="1" applyBorder="1" applyAlignment="1">
      <alignment horizontal="left"/>
      <protection/>
    </xf>
    <xf numFmtId="0" fontId="4" fillId="34" borderId="11" xfId="36" applyFont="1" applyFill="1" applyBorder="1" applyAlignment="1">
      <alignment horizontal="left" vertical="center"/>
      <protection/>
    </xf>
    <xf numFmtId="0" fontId="4" fillId="34" borderId="14" xfId="36" applyFont="1" applyFill="1" applyBorder="1" applyAlignment="1">
      <alignment horizontal="left" vertical="center"/>
      <protection/>
    </xf>
    <xf numFmtId="0" fontId="4" fillId="34" borderId="17" xfId="36" applyFont="1" applyFill="1" applyBorder="1" applyAlignment="1">
      <alignment horizontal="left" vertical="center"/>
      <protection/>
    </xf>
    <xf numFmtId="0" fontId="4" fillId="0" borderId="11" xfId="36" applyFont="1" applyFill="1" applyBorder="1" applyAlignment="1">
      <alignment vertical="center"/>
      <protection/>
    </xf>
    <xf numFmtId="0" fontId="4" fillId="0" borderId="14" xfId="36" applyFont="1" applyFill="1" applyBorder="1" applyAlignment="1">
      <alignment vertical="center"/>
      <protection/>
    </xf>
    <xf numFmtId="0" fontId="4" fillId="0" borderId="17" xfId="36" applyFont="1" applyFill="1" applyBorder="1" applyAlignment="1">
      <alignment vertical="center"/>
      <protection/>
    </xf>
    <xf numFmtId="0" fontId="54" fillId="0" borderId="10" xfId="33" applyFont="1" applyFill="1" applyBorder="1" applyAlignment="1">
      <alignment horizontal="center" vertical="justify" wrapText="1"/>
      <protection/>
    </xf>
    <xf numFmtId="0" fontId="54" fillId="0" borderId="10" xfId="33" applyFont="1" applyFill="1" applyBorder="1" applyAlignment="1">
      <alignment horizontal="center" vertical="center" wrapText="1"/>
      <protection/>
    </xf>
    <xf numFmtId="0" fontId="47" fillId="0" borderId="10" xfId="33" applyFont="1" applyFill="1" applyBorder="1" applyAlignment="1">
      <alignment horizontal="left" wrapText="1"/>
      <protection/>
    </xf>
    <xf numFmtId="0" fontId="47" fillId="0" borderId="12" xfId="33" applyFont="1" applyFill="1" applyBorder="1" applyAlignment="1">
      <alignment horizontal="center" wrapText="1"/>
      <protection/>
    </xf>
    <xf numFmtId="0" fontId="47" fillId="0" borderId="13" xfId="33" applyFont="1" applyFill="1" applyBorder="1" applyAlignment="1">
      <alignment horizontal="center" wrapText="1"/>
      <protection/>
    </xf>
    <xf numFmtId="0" fontId="47" fillId="0" borderId="23" xfId="33" applyFont="1" applyFill="1" applyBorder="1" applyAlignment="1">
      <alignment horizontal="center" wrapText="1"/>
      <protection/>
    </xf>
    <xf numFmtId="0" fontId="54" fillId="0" borderId="12" xfId="33" applyFont="1" applyFill="1" applyBorder="1" applyAlignment="1">
      <alignment horizontal="center" vertical="center" wrapText="1"/>
      <protection/>
    </xf>
    <xf numFmtId="0" fontId="54" fillId="0" borderId="23" xfId="33" applyFont="1" applyFill="1" applyBorder="1" applyAlignment="1">
      <alignment horizontal="center" vertical="center" wrapText="1"/>
      <protection/>
    </xf>
    <xf numFmtId="0" fontId="54" fillId="0" borderId="13" xfId="33" applyFont="1" applyFill="1" applyBorder="1" applyAlignment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Iau?iue 2 2" xfId="35"/>
    <cellStyle name="Iau?iue 3" xfId="36"/>
    <cellStyle name="Iau?iue_Vukonana 010213 46884" xfId="37"/>
    <cellStyle name="Iau?iue_ІП_2013 60567 300712" xfId="38"/>
    <cellStyle name="Iau?iue_Пропозиції до ІП_2013 7 розділ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IP_2008_Оригинал" xfId="60"/>
    <cellStyle name="Обычный_IP_2008_Оригинал_31199" xfId="61"/>
    <cellStyle name="Обычный_IP_2008_Оригинал_new" xfId="62"/>
    <cellStyle name="Обычный_IP_2010_Оригинал_32 606_151209" xfId="63"/>
    <cellStyle name="Обычный_nkre1" xfId="64"/>
    <cellStyle name="Обычный_Report_2010_32606_Квітень_Для_НКРЕ_120410" xfId="65"/>
    <cellStyle name="Обычный_Report_2010_32606_Січень" xfId="66"/>
    <cellStyle name="Обычный_Лист1" xfId="67"/>
    <cellStyle name="Обычный_Проект_IP_2009_260608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29.7109375" style="6" customWidth="1"/>
    <col min="2" max="2" width="3.7109375" style="6" customWidth="1"/>
    <col min="3" max="3" width="21.28125" style="6" customWidth="1"/>
    <col min="4" max="4" width="5.7109375" style="6" customWidth="1"/>
    <col min="5" max="5" width="22.140625" style="6" customWidth="1"/>
    <col min="6" max="16384" width="9.140625" style="6" customWidth="1"/>
  </cols>
  <sheetData>
    <row r="1" spans="3:9" s="9" customFormat="1" ht="15.75">
      <c r="C1" s="617" t="s">
        <v>65</v>
      </c>
      <c r="D1" s="617"/>
      <c r="E1" s="617"/>
      <c r="F1" s="10"/>
      <c r="G1" s="10"/>
      <c r="H1" s="10"/>
      <c r="I1" s="10"/>
    </row>
    <row r="2" spans="3:9" s="9" customFormat="1" ht="15.75" customHeight="1">
      <c r="C2" s="617" t="s">
        <v>63</v>
      </c>
      <c r="D2" s="617"/>
      <c r="E2" s="617"/>
      <c r="F2" s="617"/>
      <c r="G2" s="10"/>
      <c r="H2" s="10"/>
      <c r="I2" s="10"/>
    </row>
    <row r="3" spans="3:9" s="9" customFormat="1" ht="15.75" customHeight="1">
      <c r="C3" s="618" t="s">
        <v>64</v>
      </c>
      <c r="D3" s="618"/>
      <c r="E3" s="618"/>
      <c r="F3" s="618"/>
      <c r="G3" s="618"/>
      <c r="H3" s="618"/>
      <c r="I3" s="618"/>
    </row>
    <row r="4" spans="3:9" s="9" customFormat="1" ht="15.75" customHeight="1">
      <c r="C4" s="618"/>
      <c r="D4" s="618"/>
      <c r="E4" s="618"/>
      <c r="F4" s="618"/>
      <c r="G4" s="8"/>
      <c r="H4" s="8"/>
      <c r="I4" s="8"/>
    </row>
    <row r="6" spans="1:5" ht="26.25" customHeight="1">
      <c r="A6" s="614" t="s">
        <v>73</v>
      </c>
      <c r="B6" s="615"/>
      <c r="C6" s="615"/>
      <c r="D6" s="615"/>
      <c r="E6" s="615"/>
    </row>
    <row r="7" spans="1:5" ht="29.25" customHeight="1" thickBot="1">
      <c r="A7" s="48" t="s">
        <v>76</v>
      </c>
      <c r="B7" s="616" t="s">
        <v>532</v>
      </c>
      <c r="C7" s="616"/>
      <c r="D7" s="616"/>
      <c r="E7" s="616"/>
    </row>
    <row r="8" spans="1:5" ht="26.25" customHeight="1" thickBot="1">
      <c r="A8" s="49" t="s">
        <v>74</v>
      </c>
      <c r="B8" s="51" t="s">
        <v>57</v>
      </c>
      <c r="C8" s="80">
        <v>41275</v>
      </c>
      <c r="D8" s="47" t="s">
        <v>66</v>
      </c>
      <c r="E8" s="80">
        <v>41456</v>
      </c>
    </row>
    <row r="9" spans="1:5" ht="22.5" customHeight="1" thickBot="1">
      <c r="A9" s="50" t="s">
        <v>75</v>
      </c>
      <c r="B9" s="51" t="s">
        <v>57</v>
      </c>
      <c r="C9" s="80">
        <v>41275</v>
      </c>
      <c r="D9" s="47" t="s">
        <v>66</v>
      </c>
      <c r="E9" s="80">
        <v>41609</v>
      </c>
    </row>
  </sheetData>
  <sheetProtection/>
  <mergeCells count="6">
    <mergeCell ref="A6:E6"/>
    <mergeCell ref="B7:E7"/>
    <mergeCell ref="C1:E1"/>
    <mergeCell ref="C2:F2"/>
    <mergeCell ref="C3:I3"/>
    <mergeCell ref="C4:F4"/>
  </mergeCells>
  <printOptions/>
  <pageMargins left="1.11" right="0.33" top="0.72" bottom="1" header="0.5" footer="0.5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1"/>
  <sheetViews>
    <sheetView tabSelected="1" view="pageBreakPreview" zoomScale="73" zoomScaleSheetLayoutView="73" zoomScalePageLayoutView="0" workbookViewId="0" topLeftCell="A115">
      <selection activeCell="T115" sqref="T115:T117"/>
    </sheetView>
  </sheetViews>
  <sheetFormatPr defaultColWidth="9.140625" defaultRowHeight="12.75"/>
  <cols>
    <col min="1" max="1" width="6.00390625" style="31" customWidth="1"/>
    <col min="2" max="2" width="39.8515625" style="31" customWidth="1"/>
    <col min="3" max="3" width="5.00390625" style="31" customWidth="1"/>
    <col min="4" max="4" width="11.57421875" style="31" customWidth="1"/>
    <col min="5" max="5" width="10.140625" style="31" customWidth="1"/>
    <col min="6" max="6" width="9.421875" style="31" customWidth="1"/>
    <col min="7" max="7" width="10.7109375" style="31" customWidth="1"/>
    <col min="8" max="8" width="8.00390625" style="31" customWidth="1"/>
    <col min="9" max="9" width="10.57421875" style="31" customWidth="1"/>
    <col min="10" max="10" width="10.28125" style="31" customWidth="1"/>
    <col min="11" max="11" width="8.140625" style="31" customWidth="1"/>
    <col min="12" max="12" width="10.8515625" style="31" customWidth="1"/>
    <col min="13" max="13" width="8.7109375" style="31" customWidth="1"/>
    <col min="14" max="14" width="10.8515625" style="31" customWidth="1"/>
    <col min="15" max="15" width="19.421875" style="31" customWidth="1"/>
    <col min="16" max="16" width="9.57421875" style="31" customWidth="1"/>
    <col min="17" max="17" width="11.421875" style="31" customWidth="1"/>
    <col min="18" max="18" width="9.7109375" style="31" customWidth="1"/>
    <col min="19" max="19" width="17.140625" style="31" customWidth="1"/>
    <col min="20" max="20" width="13.421875" style="31" customWidth="1"/>
    <col min="21" max="16384" width="9.140625" style="31" customWidth="1"/>
  </cols>
  <sheetData>
    <row r="1" spans="1:20" ht="24" customHeight="1">
      <c r="A1" s="679" t="s">
        <v>534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1"/>
    </row>
    <row r="2" spans="1:20" s="42" customFormat="1" ht="17.25" customHeight="1">
      <c r="A2" s="653" t="s">
        <v>2</v>
      </c>
      <c r="B2" s="682" t="s">
        <v>127</v>
      </c>
      <c r="C2" s="653" t="s">
        <v>23</v>
      </c>
      <c r="D2" s="685" t="s">
        <v>156</v>
      </c>
      <c r="E2" s="690"/>
      <c r="F2" s="690"/>
      <c r="G2" s="686"/>
      <c r="H2" s="685" t="s">
        <v>434</v>
      </c>
      <c r="I2" s="686"/>
      <c r="J2" s="682" t="s">
        <v>443</v>
      </c>
      <c r="K2" s="682"/>
      <c r="L2" s="682"/>
      <c r="M2" s="682"/>
      <c r="N2" s="682"/>
      <c r="O2" s="653" t="s">
        <v>144</v>
      </c>
      <c r="P2" s="682" t="s">
        <v>60</v>
      </c>
      <c r="Q2" s="682"/>
      <c r="R2" s="653" t="s">
        <v>55</v>
      </c>
      <c r="S2" s="653" t="s">
        <v>21</v>
      </c>
      <c r="T2" s="653" t="s">
        <v>22</v>
      </c>
    </row>
    <row r="3" spans="1:20" s="42" customFormat="1" ht="81" customHeight="1">
      <c r="A3" s="677"/>
      <c r="B3" s="682"/>
      <c r="C3" s="677"/>
      <c r="D3" s="687"/>
      <c r="E3" s="691"/>
      <c r="F3" s="691"/>
      <c r="G3" s="688"/>
      <c r="H3" s="687"/>
      <c r="I3" s="688"/>
      <c r="J3" s="683" t="s">
        <v>82</v>
      </c>
      <c r="K3" s="689"/>
      <c r="L3" s="684"/>
      <c r="M3" s="683" t="s">
        <v>83</v>
      </c>
      <c r="N3" s="684"/>
      <c r="O3" s="677"/>
      <c r="P3" s="682"/>
      <c r="Q3" s="682"/>
      <c r="R3" s="677"/>
      <c r="S3" s="677"/>
      <c r="T3" s="677"/>
    </row>
    <row r="4" spans="1:20" s="42" customFormat="1" ht="72" customHeight="1">
      <c r="A4" s="654"/>
      <c r="B4" s="682"/>
      <c r="C4" s="654"/>
      <c r="D4" s="39" t="s">
        <v>126</v>
      </c>
      <c r="E4" s="39" t="s">
        <v>143</v>
      </c>
      <c r="F4" s="20" t="s">
        <v>24</v>
      </c>
      <c r="G4" s="34" t="s">
        <v>81</v>
      </c>
      <c r="H4" s="20" t="s">
        <v>24</v>
      </c>
      <c r="I4" s="34" t="s">
        <v>81</v>
      </c>
      <c r="J4" s="39" t="s">
        <v>143</v>
      </c>
      <c r="K4" s="20" t="s">
        <v>128</v>
      </c>
      <c r="L4" s="20" t="s">
        <v>81</v>
      </c>
      <c r="M4" s="20" t="s">
        <v>128</v>
      </c>
      <c r="N4" s="20" t="s">
        <v>81</v>
      </c>
      <c r="O4" s="654"/>
      <c r="P4" s="34" t="s">
        <v>24</v>
      </c>
      <c r="Q4" s="34" t="s">
        <v>81</v>
      </c>
      <c r="R4" s="654"/>
      <c r="S4" s="654"/>
      <c r="T4" s="654"/>
    </row>
    <row r="5" spans="1:20" s="42" customFormat="1" ht="14.25" customHeight="1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  <c r="M5" s="101">
        <v>13</v>
      </c>
      <c r="N5" s="101">
        <v>14</v>
      </c>
      <c r="O5" s="101">
        <v>15</v>
      </c>
      <c r="P5" s="101">
        <v>16</v>
      </c>
      <c r="Q5" s="101">
        <v>17</v>
      </c>
      <c r="R5" s="101">
        <v>18</v>
      </c>
      <c r="S5" s="101">
        <v>19</v>
      </c>
      <c r="T5" s="101">
        <v>20</v>
      </c>
    </row>
    <row r="6" spans="1:20" s="25" customFormat="1" ht="15">
      <c r="A6" s="702" t="s">
        <v>129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4"/>
    </row>
    <row r="7" spans="1:20" s="25" customFormat="1" ht="15" customHeight="1">
      <c r="A7" s="678" t="s">
        <v>157</v>
      </c>
      <c r="B7" s="678"/>
      <c r="C7" s="678"/>
      <c r="D7" s="678"/>
      <c r="E7" s="678"/>
      <c r="F7" s="678"/>
      <c r="G7" s="266"/>
      <c r="H7" s="266"/>
      <c r="I7" s="266"/>
      <c r="J7" s="266"/>
      <c r="K7" s="266"/>
      <c r="L7" s="266"/>
      <c r="M7" s="266"/>
      <c r="N7" s="266"/>
      <c r="O7" s="271"/>
      <c r="P7" s="266"/>
      <c r="Q7" s="266"/>
      <c r="R7" s="266"/>
      <c r="S7" s="266"/>
      <c r="T7" s="266"/>
    </row>
    <row r="8" spans="1:20" s="25" customFormat="1" ht="15">
      <c r="A8" s="128"/>
      <c r="B8" s="132" t="s">
        <v>158</v>
      </c>
      <c r="C8" s="115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</row>
    <row r="9" spans="1:20" s="25" customFormat="1" ht="33.75">
      <c r="A9" s="129">
        <v>1</v>
      </c>
      <c r="B9" s="131" t="s">
        <v>159</v>
      </c>
      <c r="C9" s="130" t="s">
        <v>160</v>
      </c>
      <c r="D9" s="134" t="s">
        <v>197</v>
      </c>
      <c r="E9" s="116">
        <f>G9/F9</f>
        <v>182.76000000000002</v>
      </c>
      <c r="F9" s="117">
        <v>2.4</v>
      </c>
      <c r="G9" s="118">
        <v>438.624</v>
      </c>
      <c r="H9" s="117">
        <v>2.4</v>
      </c>
      <c r="I9" s="340">
        <v>438.624</v>
      </c>
      <c r="J9" s="266" t="e">
        <v>#DIV/0!</v>
      </c>
      <c r="K9" s="266">
        <v>0</v>
      </c>
      <c r="L9" s="266">
        <v>0</v>
      </c>
      <c r="M9" s="266">
        <v>0</v>
      </c>
      <c r="N9" s="266">
        <v>0</v>
      </c>
      <c r="O9" s="302">
        <v>0</v>
      </c>
      <c r="P9" s="267">
        <f aca="true" t="shared" si="0" ref="P9:Q11">H9-K9</f>
        <v>2.4</v>
      </c>
      <c r="Q9" s="267">
        <f t="shared" si="0"/>
        <v>438.624</v>
      </c>
      <c r="R9" s="292" t="e">
        <f>(J9-E9)/E9</f>
        <v>#DIV/0!</v>
      </c>
      <c r="S9" s="269" t="s">
        <v>337</v>
      </c>
      <c r="T9" s="732" t="s">
        <v>537</v>
      </c>
    </row>
    <row r="10" spans="1:20" s="25" customFormat="1" ht="30">
      <c r="A10" s="129">
        <v>2</v>
      </c>
      <c r="B10" s="207" t="s">
        <v>441</v>
      </c>
      <c r="C10" s="130" t="s">
        <v>160</v>
      </c>
      <c r="D10" s="206" t="s">
        <v>268</v>
      </c>
      <c r="E10" s="116">
        <f>G10/F10</f>
        <v>175.48039215686276</v>
      </c>
      <c r="F10" s="117">
        <v>2.04</v>
      </c>
      <c r="G10" s="118">
        <v>357.98</v>
      </c>
      <c r="H10" s="117"/>
      <c r="I10" s="118"/>
      <c r="J10" s="266" t="e">
        <v>#DIV/0!</v>
      </c>
      <c r="K10" s="266">
        <v>0</v>
      </c>
      <c r="L10" s="266">
        <v>0</v>
      </c>
      <c r="M10" s="266">
        <v>0</v>
      </c>
      <c r="N10" s="266">
        <v>0</v>
      </c>
      <c r="O10" s="302">
        <v>0</v>
      </c>
      <c r="P10" s="267">
        <f t="shared" si="0"/>
        <v>0</v>
      </c>
      <c r="Q10" s="267">
        <f t="shared" si="0"/>
        <v>0</v>
      </c>
      <c r="R10" s="292" t="e">
        <f>(J10-E10)/E10</f>
        <v>#DIV/0!</v>
      </c>
      <c r="S10" s="269" t="s">
        <v>339</v>
      </c>
      <c r="T10" s="266"/>
    </row>
    <row r="11" spans="1:20" s="25" customFormat="1" ht="30">
      <c r="A11" s="129">
        <v>3</v>
      </c>
      <c r="B11" s="207" t="s">
        <v>442</v>
      </c>
      <c r="C11" s="130" t="s">
        <v>160</v>
      </c>
      <c r="D11" s="206" t="s">
        <v>268</v>
      </c>
      <c r="E11" s="116">
        <f>G11/F11</f>
        <v>179.3129496402878</v>
      </c>
      <c r="F11" s="117">
        <v>2.78</v>
      </c>
      <c r="G11" s="118">
        <v>498.49</v>
      </c>
      <c r="H11" s="117"/>
      <c r="I11" s="118"/>
      <c r="J11" s="266" t="e">
        <v>#DIV/0!</v>
      </c>
      <c r="K11" s="266">
        <v>0</v>
      </c>
      <c r="L11" s="266">
        <v>0</v>
      </c>
      <c r="M11" s="266">
        <v>0</v>
      </c>
      <c r="N11" s="266">
        <v>0</v>
      </c>
      <c r="O11" s="302">
        <v>0</v>
      </c>
      <c r="P11" s="267">
        <f t="shared" si="0"/>
        <v>0</v>
      </c>
      <c r="Q11" s="267">
        <f t="shared" si="0"/>
        <v>0</v>
      </c>
      <c r="R11" s="292" t="e">
        <f>(J11-E11)/E11</f>
        <v>#DIV/0!</v>
      </c>
      <c r="S11" s="269" t="s">
        <v>337</v>
      </c>
      <c r="T11" s="266"/>
    </row>
    <row r="12" spans="1:20" s="25" customFormat="1" ht="15">
      <c r="A12" s="129"/>
      <c r="B12" s="132" t="s">
        <v>161</v>
      </c>
      <c r="C12" s="115"/>
      <c r="D12" s="266"/>
      <c r="E12" s="116"/>
      <c r="F12" s="119"/>
      <c r="G12" s="116"/>
      <c r="H12" s="266"/>
      <c r="I12" s="266"/>
      <c r="J12" s="266"/>
      <c r="K12" s="266"/>
      <c r="L12" s="266"/>
      <c r="M12" s="266"/>
      <c r="N12" s="266"/>
      <c r="O12" s="302"/>
      <c r="P12" s="267"/>
      <c r="Q12" s="267"/>
      <c r="R12" s="292"/>
      <c r="S12" s="270"/>
      <c r="T12" s="266"/>
    </row>
    <row r="13" spans="1:20" s="25" customFormat="1" ht="21">
      <c r="A13" s="129">
        <v>4</v>
      </c>
      <c r="B13" s="131" t="s">
        <v>162</v>
      </c>
      <c r="C13" s="115" t="s">
        <v>160</v>
      </c>
      <c r="D13" s="134" t="s">
        <v>197</v>
      </c>
      <c r="E13" s="116">
        <f aca="true" t="shared" si="1" ref="E13:E49">G13/F13</f>
        <v>189.06708074534163</v>
      </c>
      <c r="F13" s="117">
        <v>3.22</v>
      </c>
      <c r="G13" s="118">
        <v>608.796</v>
      </c>
      <c r="H13" s="271">
        <v>3.22</v>
      </c>
      <c r="I13" s="271">
        <v>608.796</v>
      </c>
      <c r="J13" s="266">
        <v>189.06708074534163</v>
      </c>
      <c r="K13" s="266">
        <v>3.22</v>
      </c>
      <c r="L13" s="266">
        <v>608.796</v>
      </c>
      <c r="M13" s="266">
        <v>3.22</v>
      </c>
      <c r="N13" s="266">
        <v>608.796</v>
      </c>
      <c r="O13" s="381" t="s">
        <v>366</v>
      </c>
      <c r="P13" s="267">
        <f aca="true" t="shared" si="2" ref="P13:P49">H13-K13</f>
        <v>0</v>
      </c>
      <c r="Q13" s="267">
        <f aca="true" t="shared" si="3" ref="Q13:Q49">I13-L13</f>
        <v>0</v>
      </c>
      <c r="R13" s="292">
        <f aca="true" t="shared" si="4" ref="R13:R49">(J13-E13)/E13</f>
        <v>0</v>
      </c>
      <c r="S13" s="269" t="s">
        <v>337</v>
      </c>
      <c r="T13" s="266"/>
    </row>
    <row r="14" spans="1:20" s="25" customFormat="1" ht="15">
      <c r="A14" s="129"/>
      <c r="B14" s="132" t="s">
        <v>163</v>
      </c>
      <c r="C14" s="115"/>
      <c r="D14" s="266"/>
      <c r="E14" s="116"/>
      <c r="F14" s="119"/>
      <c r="G14" s="116"/>
      <c r="H14" s="266"/>
      <c r="I14" s="266"/>
      <c r="J14" s="266"/>
      <c r="K14" s="266"/>
      <c r="L14" s="266"/>
      <c r="M14" s="266"/>
      <c r="N14" s="266"/>
      <c r="O14" s="381"/>
      <c r="P14" s="267"/>
      <c r="Q14" s="267"/>
      <c r="R14" s="292"/>
      <c r="S14" s="270"/>
      <c r="T14" s="266"/>
    </row>
    <row r="15" spans="1:20" s="25" customFormat="1" ht="28.5">
      <c r="A15" s="129">
        <v>5</v>
      </c>
      <c r="B15" s="131" t="s">
        <v>187</v>
      </c>
      <c r="C15" s="130" t="s">
        <v>160</v>
      </c>
      <c r="D15" s="134" t="s">
        <v>197</v>
      </c>
      <c r="E15" s="116">
        <f t="shared" si="1"/>
        <v>191.16</v>
      </c>
      <c r="F15" s="120">
        <v>3.5</v>
      </c>
      <c r="G15" s="121">
        <v>669.06</v>
      </c>
      <c r="H15" s="271">
        <v>3.5</v>
      </c>
      <c r="I15" s="271">
        <v>669.06</v>
      </c>
      <c r="J15" s="266">
        <v>191.16</v>
      </c>
      <c r="K15" s="266">
        <v>3.5</v>
      </c>
      <c r="L15" s="266">
        <v>669.06</v>
      </c>
      <c r="M15" s="266">
        <v>3.5</v>
      </c>
      <c r="N15" s="266">
        <v>669.06</v>
      </c>
      <c r="O15" s="381" t="s">
        <v>366</v>
      </c>
      <c r="P15" s="267">
        <f t="shared" si="2"/>
        <v>0</v>
      </c>
      <c r="Q15" s="267">
        <f t="shared" si="3"/>
        <v>0</v>
      </c>
      <c r="R15" s="292">
        <f t="shared" si="4"/>
        <v>0</v>
      </c>
      <c r="S15" s="269" t="s">
        <v>337</v>
      </c>
      <c r="T15" s="266"/>
    </row>
    <row r="16" spans="1:20" s="25" customFormat="1" ht="21">
      <c r="A16" s="129">
        <v>6</v>
      </c>
      <c r="B16" s="131" t="s">
        <v>164</v>
      </c>
      <c r="C16" s="130" t="s">
        <v>160</v>
      </c>
      <c r="D16" s="134" t="s">
        <v>197</v>
      </c>
      <c r="E16" s="116">
        <f t="shared" si="1"/>
        <v>193.02429011289772</v>
      </c>
      <c r="F16" s="120">
        <v>5.846</v>
      </c>
      <c r="G16" s="121">
        <v>1128.42</v>
      </c>
      <c r="H16" s="120">
        <v>5.846</v>
      </c>
      <c r="I16" s="341">
        <v>1128.42</v>
      </c>
      <c r="J16" s="266">
        <v>202.536</v>
      </c>
      <c r="K16" s="266">
        <v>5</v>
      </c>
      <c r="L16" s="266">
        <v>1012.68</v>
      </c>
      <c r="M16" s="266">
        <v>5</v>
      </c>
      <c r="N16" s="266">
        <v>1012.68</v>
      </c>
      <c r="O16" s="381" t="s">
        <v>464</v>
      </c>
      <c r="P16" s="267">
        <f t="shared" si="2"/>
        <v>0.8460000000000001</v>
      </c>
      <c r="Q16" s="267">
        <f t="shared" si="3"/>
        <v>115.74000000000012</v>
      </c>
      <c r="R16" s="292">
        <f t="shared" si="4"/>
        <v>0.049277269101930095</v>
      </c>
      <c r="S16" s="269" t="s">
        <v>337</v>
      </c>
      <c r="T16" s="266"/>
    </row>
    <row r="17" spans="1:20" s="25" customFormat="1" ht="15">
      <c r="A17" s="129"/>
      <c r="B17" s="132" t="s">
        <v>165</v>
      </c>
      <c r="C17" s="115"/>
      <c r="D17" s="266"/>
      <c r="E17" s="116"/>
      <c r="F17" s="122"/>
      <c r="G17" s="116"/>
      <c r="H17" s="122"/>
      <c r="I17" s="342"/>
      <c r="J17" s="266"/>
      <c r="K17" s="266"/>
      <c r="L17" s="266"/>
      <c r="M17" s="266"/>
      <c r="N17" s="266"/>
      <c r="O17" s="302"/>
      <c r="P17" s="267"/>
      <c r="Q17" s="267"/>
      <c r="R17" s="292"/>
      <c r="S17" s="270"/>
      <c r="T17" s="266"/>
    </row>
    <row r="18" spans="1:20" s="25" customFormat="1" ht="28.5">
      <c r="A18" s="129">
        <v>7</v>
      </c>
      <c r="B18" s="131" t="s">
        <v>166</v>
      </c>
      <c r="C18" s="130" t="s">
        <v>160</v>
      </c>
      <c r="D18" s="134" t="s">
        <v>197</v>
      </c>
      <c r="E18" s="116">
        <f t="shared" si="1"/>
        <v>192.61418439716311</v>
      </c>
      <c r="F18" s="123">
        <v>4.23</v>
      </c>
      <c r="G18" s="118">
        <v>814.758</v>
      </c>
      <c r="H18" s="123">
        <v>4.23</v>
      </c>
      <c r="I18" s="343">
        <v>814.758</v>
      </c>
      <c r="J18" s="266">
        <f>L18/K18</f>
        <v>192.85003344481603</v>
      </c>
      <c r="K18" s="266">
        <v>2.99</v>
      </c>
      <c r="L18" s="485">
        <v>576.6216</v>
      </c>
      <c r="M18" s="266">
        <v>2.99</v>
      </c>
      <c r="N18" s="485">
        <v>576.6216</v>
      </c>
      <c r="O18" s="302" t="s">
        <v>469</v>
      </c>
      <c r="P18" s="267">
        <f t="shared" si="2"/>
        <v>1.2400000000000002</v>
      </c>
      <c r="Q18" s="267">
        <f t="shared" si="3"/>
        <v>238.1364000000001</v>
      </c>
      <c r="R18" s="292">
        <f t="shared" si="4"/>
        <v>0.0012244635481601296</v>
      </c>
      <c r="S18" s="269" t="s">
        <v>337</v>
      </c>
      <c r="T18" s="266"/>
    </row>
    <row r="19" spans="1:20" s="25" customFormat="1" ht="28.5">
      <c r="A19" s="129">
        <v>8</v>
      </c>
      <c r="B19" s="131" t="s">
        <v>188</v>
      </c>
      <c r="C19" s="130" t="s">
        <v>160</v>
      </c>
      <c r="D19" s="134" t="s">
        <v>197</v>
      </c>
      <c r="E19" s="116">
        <f t="shared" si="1"/>
        <v>166.1082320568677</v>
      </c>
      <c r="F19" s="123">
        <v>4.361</v>
      </c>
      <c r="G19" s="118">
        <v>724.398</v>
      </c>
      <c r="H19" s="266"/>
      <c r="I19" s="266"/>
      <c r="J19" s="266" t="e">
        <v>#DIV/0!</v>
      </c>
      <c r="K19" s="266">
        <v>0</v>
      </c>
      <c r="L19" s="266">
        <v>0</v>
      </c>
      <c r="M19" s="266">
        <v>0</v>
      </c>
      <c r="N19" s="266">
        <v>0</v>
      </c>
      <c r="O19" s="302">
        <v>0</v>
      </c>
      <c r="P19" s="267">
        <f t="shared" si="2"/>
        <v>0</v>
      </c>
      <c r="Q19" s="267">
        <f t="shared" si="3"/>
        <v>0</v>
      </c>
      <c r="R19" s="292" t="e">
        <f t="shared" si="4"/>
        <v>#DIV/0!</v>
      </c>
      <c r="S19" s="269" t="s">
        <v>337</v>
      </c>
      <c r="T19" s="266"/>
    </row>
    <row r="20" spans="1:20" s="25" customFormat="1" ht="15">
      <c r="A20" s="129"/>
      <c r="B20" s="132" t="s">
        <v>167</v>
      </c>
      <c r="C20" s="130"/>
      <c r="D20" s="266"/>
      <c r="E20" s="116"/>
      <c r="F20" s="123"/>
      <c r="G20" s="123"/>
      <c r="H20" s="266"/>
      <c r="I20" s="266"/>
      <c r="J20" s="266"/>
      <c r="K20" s="266"/>
      <c r="L20" s="266"/>
      <c r="M20" s="266"/>
      <c r="N20" s="266"/>
      <c r="O20" s="266"/>
      <c r="P20" s="267"/>
      <c r="Q20" s="267"/>
      <c r="R20" s="292"/>
      <c r="S20" s="270"/>
      <c r="T20" s="266"/>
    </row>
    <row r="21" spans="1:20" s="25" customFormat="1" ht="42.75">
      <c r="A21" s="129">
        <v>9</v>
      </c>
      <c r="B21" s="131" t="s">
        <v>191</v>
      </c>
      <c r="C21" s="130" t="s">
        <v>160</v>
      </c>
      <c r="D21" s="134" t="s">
        <v>197</v>
      </c>
      <c r="E21" s="116">
        <f t="shared" si="1"/>
        <v>171.98252933507172</v>
      </c>
      <c r="F21" s="123">
        <v>7.67</v>
      </c>
      <c r="G21" s="118">
        <v>1319.106</v>
      </c>
      <c r="H21" s="266"/>
      <c r="I21" s="266"/>
      <c r="J21" s="266" t="e">
        <v>#DIV/0!</v>
      </c>
      <c r="K21" s="266">
        <v>0</v>
      </c>
      <c r="L21" s="266">
        <v>0</v>
      </c>
      <c r="M21" s="266">
        <v>0</v>
      </c>
      <c r="N21" s="266">
        <v>0</v>
      </c>
      <c r="O21" s="266">
        <v>0</v>
      </c>
      <c r="P21" s="267">
        <f t="shared" si="2"/>
        <v>0</v>
      </c>
      <c r="Q21" s="267">
        <f t="shared" si="3"/>
        <v>0</v>
      </c>
      <c r="R21" s="292" t="e">
        <f t="shared" si="4"/>
        <v>#DIV/0!</v>
      </c>
      <c r="S21" s="269" t="s">
        <v>337</v>
      </c>
      <c r="T21" s="266"/>
    </row>
    <row r="22" spans="1:20" s="25" customFormat="1" ht="45">
      <c r="A22" s="129">
        <v>10</v>
      </c>
      <c r="B22" s="344" t="s">
        <v>444</v>
      </c>
      <c r="C22" s="130" t="s">
        <v>160</v>
      </c>
      <c r="D22" s="134" t="s">
        <v>197</v>
      </c>
      <c r="E22" s="116">
        <f t="shared" si="1"/>
        <v>174.5595075239398</v>
      </c>
      <c r="F22" s="123">
        <v>7.31</v>
      </c>
      <c r="G22" s="118">
        <v>1276.03</v>
      </c>
      <c r="H22" s="266"/>
      <c r="I22" s="266"/>
      <c r="J22" s="266" t="e">
        <v>#DIV/0!</v>
      </c>
      <c r="K22" s="266">
        <v>0</v>
      </c>
      <c r="L22" s="266">
        <v>0</v>
      </c>
      <c r="M22" s="266">
        <v>0</v>
      </c>
      <c r="N22" s="266">
        <v>0</v>
      </c>
      <c r="O22" s="266">
        <v>0</v>
      </c>
      <c r="P22" s="267">
        <f>H22-K22</f>
        <v>0</v>
      </c>
      <c r="Q22" s="267">
        <f>I22-L22</f>
        <v>0</v>
      </c>
      <c r="R22" s="292" t="e">
        <f>(J22-E22)/E22</f>
        <v>#DIV/0!</v>
      </c>
      <c r="S22" s="269" t="s">
        <v>337</v>
      </c>
      <c r="T22" s="266"/>
    </row>
    <row r="23" spans="1:20" s="25" customFormat="1" ht="15">
      <c r="A23" s="129"/>
      <c r="B23" s="132" t="s">
        <v>168</v>
      </c>
      <c r="C23" s="130"/>
      <c r="D23" s="266"/>
      <c r="E23" s="116"/>
      <c r="F23" s="123"/>
      <c r="G23" s="123"/>
      <c r="H23" s="266"/>
      <c r="I23" s="266"/>
      <c r="J23" s="266"/>
      <c r="K23" s="266"/>
      <c r="L23" s="266"/>
      <c r="M23" s="266"/>
      <c r="N23" s="266"/>
      <c r="O23" s="266"/>
      <c r="P23" s="267"/>
      <c r="Q23" s="267"/>
      <c r="R23" s="292"/>
      <c r="S23" s="270"/>
      <c r="T23" s="266"/>
    </row>
    <row r="24" spans="1:20" s="25" customFormat="1" ht="28.5">
      <c r="A24" s="129">
        <v>11</v>
      </c>
      <c r="B24" s="131" t="s">
        <v>169</v>
      </c>
      <c r="C24" s="130" t="s">
        <v>160</v>
      </c>
      <c r="D24" s="134" t="s">
        <v>197</v>
      </c>
      <c r="E24" s="116">
        <f t="shared" si="1"/>
        <v>200.31201248049922</v>
      </c>
      <c r="F24" s="123">
        <v>2.564</v>
      </c>
      <c r="G24" s="118">
        <v>513.6</v>
      </c>
      <c r="H24" s="266"/>
      <c r="I24" s="266"/>
      <c r="J24" s="266">
        <f>L24/K24</f>
        <v>176.71875</v>
      </c>
      <c r="K24" s="266">
        <v>2.56</v>
      </c>
      <c r="L24" s="266">
        <v>452.4</v>
      </c>
      <c r="M24" s="266">
        <v>2.56</v>
      </c>
      <c r="N24" s="266">
        <v>452.4</v>
      </c>
      <c r="O24" s="266" t="s">
        <v>469</v>
      </c>
      <c r="P24" s="267">
        <f t="shared" si="2"/>
        <v>-2.56</v>
      </c>
      <c r="Q24" s="267">
        <f t="shared" si="3"/>
        <v>-452.4</v>
      </c>
      <c r="R24" s="292">
        <f t="shared" si="4"/>
        <v>-0.11778256425233645</v>
      </c>
      <c r="S24" s="269" t="s">
        <v>337</v>
      </c>
      <c r="T24" s="266"/>
    </row>
    <row r="25" spans="1:20" s="25" customFormat="1" ht="31.5">
      <c r="A25" s="129">
        <v>12</v>
      </c>
      <c r="B25" s="131" t="s">
        <v>170</v>
      </c>
      <c r="C25" s="130" t="s">
        <v>160</v>
      </c>
      <c r="D25" s="134" t="s">
        <v>197</v>
      </c>
      <c r="E25" s="116">
        <f t="shared" si="1"/>
        <v>175.60975609756096</v>
      </c>
      <c r="F25" s="123">
        <v>1.681</v>
      </c>
      <c r="G25" s="118">
        <v>295.2</v>
      </c>
      <c r="H25" s="123">
        <v>1.681</v>
      </c>
      <c r="I25" s="340">
        <v>295.2</v>
      </c>
      <c r="J25" s="266">
        <v>175.71428571428572</v>
      </c>
      <c r="K25" s="266">
        <v>1.68</v>
      </c>
      <c r="L25" s="266">
        <v>295.2</v>
      </c>
      <c r="M25" s="266">
        <v>1.68</v>
      </c>
      <c r="N25" s="266">
        <v>295.2</v>
      </c>
      <c r="O25" s="381" t="s">
        <v>472</v>
      </c>
      <c r="P25" s="267">
        <f t="shared" si="2"/>
        <v>0.001000000000000112</v>
      </c>
      <c r="Q25" s="267">
        <f t="shared" si="3"/>
        <v>0</v>
      </c>
      <c r="R25" s="292">
        <f t="shared" si="4"/>
        <v>0.0005952380952382244</v>
      </c>
      <c r="S25" s="269" t="s">
        <v>337</v>
      </c>
      <c r="T25" s="266"/>
    </row>
    <row r="26" spans="1:20" s="25" customFormat="1" ht="99.75">
      <c r="A26" s="129">
        <v>13</v>
      </c>
      <c r="B26" s="131" t="s">
        <v>192</v>
      </c>
      <c r="C26" s="130" t="s">
        <v>160</v>
      </c>
      <c r="D26" s="134" t="s">
        <v>197</v>
      </c>
      <c r="E26" s="116">
        <f t="shared" si="1"/>
        <v>224.06506024096385</v>
      </c>
      <c r="F26" s="123">
        <v>2.49</v>
      </c>
      <c r="G26" s="124">
        <v>557.922</v>
      </c>
      <c r="H26" s="266"/>
      <c r="I26" s="266"/>
      <c r="J26" s="266" t="e">
        <v>#DIV/0!</v>
      </c>
      <c r="K26" s="266">
        <v>0</v>
      </c>
      <c r="L26" s="266">
        <v>0</v>
      </c>
      <c r="M26" s="266">
        <v>0</v>
      </c>
      <c r="N26" s="266">
        <v>0</v>
      </c>
      <c r="O26" s="266">
        <v>0</v>
      </c>
      <c r="P26" s="267">
        <f t="shared" si="2"/>
        <v>0</v>
      </c>
      <c r="Q26" s="267">
        <f t="shared" si="3"/>
        <v>0</v>
      </c>
      <c r="R26" s="292" t="e">
        <f t="shared" si="4"/>
        <v>#DIV/0!</v>
      </c>
      <c r="S26" s="269" t="s">
        <v>337</v>
      </c>
      <c r="T26" s="266"/>
    </row>
    <row r="27" spans="1:20" s="25" customFormat="1" ht="15">
      <c r="A27" s="129"/>
      <c r="B27" s="132" t="s">
        <v>171</v>
      </c>
      <c r="C27" s="130"/>
      <c r="D27" s="266"/>
      <c r="E27" s="116"/>
      <c r="F27" s="123"/>
      <c r="G27" s="123"/>
      <c r="H27" s="266"/>
      <c r="I27" s="266"/>
      <c r="J27" s="266"/>
      <c r="K27" s="266"/>
      <c r="L27" s="266"/>
      <c r="M27" s="266"/>
      <c r="N27" s="266"/>
      <c r="O27" s="266"/>
      <c r="P27" s="267"/>
      <c r="Q27" s="267"/>
      <c r="R27" s="292"/>
      <c r="S27" s="270"/>
      <c r="T27" s="266"/>
    </row>
    <row r="28" spans="1:20" s="25" customFormat="1" ht="42.75">
      <c r="A28" s="129">
        <v>14</v>
      </c>
      <c r="B28" s="131" t="s">
        <v>193</v>
      </c>
      <c r="C28" s="130" t="s">
        <v>160</v>
      </c>
      <c r="D28" s="134" t="s">
        <v>197</v>
      </c>
      <c r="E28" s="116">
        <f t="shared" si="1"/>
        <v>169.05700325732897</v>
      </c>
      <c r="F28" s="123">
        <v>6.140000000000001</v>
      </c>
      <c r="G28" s="118">
        <v>1038.01</v>
      </c>
      <c r="H28" s="266"/>
      <c r="I28" s="266"/>
      <c r="J28" s="266" t="e">
        <v>#DIV/0!</v>
      </c>
      <c r="K28" s="266">
        <v>0</v>
      </c>
      <c r="L28" s="266">
        <v>0</v>
      </c>
      <c r="M28" s="266">
        <v>0</v>
      </c>
      <c r="N28" s="266">
        <v>0</v>
      </c>
      <c r="O28" s="266">
        <v>0</v>
      </c>
      <c r="P28" s="267">
        <f t="shared" si="2"/>
        <v>0</v>
      </c>
      <c r="Q28" s="267">
        <f t="shared" si="3"/>
        <v>0</v>
      </c>
      <c r="R28" s="292" t="e">
        <f t="shared" si="4"/>
        <v>#DIV/0!</v>
      </c>
      <c r="S28" s="269" t="s">
        <v>337</v>
      </c>
      <c r="T28" s="266"/>
    </row>
    <row r="29" spans="1:20" s="25" customFormat="1" ht="30">
      <c r="A29" s="129">
        <v>15</v>
      </c>
      <c r="B29" s="345" t="s">
        <v>445</v>
      </c>
      <c r="C29" s="130" t="s">
        <v>160</v>
      </c>
      <c r="D29" s="206" t="s">
        <v>268</v>
      </c>
      <c r="E29" s="116">
        <f t="shared" si="1"/>
        <v>228.875</v>
      </c>
      <c r="F29" s="123">
        <v>2.88</v>
      </c>
      <c r="G29" s="118">
        <v>659.16</v>
      </c>
      <c r="H29" s="266"/>
      <c r="I29" s="266"/>
      <c r="J29" s="266" t="e">
        <v>#DIV/0!</v>
      </c>
      <c r="K29" s="266">
        <v>0</v>
      </c>
      <c r="L29" s="266">
        <v>0</v>
      </c>
      <c r="M29" s="266">
        <v>0</v>
      </c>
      <c r="N29" s="266">
        <v>0</v>
      </c>
      <c r="O29" s="266">
        <v>0</v>
      </c>
      <c r="P29" s="267">
        <f>H29-K29</f>
        <v>0</v>
      </c>
      <c r="Q29" s="267">
        <f>I29-L29</f>
        <v>0</v>
      </c>
      <c r="R29" s="292" t="e">
        <f>(J29-E29)/E29</f>
        <v>#DIV/0!</v>
      </c>
      <c r="S29" s="269"/>
      <c r="T29" s="266"/>
    </row>
    <row r="30" spans="1:20" s="25" customFormat="1" ht="15">
      <c r="A30" s="129"/>
      <c r="B30" s="132" t="s">
        <v>172</v>
      </c>
      <c r="C30" s="130"/>
      <c r="D30" s="266"/>
      <c r="E30" s="116"/>
      <c r="F30" s="125"/>
      <c r="G30" s="123"/>
      <c r="H30" s="266"/>
      <c r="I30" s="266"/>
      <c r="J30" s="266"/>
      <c r="K30" s="266"/>
      <c r="L30" s="266"/>
      <c r="M30" s="266"/>
      <c r="N30" s="266"/>
      <c r="O30" s="266"/>
      <c r="P30" s="267"/>
      <c r="Q30" s="267"/>
      <c r="R30" s="292"/>
      <c r="S30" s="270"/>
      <c r="T30" s="266"/>
    </row>
    <row r="31" spans="1:20" s="25" customFormat="1" ht="33.75">
      <c r="A31" s="129">
        <v>16</v>
      </c>
      <c r="B31" s="131" t="s">
        <v>173</v>
      </c>
      <c r="C31" s="130" t="s">
        <v>160</v>
      </c>
      <c r="D31" s="134" t="s">
        <v>197</v>
      </c>
      <c r="E31" s="116">
        <f t="shared" si="1"/>
        <v>216.53646677471636</v>
      </c>
      <c r="F31" s="125">
        <v>6.17</v>
      </c>
      <c r="G31" s="118">
        <v>1336.03</v>
      </c>
      <c r="H31" s="125">
        <v>1.145</v>
      </c>
      <c r="I31" s="340">
        <v>249.02</v>
      </c>
      <c r="J31" s="266" t="e">
        <v>#DIV/0!</v>
      </c>
      <c r="K31" s="266">
        <v>0</v>
      </c>
      <c r="L31" s="266">
        <v>0</v>
      </c>
      <c r="M31" s="266">
        <v>0</v>
      </c>
      <c r="N31" s="266">
        <v>0</v>
      </c>
      <c r="O31" s="266">
        <v>0</v>
      </c>
      <c r="P31" s="267">
        <f t="shared" si="2"/>
        <v>1.145</v>
      </c>
      <c r="Q31" s="267">
        <f t="shared" si="3"/>
        <v>249.02</v>
      </c>
      <c r="R31" s="292" t="e">
        <f t="shared" si="4"/>
        <v>#DIV/0!</v>
      </c>
      <c r="S31" s="269" t="s">
        <v>336</v>
      </c>
      <c r="T31" s="732" t="s">
        <v>537</v>
      </c>
    </row>
    <row r="32" spans="1:20" s="25" customFormat="1" ht="22.5">
      <c r="A32" s="129">
        <v>17</v>
      </c>
      <c r="B32" s="131" t="s">
        <v>174</v>
      </c>
      <c r="C32" s="130" t="s">
        <v>160</v>
      </c>
      <c r="D32" s="134" t="s">
        <v>197</v>
      </c>
      <c r="E32" s="116">
        <f t="shared" si="1"/>
        <v>217.56562017498715</v>
      </c>
      <c r="F32" s="125">
        <v>1.943</v>
      </c>
      <c r="G32" s="118">
        <v>422.73</v>
      </c>
      <c r="H32" s="280">
        <v>1.943</v>
      </c>
      <c r="I32" s="271">
        <v>422.73</v>
      </c>
      <c r="J32" s="266">
        <v>216.3858556701031</v>
      </c>
      <c r="K32" s="266">
        <v>1.94</v>
      </c>
      <c r="L32" s="266">
        <v>419.78856</v>
      </c>
      <c r="M32" s="266">
        <v>1.94</v>
      </c>
      <c r="N32" s="266">
        <v>419.78856</v>
      </c>
      <c r="O32" s="381" t="s">
        <v>465</v>
      </c>
      <c r="P32" s="267">
        <f t="shared" si="2"/>
        <v>0.0030000000000001137</v>
      </c>
      <c r="Q32" s="267">
        <f t="shared" si="3"/>
        <v>2.94144</v>
      </c>
      <c r="R32" s="292">
        <f t="shared" si="4"/>
        <v>-0.005422568620608201</v>
      </c>
      <c r="S32" s="269" t="s">
        <v>336</v>
      </c>
      <c r="T32" s="266"/>
    </row>
    <row r="33" spans="1:20" s="25" customFormat="1" ht="28.5">
      <c r="A33" s="129">
        <v>18</v>
      </c>
      <c r="B33" s="131" t="s">
        <v>175</v>
      </c>
      <c r="C33" s="130" t="s">
        <v>160</v>
      </c>
      <c r="D33" s="134" t="s">
        <v>197</v>
      </c>
      <c r="E33" s="116">
        <f t="shared" si="1"/>
        <v>207.85483870967744</v>
      </c>
      <c r="F33" s="125">
        <v>2.48</v>
      </c>
      <c r="G33" s="118">
        <v>515.48</v>
      </c>
      <c r="H33" s="280">
        <v>2.48</v>
      </c>
      <c r="I33" s="271">
        <v>515.48</v>
      </c>
      <c r="J33" s="266" t="e">
        <v>#DIV/0!</v>
      </c>
      <c r="K33" s="266">
        <v>2.48</v>
      </c>
      <c r="L33" s="266">
        <v>498.01482</v>
      </c>
      <c r="M33" s="266">
        <v>2.48</v>
      </c>
      <c r="N33" s="266">
        <v>498.01482</v>
      </c>
      <c r="O33" s="266" t="s">
        <v>469</v>
      </c>
      <c r="P33" s="267">
        <f t="shared" si="2"/>
        <v>0</v>
      </c>
      <c r="Q33" s="267">
        <f t="shared" si="3"/>
        <v>17.465180000000032</v>
      </c>
      <c r="R33" s="292" t="e">
        <f t="shared" si="4"/>
        <v>#DIV/0!</v>
      </c>
      <c r="S33" s="269" t="s">
        <v>336</v>
      </c>
      <c r="T33" s="266"/>
    </row>
    <row r="34" spans="1:20" s="25" customFormat="1" ht="45">
      <c r="A34" s="129">
        <v>19</v>
      </c>
      <c r="B34" s="131" t="s">
        <v>176</v>
      </c>
      <c r="C34" s="130" t="s">
        <v>160</v>
      </c>
      <c r="D34" s="348" t="s">
        <v>446</v>
      </c>
      <c r="E34" s="116">
        <f t="shared" si="1"/>
        <v>218.12909836065575</v>
      </c>
      <c r="F34" s="125">
        <v>4.88</v>
      </c>
      <c r="G34" s="118">
        <v>1064.47</v>
      </c>
      <c r="H34" s="125">
        <v>4.88</v>
      </c>
      <c r="I34" s="340">
        <v>1064.47</v>
      </c>
      <c r="J34" s="266" t="e">
        <v>#DIV/0!</v>
      </c>
      <c r="K34" s="266">
        <v>4.4</v>
      </c>
      <c r="L34" s="266">
        <v>992.6220599999999</v>
      </c>
      <c r="M34" s="266">
        <v>4.4</v>
      </c>
      <c r="N34" s="266">
        <v>992.6220599999999</v>
      </c>
      <c r="O34" s="266" t="s">
        <v>469</v>
      </c>
      <c r="P34" s="267">
        <f t="shared" si="2"/>
        <v>0.47999999999999954</v>
      </c>
      <c r="Q34" s="267">
        <f t="shared" si="3"/>
        <v>71.84794000000011</v>
      </c>
      <c r="R34" s="292" t="e">
        <f t="shared" si="4"/>
        <v>#DIV/0!</v>
      </c>
      <c r="S34" s="269" t="s">
        <v>336</v>
      </c>
      <c r="T34" s="266"/>
    </row>
    <row r="35" spans="1:20" s="25" customFormat="1" ht="15">
      <c r="A35" s="129"/>
      <c r="B35" s="132" t="s">
        <v>177</v>
      </c>
      <c r="C35" s="130"/>
      <c r="D35" s="266"/>
      <c r="E35" s="116"/>
      <c r="F35" s="125"/>
      <c r="G35" s="123"/>
      <c r="H35" s="266"/>
      <c r="I35" s="266"/>
      <c r="J35" s="266"/>
      <c r="K35" s="266"/>
      <c r="L35" s="266"/>
      <c r="M35" s="266"/>
      <c r="N35" s="266"/>
      <c r="O35" s="266"/>
      <c r="P35" s="267"/>
      <c r="Q35" s="267"/>
      <c r="R35" s="292"/>
      <c r="S35" s="270"/>
      <c r="T35" s="266"/>
    </row>
    <row r="36" spans="1:20" s="25" customFormat="1" ht="57">
      <c r="A36" s="129">
        <v>20</v>
      </c>
      <c r="B36" s="131" t="s">
        <v>194</v>
      </c>
      <c r="C36" s="130" t="s">
        <v>160</v>
      </c>
      <c r="D36" s="134" t="s">
        <v>197</v>
      </c>
      <c r="E36" s="116">
        <f t="shared" si="1"/>
        <v>238.01277955271567</v>
      </c>
      <c r="F36" s="123">
        <v>3.13</v>
      </c>
      <c r="G36" s="118">
        <v>744.98</v>
      </c>
      <c r="H36" s="266"/>
      <c r="I36" s="266"/>
      <c r="J36" s="266" t="e">
        <v>#DIV/0!</v>
      </c>
      <c r="K36" s="266">
        <v>0</v>
      </c>
      <c r="L36" s="266">
        <v>0</v>
      </c>
      <c r="M36" s="266">
        <v>0</v>
      </c>
      <c r="N36" s="266">
        <v>0</v>
      </c>
      <c r="O36" s="266">
        <v>0</v>
      </c>
      <c r="P36" s="267">
        <f t="shared" si="2"/>
        <v>0</v>
      </c>
      <c r="Q36" s="267">
        <f t="shared" si="3"/>
        <v>0</v>
      </c>
      <c r="R36" s="292" t="e">
        <f t="shared" si="4"/>
        <v>#DIV/0!</v>
      </c>
      <c r="S36" s="269" t="s">
        <v>337</v>
      </c>
      <c r="T36" s="266" t="s">
        <v>338</v>
      </c>
    </row>
    <row r="37" spans="1:20" s="25" customFormat="1" ht="31.5">
      <c r="A37" s="129">
        <v>21</v>
      </c>
      <c r="B37" s="131" t="s">
        <v>178</v>
      </c>
      <c r="C37" s="130" t="s">
        <v>160</v>
      </c>
      <c r="D37" s="134" t="s">
        <v>197</v>
      </c>
      <c r="E37" s="116">
        <f t="shared" si="1"/>
        <v>221.5591836734694</v>
      </c>
      <c r="F37" s="125">
        <v>1.225</v>
      </c>
      <c r="G37" s="118">
        <v>271.41</v>
      </c>
      <c r="H37" s="280">
        <v>1.225</v>
      </c>
      <c r="I37" s="271">
        <v>271.41</v>
      </c>
      <c r="J37" s="266">
        <v>220.66243902439027</v>
      </c>
      <c r="K37" s="266">
        <v>1.23</v>
      </c>
      <c r="L37" s="266">
        <v>271.4148</v>
      </c>
      <c r="M37" s="266">
        <v>1.23</v>
      </c>
      <c r="N37" s="266">
        <v>271.4148</v>
      </c>
      <c r="O37" s="381" t="s">
        <v>471</v>
      </c>
      <c r="P37" s="267">
        <f t="shared" si="2"/>
        <v>-0.004999999999999893</v>
      </c>
      <c r="Q37" s="267">
        <f t="shared" si="3"/>
        <v>-0.004799999999988813</v>
      </c>
      <c r="R37" s="292">
        <f t="shared" si="4"/>
        <v>-0.004047427121778592</v>
      </c>
      <c r="S37" s="269" t="s">
        <v>339</v>
      </c>
      <c r="T37" s="266"/>
    </row>
    <row r="38" spans="1:20" s="25" customFormat="1" ht="15">
      <c r="A38" s="129"/>
      <c r="B38" s="132" t="s">
        <v>179</v>
      </c>
      <c r="C38" s="130"/>
      <c r="D38" s="266"/>
      <c r="E38" s="116"/>
      <c r="F38" s="125"/>
      <c r="G38" s="123"/>
      <c r="H38" s="281"/>
      <c r="I38" s="266"/>
      <c r="J38" s="266"/>
      <c r="K38" s="266"/>
      <c r="L38" s="266"/>
      <c r="M38" s="266"/>
      <c r="N38" s="266"/>
      <c r="O38" s="266"/>
      <c r="P38" s="267"/>
      <c r="Q38" s="267"/>
      <c r="R38" s="292"/>
      <c r="S38" s="270"/>
      <c r="T38" s="266"/>
    </row>
    <row r="39" spans="1:20" s="25" customFormat="1" ht="21">
      <c r="A39" s="129">
        <v>22</v>
      </c>
      <c r="B39" s="166" t="s">
        <v>180</v>
      </c>
      <c r="C39" s="130" t="s">
        <v>160</v>
      </c>
      <c r="D39" s="134" t="s">
        <v>197</v>
      </c>
      <c r="E39" s="116">
        <f t="shared" si="1"/>
        <v>172.66696448514628</v>
      </c>
      <c r="F39" s="123">
        <v>4.477</v>
      </c>
      <c r="G39" s="118">
        <v>773.03</v>
      </c>
      <c r="H39" s="280">
        <v>4.477</v>
      </c>
      <c r="I39" s="271">
        <v>773.03</v>
      </c>
      <c r="J39" s="266">
        <v>172.66651775742685</v>
      </c>
      <c r="K39" s="266">
        <v>4.477</v>
      </c>
      <c r="L39" s="266">
        <v>773.028</v>
      </c>
      <c r="M39" s="266">
        <v>4.477</v>
      </c>
      <c r="N39" s="266">
        <v>773.028</v>
      </c>
      <c r="O39" s="381" t="s">
        <v>465</v>
      </c>
      <c r="P39" s="267">
        <f t="shared" si="2"/>
        <v>0</v>
      </c>
      <c r="Q39" s="267">
        <f t="shared" si="3"/>
        <v>0.0019999999999527063</v>
      </c>
      <c r="R39" s="292">
        <f t="shared" si="4"/>
        <v>-2.5872217118494174E-06</v>
      </c>
      <c r="S39" s="269" t="s">
        <v>337</v>
      </c>
      <c r="T39" s="266"/>
    </row>
    <row r="40" spans="1:20" s="25" customFormat="1" ht="42.75">
      <c r="A40" s="129">
        <v>23</v>
      </c>
      <c r="B40" s="166" t="s">
        <v>195</v>
      </c>
      <c r="C40" s="130" t="s">
        <v>160</v>
      </c>
      <c r="D40" s="134" t="s">
        <v>197</v>
      </c>
      <c r="E40" s="116">
        <f t="shared" si="1"/>
        <v>197.67776990314198</v>
      </c>
      <c r="F40" s="126">
        <v>4.233</v>
      </c>
      <c r="G40" s="127">
        <v>836.77</v>
      </c>
      <c r="H40" s="126">
        <v>4.233</v>
      </c>
      <c r="I40" s="349">
        <v>836.77</v>
      </c>
      <c r="J40" s="266" t="e">
        <v>#DIV/0!</v>
      </c>
      <c r="K40" s="266">
        <v>0</v>
      </c>
      <c r="L40" s="266">
        <v>0</v>
      </c>
      <c r="M40" s="266">
        <v>0</v>
      </c>
      <c r="N40" s="266">
        <v>0</v>
      </c>
      <c r="O40" s="266">
        <v>0</v>
      </c>
      <c r="P40" s="267">
        <f t="shared" si="2"/>
        <v>4.233</v>
      </c>
      <c r="Q40" s="267">
        <f t="shared" si="3"/>
        <v>836.77</v>
      </c>
      <c r="R40" s="292" t="e">
        <f t="shared" si="4"/>
        <v>#DIV/0!</v>
      </c>
      <c r="S40" s="269" t="s">
        <v>337</v>
      </c>
      <c r="T40" s="732" t="s">
        <v>537</v>
      </c>
    </row>
    <row r="41" spans="1:20" s="25" customFormat="1" ht="15">
      <c r="A41" s="129"/>
      <c r="B41" s="132" t="s">
        <v>181</v>
      </c>
      <c r="C41" s="130"/>
      <c r="D41" s="266"/>
      <c r="E41" s="116"/>
      <c r="F41" s="125"/>
      <c r="G41" s="123"/>
      <c r="H41" s="266"/>
      <c r="I41" s="266"/>
      <c r="J41" s="266"/>
      <c r="K41" s="266"/>
      <c r="L41" s="266"/>
      <c r="M41" s="266"/>
      <c r="N41" s="266"/>
      <c r="O41" s="266"/>
      <c r="P41" s="267"/>
      <c r="Q41" s="267"/>
      <c r="R41" s="292"/>
      <c r="S41" s="270"/>
      <c r="T41" s="266"/>
    </row>
    <row r="42" spans="1:20" s="25" customFormat="1" ht="28.5">
      <c r="A42" s="129">
        <v>24</v>
      </c>
      <c r="B42" s="131" t="s">
        <v>182</v>
      </c>
      <c r="C42" s="130" t="s">
        <v>160</v>
      </c>
      <c r="D42" s="134" t="s">
        <v>197</v>
      </c>
      <c r="E42" s="116">
        <f t="shared" si="1"/>
        <v>180.13730874852885</v>
      </c>
      <c r="F42" s="125">
        <v>5.098</v>
      </c>
      <c r="G42" s="118">
        <v>918.34</v>
      </c>
      <c r="H42" s="266"/>
      <c r="I42" s="266"/>
      <c r="J42" s="266">
        <v>163.6</v>
      </c>
      <c r="K42" s="266">
        <v>5.1</v>
      </c>
      <c r="L42" s="266">
        <v>834.3599999999999</v>
      </c>
      <c r="M42" s="266">
        <v>5.1</v>
      </c>
      <c r="N42" s="266">
        <v>834.3599999999999</v>
      </c>
      <c r="O42" s="381" t="s">
        <v>464</v>
      </c>
      <c r="P42" s="267">
        <f t="shared" si="2"/>
        <v>-5.1</v>
      </c>
      <c r="Q42" s="267">
        <f t="shared" si="3"/>
        <v>-834.3599999999999</v>
      </c>
      <c r="R42" s="292">
        <f t="shared" si="4"/>
        <v>-0.09180390704967671</v>
      </c>
      <c r="S42" s="269" t="s">
        <v>337</v>
      </c>
      <c r="T42" s="266"/>
    </row>
    <row r="43" spans="1:20" s="25" customFormat="1" ht="15">
      <c r="A43" s="129"/>
      <c r="B43" s="132" t="s">
        <v>183</v>
      </c>
      <c r="C43" s="130"/>
      <c r="D43" s="266"/>
      <c r="E43" s="116"/>
      <c r="F43" s="116"/>
      <c r="G43" s="125"/>
      <c r="H43" s="266"/>
      <c r="I43" s="266"/>
      <c r="J43" s="266"/>
      <c r="K43" s="266"/>
      <c r="L43" s="266"/>
      <c r="M43" s="266"/>
      <c r="N43" s="266"/>
      <c r="O43" s="266"/>
      <c r="P43" s="267"/>
      <c r="Q43" s="267"/>
      <c r="R43" s="292"/>
      <c r="S43" s="270"/>
      <c r="T43" s="266"/>
    </row>
    <row r="44" spans="1:20" s="25" customFormat="1" ht="42.75">
      <c r="A44" s="129">
        <v>25</v>
      </c>
      <c r="B44" s="131" t="s">
        <v>196</v>
      </c>
      <c r="C44" s="130" t="s">
        <v>160</v>
      </c>
      <c r="D44" s="134" t="s">
        <v>197</v>
      </c>
      <c r="E44" s="116">
        <f t="shared" si="1"/>
        <v>197.63792010145843</v>
      </c>
      <c r="F44" s="123">
        <v>3.154</v>
      </c>
      <c r="G44" s="118">
        <v>623.3499999999999</v>
      </c>
      <c r="H44" s="123">
        <v>3.154</v>
      </c>
      <c r="I44" s="118">
        <v>623.3499999999999</v>
      </c>
      <c r="J44" s="266" t="e">
        <v>#DIV/0!</v>
      </c>
      <c r="K44" s="266">
        <v>0</v>
      </c>
      <c r="L44" s="266">
        <v>0</v>
      </c>
      <c r="M44" s="266">
        <v>0</v>
      </c>
      <c r="N44" s="266">
        <v>0</v>
      </c>
      <c r="O44" s="266">
        <v>0</v>
      </c>
      <c r="P44" s="267">
        <f t="shared" si="2"/>
        <v>3.154</v>
      </c>
      <c r="Q44" s="267">
        <f t="shared" si="3"/>
        <v>623.3499999999999</v>
      </c>
      <c r="R44" s="292" t="e">
        <f t="shared" si="4"/>
        <v>#DIV/0!</v>
      </c>
      <c r="S44" s="269" t="s">
        <v>339</v>
      </c>
      <c r="T44" s="733" t="s">
        <v>537</v>
      </c>
    </row>
    <row r="45" spans="1:20" s="25" customFormat="1" ht="15">
      <c r="A45" s="129"/>
      <c r="B45" s="132" t="s">
        <v>184</v>
      </c>
      <c r="C45" s="130"/>
      <c r="D45" s="266"/>
      <c r="E45" s="116"/>
      <c r="F45" s="116"/>
      <c r="G45" s="125"/>
      <c r="H45" s="266"/>
      <c r="I45" s="266"/>
      <c r="J45" s="266"/>
      <c r="K45" s="266"/>
      <c r="L45" s="266"/>
      <c r="M45" s="266"/>
      <c r="N45" s="266"/>
      <c r="O45" s="266"/>
      <c r="P45" s="267"/>
      <c r="Q45" s="267"/>
      <c r="R45" s="292"/>
      <c r="S45" s="270"/>
      <c r="T45" s="266"/>
    </row>
    <row r="46" spans="1:20" s="25" customFormat="1" ht="42.75">
      <c r="A46" s="129">
        <v>26</v>
      </c>
      <c r="B46" s="131" t="s">
        <v>190</v>
      </c>
      <c r="C46" s="130" t="s">
        <v>160</v>
      </c>
      <c r="D46" s="134" t="s">
        <v>197</v>
      </c>
      <c r="E46" s="116">
        <f t="shared" si="1"/>
        <v>196.25412541254124</v>
      </c>
      <c r="F46" s="123">
        <v>3.0300000000000002</v>
      </c>
      <c r="G46" s="118">
        <v>594.65</v>
      </c>
      <c r="H46" s="266"/>
      <c r="I46" s="266"/>
      <c r="J46" s="266" t="e">
        <v>#DIV/0!</v>
      </c>
      <c r="K46" s="266">
        <v>0</v>
      </c>
      <c r="L46" s="266">
        <v>0</v>
      </c>
      <c r="M46" s="266">
        <v>0</v>
      </c>
      <c r="N46" s="266">
        <v>0</v>
      </c>
      <c r="O46" s="266">
        <v>0</v>
      </c>
      <c r="P46" s="267">
        <f t="shared" si="2"/>
        <v>0</v>
      </c>
      <c r="Q46" s="267">
        <f t="shared" si="3"/>
        <v>0</v>
      </c>
      <c r="R46" s="292" t="e">
        <f t="shared" si="4"/>
        <v>#DIV/0!</v>
      </c>
      <c r="S46" s="269" t="s">
        <v>337</v>
      </c>
      <c r="T46" s="266"/>
    </row>
    <row r="47" spans="1:20" s="25" customFormat="1" ht="33.75">
      <c r="A47" s="129">
        <v>27</v>
      </c>
      <c r="B47" s="131" t="s">
        <v>185</v>
      </c>
      <c r="C47" s="130" t="s">
        <v>160</v>
      </c>
      <c r="D47" s="266"/>
      <c r="E47" s="116">
        <f t="shared" si="1"/>
        <v>206.3309352517986</v>
      </c>
      <c r="F47" s="125">
        <v>1.668</v>
      </c>
      <c r="G47" s="118">
        <v>344.16</v>
      </c>
      <c r="H47" s="125">
        <v>1.668</v>
      </c>
      <c r="I47" s="118">
        <v>344.16</v>
      </c>
      <c r="J47" s="266" t="e">
        <v>#DIV/0!</v>
      </c>
      <c r="K47" s="266">
        <v>0</v>
      </c>
      <c r="L47" s="266">
        <v>0</v>
      </c>
      <c r="M47" s="266">
        <v>0</v>
      </c>
      <c r="N47" s="266">
        <v>0</v>
      </c>
      <c r="O47" s="266">
        <v>0</v>
      </c>
      <c r="P47" s="267">
        <f t="shared" si="2"/>
        <v>1.668</v>
      </c>
      <c r="Q47" s="267">
        <f t="shared" si="3"/>
        <v>344.16</v>
      </c>
      <c r="R47" s="292" t="e">
        <f t="shared" si="4"/>
        <v>#DIV/0!</v>
      </c>
      <c r="S47" s="269" t="s">
        <v>337</v>
      </c>
      <c r="T47" s="732" t="s">
        <v>537</v>
      </c>
    </row>
    <row r="48" spans="1:20" s="25" customFormat="1" ht="15">
      <c r="A48" s="129"/>
      <c r="B48" s="132" t="s">
        <v>186</v>
      </c>
      <c r="C48" s="130"/>
      <c r="D48" s="266"/>
      <c r="E48" s="116"/>
      <c r="F48" s="116"/>
      <c r="G48" s="125"/>
      <c r="H48" s="266"/>
      <c r="I48" s="266"/>
      <c r="J48" s="266"/>
      <c r="K48" s="266"/>
      <c r="L48" s="266"/>
      <c r="M48" s="266"/>
      <c r="N48" s="266"/>
      <c r="O48" s="266"/>
      <c r="P48" s="267"/>
      <c r="Q48" s="267"/>
      <c r="R48" s="292"/>
      <c r="S48" s="270"/>
      <c r="T48" s="266"/>
    </row>
    <row r="49" spans="1:20" s="25" customFormat="1" ht="42.75">
      <c r="A49" s="129">
        <v>28</v>
      </c>
      <c r="B49" s="131" t="s">
        <v>189</v>
      </c>
      <c r="C49" s="130" t="s">
        <v>160</v>
      </c>
      <c r="D49" s="134" t="s">
        <v>197</v>
      </c>
      <c r="E49" s="116">
        <f t="shared" si="1"/>
        <v>174.2644440848034</v>
      </c>
      <c r="F49" s="123">
        <v>6.178999999999999</v>
      </c>
      <c r="G49" s="118">
        <v>1076.78</v>
      </c>
      <c r="H49" s="266"/>
      <c r="I49" s="266"/>
      <c r="J49" s="266" t="e">
        <v>#DIV/0!</v>
      </c>
      <c r="K49" s="266">
        <v>0</v>
      </c>
      <c r="L49" s="266">
        <v>0</v>
      </c>
      <c r="M49" s="266">
        <v>0</v>
      </c>
      <c r="N49" s="266">
        <v>0</v>
      </c>
      <c r="O49" s="266">
        <v>0</v>
      </c>
      <c r="P49" s="267">
        <f t="shared" si="2"/>
        <v>0</v>
      </c>
      <c r="Q49" s="267">
        <f t="shared" si="3"/>
        <v>0</v>
      </c>
      <c r="R49" s="292" t="e">
        <f t="shared" si="4"/>
        <v>#DIV/0!</v>
      </c>
      <c r="S49" s="269" t="s">
        <v>337</v>
      </c>
      <c r="T49" s="266"/>
    </row>
    <row r="50" spans="1:20" s="25" customFormat="1" ht="15">
      <c r="A50" s="401"/>
      <c r="B50" s="208" t="s">
        <v>198</v>
      </c>
      <c r="C50" s="137"/>
      <c r="D50" s="138"/>
      <c r="E50" s="138"/>
      <c r="F50" s="138"/>
      <c r="G50" s="140">
        <f>SUM(G9:G49)</f>
        <v>20421.733999999997</v>
      </c>
      <c r="H50" s="272"/>
      <c r="I50" s="140">
        <f>SUM(I9:I49)</f>
        <v>9055.278</v>
      </c>
      <c r="J50" s="272"/>
      <c r="K50" s="272"/>
      <c r="L50" s="140">
        <f>SUM(L9:L49)</f>
        <v>7403.98584</v>
      </c>
      <c r="M50" s="272"/>
      <c r="N50" s="140">
        <f>SUM(N9:N49)</f>
        <v>7403.98584</v>
      </c>
      <c r="O50" s="272"/>
      <c r="P50" s="272"/>
      <c r="Q50" s="140">
        <f>SUM(Q9:Q49)</f>
        <v>1651.2921600000004</v>
      </c>
      <c r="R50" s="272"/>
      <c r="S50" s="272"/>
      <c r="T50" s="272"/>
    </row>
    <row r="51" spans="1:20" s="25" customFormat="1" ht="15">
      <c r="A51" s="695" t="s">
        <v>447</v>
      </c>
      <c r="B51" s="696"/>
      <c r="C51" s="351"/>
      <c r="D51" s="352"/>
      <c r="E51" s="352"/>
      <c r="F51" s="353"/>
      <c r="G51" s="350"/>
      <c r="H51" s="266"/>
      <c r="I51" s="350"/>
      <c r="J51" s="266"/>
      <c r="K51" s="266"/>
      <c r="L51" s="350"/>
      <c r="M51" s="266"/>
      <c r="N51" s="350"/>
      <c r="O51" s="266"/>
      <c r="P51" s="266"/>
      <c r="Q51" s="350"/>
      <c r="R51" s="266"/>
      <c r="S51" s="266"/>
      <c r="T51" s="266"/>
    </row>
    <row r="52" spans="1:20" s="25" customFormat="1" ht="27" customHeight="1">
      <c r="A52" s="354"/>
      <c r="B52" s="402" t="s">
        <v>448</v>
      </c>
      <c r="C52" s="351"/>
      <c r="D52" s="352"/>
      <c r="E52" s="352"/>
      <c r="F52" s="353"/>
      <c r="G52" s="350"/>
      <c r="H52" s="266"/>
      <c r="I52" s="350"/>
      <c r="J52" s="266"/>
      <c r="K52" s="266"/>
      <c r="L52" s="350"/>
      <c r="M52" s="266"/>
      <c r="N52" s="350"/>
      <c r="O52" s="266"/>
      <c r="P52" s="266"/>
      <c r="Q52" s="350"/>
      <c r="R52" s="266"/>
      <c r="S52" s="266"/>
      <c r="T52" s="266"/>
    </row>
    <row r="53" spans="1:20" s="25" customFormat="1" ht="22.5">
      <c r="A53" s="354">
        <v>29</v>
      </c>
      <c r="B53" s="355" t="s">
        <v>449</v>
      </c>
      <c r="C53" s="339" t="s">
        <v>160</v>
      </c>
      <c r="D53" s="206" t="s">
        <v>268</v>
      </c>
      <c r="E53" s="346">
        <v>7.365555555555556</v>
      </c>
      <c r="F53" s="346">
        <v>9</v>
      </c>
      <c r="G53" s="347">
        <v>66.29</v>
      </c>
      <c r="H53" s="20">
        <v>4.5</v>
      </c>
      <c r="I53" s="389">
        <v>33.145</v>
      </c>
      <c r="J53" s="271">
        <v>6.03187921619017</v>
      </c>
      <c r="K53" s="386">
        <v>9.338999999999999</v>
      </c>
      <c r="L53" s="389">
        <v>56.33171999999999</v>
      </c>
      <c r="M53" s="386">
        <v>9.338999999999999</v>
      </c>
      <c r="N53" s="389">
        <v>56.33171999999999</v>
      </c>
      <c r="O53" s="381" t="s">
        <v>473</v>
      </c>
      <c r="P53" s="267">
        <f>H53-K53</f>
        <v>-4.838999999999999</v>
      </c>
      <c r="Q53" s="267">
        <f>I53-L53</f>
        <v>-23.186719999999987</v>
      </c>
      <c r="R53" s="268">
        <f>(J53-E53)/E53</f>
        <v>-0.18106934762842775</v>
      </c>
      <c r="S53" s="404" t="s">
        <v>358</v>
      </c>
      <c r="T53" s="266"/>
    </row>
    <row r="54" spans="1:20" s="25" customFormat="1" ht="31.5" customHeight="1">
      <c r="A54" s="354"/>
      <c r="B54" s="402" t="s">
        <v>278</v>
      </c>
      <c r="C54" s="351"/>
      <c r="D54" s="326"/>
      <c r="E54" s="346"/>
      <c r="F54" s="346"/>
      <c r="G54" s="347"/>
      <c r="H54" s="386"/>
      <c r="I54" s="389"/>
      <c r="J54" s="390"/>
      <c r="K54" s="386"/>
      <c r="L54" s="389"/>
      <c r="M54" s="386"/>
      <c r="N54" s="389"/>
      <c r="O54" s="266"/>
      <c r="P54" s="266"/>
      <c r="Q54" s="350"/>
      <c r="R54" s="266"/>
      <c r="S54" s="301"/>
      <c r="T54" s="266"/>
    </row>
    <row r="55" spans="1:20" s="25" customFormat="1" ht="22.5">
      <c r="A55" s="354">
        <v>30</v>
      </c>
      <c r="B55" s="355" t="s">
        <v>450</v>
      </c>
      <c r="C55" s="339" t="s">
        <v>160</v>
      </c>
      <c r="D55" s="206" t="s">
        <v>268</v>
      </c>
      <c r="E55" s="346">
        <f>G55/F55</f>
        <v>14.956953642384104</v>
      </c>
      <c r="F55" s="346">
        <v>18.12</v>
      </c>
      <c r="G55" s="347">
        <v>271.02</v>
      </c>
      <c r="H55" s="386">
        <v>6.78</v>
      </c>
      <c r="I55" s="389">
        <v>101.40814569536423</v>
      </c>
      <c r="J55" s="271">
        <v>11.765251348435813</v>
      </c>
      <c r="K55" s="386">
        <v>2.7809999999999997</v>
      </c>
      <c r="L55" s="389">
        <v>32.71916399999999</v>
      </c>
      <c r="M55" s="386">
        <v>2.7809999999999997</v>
      </c>
      <c r="N55" s="389">
        <v>32.71916399999999</v>
      </c>
      <c r="O55" s="381" t="s">
        <v>473</v>
      </c>
      <c r="P55" s="267">
        <f>H55-K55</f>
        <v>3.9990000000000006</v>
      </c>
      <c r="Q55" s="267">
        <f>I55-L55</f>
        <v>68.68898169536423</v>
      </c>
      <c r="R55" s="268">
        <f>(J55-E55)/E55</f>
        <v>-0.21339253769590083</v>
      </c>
      <c r="S55" s="404" t="s">
        <v>358</v>
      </c>
      <c r="T55" s="266"/>
    </row>
    <row r="56" spans="1:20" s="25" customFormat="1" ht="15">
      <c r="A56" s="452"/>
      <c r="B56" s="453" t="s">
        <v>198</v>
      </c>
      <c r="C56" s="453"/>
      <c r="D56" s="453"/>
      <c r="E56" s="453"/>
      <c r="F56" s="454"/>
      <c r="G56" s="455">
        <f>G53+G55</f>
        <v>337.31</v>
      </c>
      <c r="H56" s="456"/>
      <c r="I56" s="455">
        <f>I53+I55</f>
        <v>134.55314569536424</v>
      </c>
      <c r="J56" s="456"/>
      <c r="K56" s="456"/>
      <c r="L56" s="455">
        <f>L53+L55</f>
        <v>89.05088399999998</v>
      </c>
      <c r="M56" s="456"/>
      <c r="N56" s="455">
        <f>N53+N55</f>
        <v>89.05088399999998</v>
      </c>
      <c r="O56" s="456"/>
      <c r="P56" s="456"/>
      <c r="Q56" s="455">
        <f>Q53+Q55</f>
        <v>45.50226169536425</v>
      </c>
      <c r="R56" s="456"/>
      <c r="S56" s="456"/>
      <c r="T56" s="456"/>
    </row>
    <row r="57" spans="1:20" s="25" customFormat="1" ht="31.5" customHeight="1">
      <c r="A57" s="692" t="s">
        <v>199</v>
      </c>
      <c r="B57" s="692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</row>
    <row r="58" spans="1:20" s="25" customFormat="1" ht="15">
      <c r="A58" s="273"/>
      <c r="B58" s="132" t="s">
        <v>186</v>
      </c>
      <c r="C58" s="141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</row>
    <row r="59" spans="1:20" s="25" customFormat="1" ht="57" customHeight="1">
      <c r="A59" s="274">
        <v>31</v>
      </c>
      <c r="B59" s="403" t="s">
        <v>200</v>
      </c>
      <c r="C59" s="143" t="s">
        <v>160</v>
      </c>
      <c r="D59" s="134" t="s">
        <v>197</v>
      </c>
      <c r="E59" s="112">
        <f>G59/F59</f>
        <v>197.23200000000003</v>
      </c>
      <c r="F59" s="112">
        <v>0.625</v>
      </c>
      <c r="G59" s="113">
        <v>123.27000000000001</v>
      </c>
      <c r="H59" s="112">
        <v>0.625</v>
      </c>
      <c r="I59" s="113">
        <v>123.27000000000001</v>
      </c>
      <c r="J59" s="266" t="e">
        <v>#DIV/0!</v>
      </c>
      <c r="K59" s="266">
        <v>0</v>
      </c>
      <c r="L59" s="266">
        <v>0</v>
      </c>
      <c r="M59" s="266">
        <v>0</v>
      </c>
      <c r="N59" s="266">
        <v>0</v>
      </c>
      <c r="O59" s="266">
        <v>0</v>
      </c>
      <c r="P59" s="267">
        <f>H59-K59</f>
        <v>0.625</v>
      </c>
      <c r="Q59" s="267">
        <f>I59-L59</f>
        <v>123.27000000000001</v>
      </c>
      <c r="R59" s="268" t="e">
        <f>(J59-E59)/E59</f>
        <v>#DIV/0!</v>
      </c>
      <c r="S59" s="269" t="s">
        <v>339</v>
      </c>
      <c r="T59" s="266"/>
    </row>
    <row r="60" spans="1:20" s="25" customFormat="1" ht="57">
      <c r="A60" s="274">
        <v>32</v>
      </c>
      <c r="B60" s="403" t="s">
        <v>201</v>
      </c>
      <c r="C60" s="143" t="s">
        <v>160</v>
      </c>
      <c r="D60" s="134" t="s">
        <v>197</v>
      </c>
      <c r="E60" s="112">
        <f>G60/F60</f>
        <v>235.38994800693243</v>
      </c>
      <c r="F60" s="112">
        <v>0.577</v>
      </c>
      <c r="G60" s="144">
        <v>135.82</v>
      </c>
      <c r="H60" s="112">
        <v>0.577</v>
      </c>
      <c r="I60" s="144">
        <v>135.82</v>
      </c>
      <c r="J60" s="266" t="e">
        <v>#DIV/0!</v>
      </c>
      <c r="K60" s="266">
        <v>0</v>
      </c>
      <c r="L60" s="266">
        <v>0</v>
      </c>
      <c r="M60" s="266">
        <v>0</v>
      </c>
      <c r="N60" s="266">
        <v>0</v>
      </c>
      <c r="O60" s="266">
        <v>0</v>
      </c>
      <c r="P60" s="267">
        <f>H60-K60</f>
        <v>0.577</v>
      </c>
      <c r="Q60" s="267">
        <f>I60-L60</f>
        <v>135.82</v>
      </c>
      <c r="R60" s="268" t="e">
        <f>(J60-E60)/E60</f>
        <v>#DIV/0!</v>
      </c>
      <c r="S60" s="269" t="s">
        <v>337</v>
      </c>
      <c r="T60" s="266"/>
    </row>
    <row r="61" spans="1:20" s="25" customFormat="1" ht="15">
      <c r="A61" s="274"/>
      <c r="B61" s="132" t="s">
        <v>165</v>
      </c>
      <c r="C61" s="141"/>
      <c r="D61" s="266"/>
      <c r="E61" s="112"/>
      <c r="F61" s="114"/>
      <c r="G61" s="145"/>
      <c r="H61" s="266"/>
      <c r="I61" s="266"/>
      <c r="J61" s="266"/>
      <c r="K61" s="266"/>
      <c r="L61" s="266"/>
      <c r="M61" s="266"/>
      <c r="N61" s="266"/>
      <c r="O61" s="266"/>
      <c r="P61" s="267"/>
      <c r="Q61" s="267"/>
      <c r="R61" s="268"/>
      <c r="S61" s="270"/>
      <c r="T61" s="266"/>
    </row>
    <row r="62" spans="1:20" s="25" customFormat="1" ht="71.25">
      <c r="A62" s="274">
        <v>33</v>
      </c>
      <c r="B62" s="403" t="s">
        <v>202</v>
      </c>
      <c r="C62" s="143" t="s">
        <v>160</v>
      </c>
      <c r="D62" s="134" t="s">
        <v>197</v>
      </c>
      <c r="E62" s="112">
        <f>G62/F62</f>
        <v>260</v>
      </c>
      <c r="F62" s="114">
        <v>0.2</v>
      </c>
      <c r="G62" s="144">
        <v>52</v>
      </c>
      <c r="H62" s="266"/>
      <c r="I62" s="266"/>
      <c r="J62" s="266" t="e">
        <v>#DIV/0!</v>
      </c>
      <c r="K62" s="266">
        <v>0</v>
      </c>
      <c r="L62" s="266">
        <v>0</v>
      </c>
      <c r="M62" s="266">
        <v>0</v>
      </c>
      <c r="N62" s="266">
        <v>0</v>
      </c>
      <c r="O62" s="266">
        <v>0</v>
      </c>
      <c r="P62" s="267">
        <f>H62-K62</f>
        <v>0</v>
      </c>
      <c r="Q62" s="267">
        <f>I62-L62</f>
        <v>0</v>
      </c>
      <c r="R62" s="268" t="e">
        <f>(J62-E62)/E62</f>
        <v>#DIV/0!</v>
      </c>
      <c r="S62" s="269" t="s">
        <v>336</v>
      </c>
      <c r="T62" s="266"/>
    </row>
    <row r="63" spans="1:20" s="25" customFormat="1" ht="15">
      <c r="A63" s="135"/>
      <c r="B63" s="136" t="s">
        <v>198</v>
      </c>
      <c r="C63" s="146"/>
      <c r="D63" s="135"/>
      <c r="E63" s="137"/>
      <c r="F63" s="138"/>
      <c r="G63" s="139">
        <f>SUM(G59:G62)</f>
        <v>311.09000000000003</v>
      </c>
      <c r="H63" s="272"/>
      <c r="I63" s="139">
        <f>SUM(I59:I62)</f>
        <v>259.09000000000003</v>
      </c>
      <c r="J63" s="272"/>
      <c r="K63" s="272"/>
      <c r="L63" s="139">
        <f>SUM(L59:L62)</f>
        <v>0</v>
      </c>
      <c r="M63" s="272"/>
      <c r="N63" s="139">
        <f>SUM(N59:N62)</f>
        <v>0</v>
      </c>
      <c r="O63" s="272"/>
      <c r="P63" s="272"/>
      <c r="Q63" s="139">
        <f>SUM(Q59:Q62)</f>
        <v>259.09000000000003</v>
      </c>
      <c r="R63" s="272"/>
      <c r="S63" s="272"/>
      <c r="T63" s="272"/>
    </row>
    <row r="64" spans="1:20" s="25" customFormat="1" ht="17.25" customHeight="1">
      <c r="A64" s="666" t="s">
        <v>203</v>
      </c>
      <c r="B64" s="6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</row>
    <row r="65" spans="1:20" s="25" customFormat="1" ht="15">
      <c r="A65" s="275"/>
      <c r="B65" s="132" t="s">
        <v>179</v>
      </c>
      <c r="C65" s="141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</row>
    <row r="66" spans="1:20" s="25" customFormat="1" ht="57">
      <c r="A66" s="148">
        <v>34</v>
      </c>
      <c r="B66" s="131" t="s">
        <v>207</v>
      </c>
      <c r="C66" s="147" t="s">
        <v>204</v>
      </c>
      <c r="D66" s="134" t="s">
        <v>197</v>
      </c>
      <c r="E66" s="112">
        <v>193.7</v>
      </c>
      <c r="F66" s="149">
        <v>1</v>
      </c>
      <c r="G66" s="113">
        <v>193.7</v>
      </c>
      <c r="H66" s="266"/>
      <c r="I66" s="266"/>
      <c r="J66" s="266" t="e">
        <v>#DIV/0!</v>
      </c>
      <c r="K66" s="266">
        <v>0</v>
      </c>
      <c r="L66" s="266">
        <v>0</v>
      </c>
      <c r="M66" s="266">
        <v>0</v>
      </c>
      <c r="N66" s="266">
        <v>0</v>
      </c>
      <c r="O66" s="266">
        <v>0</v>
      </c>
      <c r="P66" s="267">
        <f aca="true" t="shared" si="5" ref="P66:P88">H66-K66</f>
        <v>0</v>
      </c>
      <c r="Q66" s="267">
        <f aca="true" t="shared" si="6" ref="Q66:Q88">I66-L66</f>
        <v>0</v>
      </c>
      <c r="R66" s="268" t="e">
        <f aca="true" t="shared" si="7" ref="R66:R88">(J66-E66)/E66</f>
        <v>#DIV/0!</v>
      </c>
      <c r="S66" s="269" t="s">
        <v>336</v>
      </c>
      <c r="T66" s="266"/>
    </row>
    <row r="67" spans="1:20" s="25" customFormat="1" ht="15">
      <c r="A67" s="148"/>
      <c r="B67" s="132" t="s">
        <v>183</v>
      </c>
      <c r="C67" s="147"/>
      <c r="D67" s="266"/>
      <c r="E67" s="111"/>
      <c r="F67" s="150"/>
      <c r="G67" s="151"/>
      <c r="H67" s="266"/>
      <c r="I67" s="266"/>
      <c r="J67" s="266"/>
      <c r="K67" s="266"/>
      <c r="L67" s="266"/>
      <c r="M67" s="266"/>
      <c r="N67" s="266"/>
      <c r="O67" s="266"/>
      <c r="P67" s="267"/>
      <c r="Q67" s="267"/>
      <c r="R67" s="268"/>
      <c r="S67" s="270"/>
      <c r="T67" s="266"/>
    </row>
    <row r="68" spans="1:20" s="25" customFormat="1" ht="42.75">
      <c r="A68" s="148">
        <v>35</v>
      </c>
      <c r="B68" s="131" t="s">
        <v>208</v>
      </c>
      <c r="C68" s="147" t="s">
        <v>204</v>
      </c>
      <c r="D68" s="134" t="s">
        <v>197</v>
      </c>
      <c r="E68" s="112">
        <v>105</v>
      </c>
      <c r="F68" s="149">
        <v>1</v>
      </c>
      <c r="G68" s="113">
        <v>105</v>
      </c>
      <c r="H68" s="266"/>
      <c r="I68" s="266"/>
      <c r="J68" s="266" t="e">
        <v>#DIV/0!</v>
      </c>
      <c r="K68" s="266">
        <v>0</v>
      </c>
      <c r="L68" s="266">
        <v>0</v>
      </c>
      <c r="M68" s="266">
        <v>0</v>
      </c>
      <c r="N68" s="266">
        <v>0</v>
      </c>
      <c r="O68" s="266">
        <v>0</v>
      </c>
      <c r="P68" s="267">
        <f t="shared" si="5"/>
        <v>0</v>
      </c>
      <c r="Q68" s="267">
        <f t="shared" si="6"/>
        <v>0</v>
      </c>
      <c r="R68" s="268" t="e">
        <f t="shared" si="7"/>
        <v>#DIV/0!</v>
      </c>
      <c r="S68" s="269" t="s">
        <v>337</v>
      </c>
      <c r="T68" s="266"/>
    </row>
    <row r="69" spans="1:20" s="25" customFormat="1" ht="42.75">
      <c r="A69" s="148">
        <v>36</v>
      </c>
      <c r="B69" s="276" t="s">
        <v>209</v>
      </c>
      <c r="C69" s="143" t="s">
        <v>204</v>
      </c>
      <c r="D69" s="134" t="s">
        <v>197</v>
      </c>
      <c r="E69" s="112">
        <v>103</v>
      </c>
      <c r="F69" s="149">
        <v>1</v>
      </c>
      <c r="G69" s="113">
        <v>103</v>
      </c>
      <c r="H69" s="266"/>
      <c r="I69" s="266"/>
      <c r="J69" s="266" t="e">
        <v>#DIV/0!</v>
      </c>
      <c r="K69" s="266">
        <v>0</v>
      </c>
      <c r="L69" s="266">
        <v>0</v>
      </c>
      <c r="M69" s="266">
        <v>0</v>
      </c>
      <c r="N69" s="266">
        <v>0</v>
      </c>
      <c r="O69" s="266">
        <v>0</v>
      </c>
      <c r="P69" s="267">
        <f t="shared" si="5"/>
        <v>0</v>
      </c>
      <c r="Q69" s="267">
        <f t="shared" si="6"/>
        <v>0</v>
      </c>
      <c r="R69" s="268" t="e">
        <f t="shared" si="7"/>
        <v>#DIV/0!</v>
      </c>
      <c r="S69" s="269" t="s">
        <v>339</v>
      </c>
      <c r="T69" s="266"/>
    </row>
    <row r="70" spans="1:20" s="25" customFormat="1" ht="15">
      <c r="A70" s="148"/>
      <c r="B70" s="133" t="s">
        <v>205</v>
      </c>
      <c r="C70" s="147"/>
      <c r="D70" s="266"/>
      <c r="E70" s="111"/>
      <c r="F70" s="114"/>
      <c r="G70" s="152"/>
      <c r="H70" s="266"/>
      <c r="I70" s="266"/>
      <c r="J70" s="266"/>
      <c r="K70" s="266"/>
      <c r="L70" s="266"/>
      <c r="M70" s="266"/>
      <c r="N70" s="266"/>
      <c r="O70" s="266"/>
      <c r="P70" s="267"/>
      <c r="Q70" s="267"/>
      <c r="R70" s="268"/>
      <c r="S70" s="270"/>
      <c r="T70" s="266"/>
    </row>
    <row r="71" spans="1:20" s="25" customFormat="1" ht="42.75">
      <c r="A71" s="148">
        <v>37</v>
      </c>
      <c r="B71" s="131" t="s">
        <v>210</v>
      </c>
      <c r="C71" s="147" t="s">
        <v>204</v>
      </c>
      <c r="D71" s="134" t="s">
        <v>197</v>
      </c>
      <c r="E71" s="112">
        <v>348</v>
      </c>
      <c r="F71" s="149">
        <v>1</v>
      </c>
      <c r="G71" s="113">
        <v>348</v>
      </c>
      <c r="H71" s="266"/>
      <c r="I71" s="266"/>
      <c r="J71" s="266" t="e">
        <v>#DIV/0!</v>
      </c>
      <c r="K71" s="266">
        <v>0</v>
      </c>
      <c r="L71" s="266">
        <v>0</v>
      </c>
      <c r="M71" s="266">
        <v>0</v>
      </c>
      <c r="N71" s="266">
        <v>0</v>
      </c>
      <c r="O71" s="266">
        <v>0</v>
      </c>
      <c r="P71" s="267">
        <f t="shared" si="5"/>
        <v>0</v>
      </c>
      <c r="Q71" s="267">
        <f t="shared" si="6"/>
        <v>0</v>
      </c>
      <c r="R71" s="268" t="e">
        <f t="shared" si="7"/>
        <v>#DIV/0!</v>
      </c>
      <c r="S71" s="269" t="s">
        <v>336</v>
      </c>
      <c r="T71" s="266"/>
    </row>
    <row r="72" spans="1:20" s="25" customFormat="1" ht="15">
      <c r="A72" s="148"/>
      <c r="B72" s="133" t="s">
        <v>177</v>
      </c>
      <c r="C72" s="147"/>
      <c r="D72" s="266"/>
      <c r="E72" s="111"/>
      <c r="F72" s="114"/>
      <c r="G72" s="153"/>
      <c r="H72" s="266"/>
      <c r="I72" s="266"/>
      <c r="J72" s="266"/>
      <c r="K72" s="266"/>
      <c r="L72" s="266"/>
      <c r="M72" s="266"/>
      <c r="N72" s="266"/>
      <c r="O72" s="266"/>
      <c r="P72" s="267"/>
      <c r="Q72" s="267"/>
      <c r="R72" s="268"/>
      <c r="S72" s="270"/>
      <c r="T72" s="266"/>
    </row>
    <row r="73" spans="1:20" s="25" customFormat="1" ht="42.75">
      <c r="A73" s="148">
        <v>38</v>
      </c>
      <c r="B73" s="131" t="s">
        <v>211</v>
      </c>
      <c r="C73" s="147" t="s">
        <v>204</v>
      </c>
      <c r="D73" s="134" t="s">
        <v>197</v>
      </c>
      <c r="E73" s="112">
        <v>267.58</v>
      </c>
      <c r="F73" s="149">
        <v>1</v>
      </c>
      <c r="G73" s="113">
        <v>267.575</v>
      </c>
      <c r="H73" s="266"/>
      <c r="I73" s="266"/>
      <c r="J73" s="266" t="e">
        <v>#DIV/0!</v>
      </c>
      <c r="K73" s="266">
        <v>0</v>
      </c>
      <c r="L73" s="266">
        <v>0</v>
      </c>
      <c r="M73" s="266">
        <v>0</v>
      </c>
      <c r="N73" s="266">
        <v>0</v>
      </c>
      <c r="O73" s="266">
        <v>0</v>
      </c>
      <c r="P73" s="267">
        <f t="shared" si="5"/>
        <v>0</v>
      </c>
      <c r="Q73" s="267">
        <f t="shared" si="6"/>
        <v>0</v>
      </c>
      <c r="R73" s="268" t="e">
        <f t="shared" si="7"/>
        <v>#DIV/0!</v>
      </c>
      <c r="S73" s="269" t="s">
        <v>337</v>
      </c>
      <c r="T73" s="266"/>
    </row>
    <row r="74" spans="1:20" s="25" customFormat="1" ht="15">
      <c r="A74" s="148"/>
      <c r="B74" s="132" t="s">
        <v>167</v>
      </c>
      <c r="C74" s="147"/>
      <c r="D74" s="266"/>
      <c r="E74" s="111"/>
      <c r="F74" s="149"/>
      <c r="G74" s="113"/>
      <c r="H74" s="266"/>
      <c r="I74" s="266"/>
      <c r="J74" s="266"/>
      <c r="K74" s="266"/>
      <c r="L74" s="266"/>
      <c r="M74" s="266"/>
      <c r="N74" s="266"/>
      <c r="O74" s="266"/>
      <c r="P74" s="267"/>
      <c r="Q74" s="267"/>
      <c r="R74" s="268"/>
      <c r="S74" s="270"/>
      <c r="T74" s="266"/>
    </row>
    <row r="75" spans="1:20" s="25" customFormat="1" ht="42.75">
      <c r="A75" s="148">
        <v>39</v>
      </c>
      <c r="B75" s="131" t="s">
        <v>212</v>
      </c>
      <c r="C75" s="147" t="s">
        <v>204</v>
      </c>
      <c r="D75" s="134" t="s">
        <v>197</v>
      </c>
      <c r="E75" s="112">
        <v>92.6</v>
      </c>
      <c r="F75" s="149">
        <v>1</v>
      </c>
      <c r="G75" s="113">
        <v>92.6</v>
      </c>
      <c r="H75" s="266"/>
      <c r="I75" s="266"/>
      <c r="J75" s="266" t="e">
        <v>#DIV/0!</v>
      </c>
      <c r="K75" s="266">
        <v>0</v>
      </c>
      <c r="L75" s="266">
        <v>0</v>
      </c>
      <c r="M75" s="266">
        <v>0</v>
      </c>
      <c r="N75" s="266">
        <v>0</v>
      </c>
      <c r="O75" s="266">
        <v>0</v>
      </c>
      <c r="P75" s="267">
        <f t="shared" si="5"/>
        <v>0</v>
      </c>
      <c r="Q75" s="267">
        <f t="shared" si="6"/>
        <v>0</v>
      </c>
      <c r="R75" s="268" t="e">
        <f t="shared" si="7"/>
        <v>#DIV/0!</v>
      </c>
      <c r="S75" s="269" t="s">
        <v>336</v>
      </c>
      <c r="T75" s="266"/>
    </row>
    <row r="76" spans="1:20" s="25" customFormat="1" ht="45">
      <c r="A76" s="148">
        <v>40</v>
      </c>
      <c r="B76" s="344" t="s">
        <v>451</v>
      </c>
      <c r="C76" s="357" t="s">
        <v>204</v>
      </c>
      <c r="D76" s="134" t="s">
        <v>197</v>
      </c>
      <c r="E76" s="112">
        <v>215</v>
      </c>
      <c r="F76" s="149">
        <v>1</v>
      </c>
      <c r="G76" s="113">
        <v>215</v>
      </c>
      <c r="H76" s="266"/>
      <c r="I76" s="266"/>
      <c r="J76" s="266" t="e">
        <v>#DIV/0!</v>
      </c>
      <c r="K76" s="266">
        <v>0</v>
      </c>
      <c r="L76" s="266">
        <v>0</v>
      </c>
      <c r="M76" s="266">
        <v>0</v>
      </c>
      <c r="N76" s="266">
        <v>0</v>
      </c>
      <c r="O76" s="266">
        <v>0</v>
      </c>
      <c r="P76" s="267">
        <f t="shared" si="5"/>
        <v>0</v>
      </c>
      <c r="Q76" s="267">
        <f t="shared" si="6"/>
        <v>0</v>
      </c>
      <c r="R76" s="292" t="e">
        <f t="shared" si="7"/>
        <v>#DIV/0!</v>
      </c>
      <c r="S76" s="269"/>
      <c r="T76" s="266"/>
    </row>
    <row r="77" spans="1:20" s="25" customFormat="1" ht="15">
      <c r="A77" s="148"/>
      <c r="B77" s="132" t="s">
        <v>163</v>
      </c>
      <c r="C77" s="147"/>
      <c r="D77" s="266"/>
      <c r="E77" s="111"/>
      <c r="F77" s="149"/>
      <c r="G77" s="113"/>
      <c r="H77" s="266"/>
      <c r="I77" s="266"/>
      <c r="J77" s="266"/>
      <c r="K77" s="266"/>
      <c r="L77" s="266"/>
      <c r="M77" s="266"/>
      <c r="N77" s="266"/>
      <c r="O77" s="266"/>
      <c r="P77" s="267"/>
      <c r="Q77" s="267"/>
      <c r="R77" s="268"/>
      <c r="S77" s="270"/>
      <c r="T77" s="266"/>
    </row>
    <row r="78" spans="1:20" s="25" customFormat="1" ht="42.75">
      <c r="A78" s="148">
        <v>41</v>
      </c>
      <c r="B78" s="131" t="s">
        <v>213</v>
      </c>
      <c r="C78" s="147" t="s">
        <v>204</v>
      </c>
      <c r="D78" s="134" t="s">
        <v>197</v>
      </c>
      <c r="E78" s="112">
        <v>102.2</v>
      </c>
      <c r="F78" s="149">
        <v>1</v>
      </c>
      <c r="G78" s="113">
        <v>102.2</v>
      </c>
      <c r="H78" s="266"/>
      <c r="I78" s="266"/>
      <c r="J78" s="266">
        <v>106.997</v>
      </c>
      <c r="K78" s="266">
        <v>1</v>
      </c>
      <c r="L78" s="266">
        <v>106.997</v>
      </c>
      <c r="M78" s="266">
        <v>1</v>
      </c>
      <c r="N78" s="266">
        <v>106.997</v>
      </c>
      <c r="O78" s="266" t="s">
        <v>464</v>
      </c>
      <c r="P78" s="267">
        <f t="shared" si="5"/>
        <v>-1</v>
      </c>
      <c r="Q78" s="267">
        <f t="shared" si="6"/>
        <v>-106.997</v>
      </c>
      <c r="R78" s="268">
        <f t="shared" si="7"/>
        <v>0.04693737769080232</v>
      </c>
      <c r="S78" s="269" t="s">
        <v>339</v>
      </c>
      <c r="T78" s="266"/>
    </row>
    <row r="79" spans="1:20" s="25" customFormat="1" ht="15">
      <c r="A79" s="148"/>
      <c r="B79" s="133" t="s">
        <v>186</v>
      </c>
      <c r="C79" s="147"/>
      <c r="D79" s="266"/>
      <c r="E79" s="111"/>
      <c r="F79" s="149"/>
      <c r="G79" s="113"/>
      <c r="H79" s="266"/>
      <c r="I79" s="266"/>
      <c r="J79" s="266"/>
      <c r="K79" s="266"/>
      <c r="L79" s="266"/>
      <c r="M79" s="266"/>
      <c r="N79" s="266"/>
      <c r="O79" s="266"/>
      <c r="P79" s="267"/>
      <c r="Q79" s="267"/>
      <c r="R79" s="268"/>
      <c r="S79" s="270"/>
      <c r="T79" s="266"/>
    </row>
    <row r="80" spans="1:20" s="25" customFormat="1" ht="57">
      <c r="A80" s="148">
        <v>42</v>
      </c>
      <c r="B80" s="131" t="s">
        <v>214</v>
      </c>
      <c r="C80" s="147" t="s">
        <v>204</v>
      </c>
      <c r="D80" s="134" t="s">
        <v>197</v>
      </c>
      <c r="E80" s="112">
        <v>307.26</v>
      </c>
      <c r="F80" s="149">
        <v>1</v>
      </c>
      <c r="G80" s="113">
        <v>307.26</v>
      </c>
      <c r="H80" s="266"/>
      <c r="I80" s="266"/>
      <c r="J80" s="266" t="e">
        <v>#DIV/0!</v>
      </c>
      <c r="K80" s="266">
        <v>0</v>
      </c>
      <c r="L80" s="266">
        <v>0</v>
      </c>
      <c r="M80" s="266">
        <v>0</v>
      </c>
      <c r="N80" s="266">
        <v>0</v>
      </c>
      <c r="O80" s="266">
        <v>0</v>
      </c>
      <c r="P80" s="267">
        <f t="shared" si="5"/>
        <v>0</v>
      </c>
      <c r="Q80" s="267">
        <f t="shared" si="6"/>
        <v>0</v>
      </c>
      <c r="R80" s="268" t="e">
        <f t="shared" si="7"/>
        <v>#DIV/0!</v>
      </c>
      <c r="S80" s="269" t="s">
        <v>337</v>
      </c>
      <c r="T80" s="266"/>
    </row>
    <row r="81" spans="1:20" s="25" customFormat="1" ht="15">
      <c r="A81" s="148"/>
      <c r="B81" s="133" t="s">
        <v>168</v>
      </c>
      <c r="C81" s="147"/>
      <c r="D81" s="266"/>
      <c r="E81" s="111"/>
      <c r="F81" s="149"/>
      <c r="G81" s="113"/>
      <c r="H81" s="266"/>
      <c r="I81" s="266"/>
      <c r="J81" s="266"/>
      <c r="K81" s="266"/>
      <c r="L81" s="266"/>
      <c r="M81" s="266"/>
      <c r="N81" s="266"/>
      <c r="O81" s="266"/>
      <c r="P81" s="267"/>
      <c r="Q81" s="267"/>
      <c r="R81" s="268"/>
      <c r="S81" s="270"/>
      <c r="T81" s="266"/>
    </row>
    <row r="82" spans="1:20" s="25" customFormat="1" ht="42.75">
      <c r="A82" s="148">
        <v>43</v>
      </c>
      <c r="B82" s="131" t="s">
        <v>215</v>
      </c>
      <c r="C82" s="147" t="s">
        <v>204</v>
      </c>
      <c r="D82" s="134" t="s">
        <v>197</v>
      </c>
      <c r="E82" s="112">
        <v>383.92</v>
      </c>
      <c r="F82" s="149">
        <v>1</v>
      </c>
      <c r="G82" s="113">
        <v>383.92</v>
      </c>
      <c r="H82" s="266"/>
      <c r="I82" s="266"/>
      <c r="J82" s="266" t="e">
        <v>#DIV/0!</v>
      </c>
      <c r="K82" s="266">
        <v>0</v>
      </c>
      <c r="L82" s="266">
        <v>0</v>
      </c>
      <c r="M82" s="266">
        <v>0</v>
      </c>
      <c r="N82" s="266">
        <v>0</v>
      </c>
      <c r="O82" s="266">
        <v>0</v>
      </c>
      <c r="P82" s="267">
        <f t="shared" si="5"/>
        <v>0</v>
      </c>
      <c r="Q82" s="267">
        <f t="shared" si="6"/>
        <v>0</v>
      </c>
      <c r="R82" s="268" t="e">
        <f t="shared" si="7"/>
        <v>#DIV/0!</v>
      </c>
      <c r="S82" s="269" t="s">
        <v>336</v>
      </c>
      <c r="T82" s="266"/>
    </row>
    <row r="83" spans="1:20" s="25" customFormat="1" ht="15">
      <c r="A83" s="148"/>
      <c r="B83" s="132" t="s">
        <v>158</v>
      </c>
      <c r="C83" s="147"/>
      <c r="D83" s="266"/>
      <c r="E83" s="111"/>
      <c r="F83" s="149"/>
      <c r="G83" s="113"/>
      <c r="H83" s="266"/>
      <c r="I83" s="266"/>
      <c r="J83" s="266"/>
      <c r="K83" s="266"/>
      <c r="L83" s="266"/>
      <c r="M83" s="266"/>
      <c r="N83" s="266"/>
      <c r="O83" s="266"/>
      <c r="P83" s="267"/>
      <c r="Q83" s="267"/>
      <c r="R83" s="268"/>
      <c r="S83" s="270"/>
      <c r="T83" s="266"/>
    </row>
    <row r="84" spans="1:20" s="25" customFormat="1" ht="42.75">
      <c r="A84" s="148">
        <v>44</v>
      </c>
      <c r="B84" s="131" t="s">
        <v>216</v>
      </c>
      <c r="C84" s="147" t="s">
        <v>204</v>
      </c>
      <c r="D84" s="134" t="s">
        <v>197</v>
      </c>
      <c r="E84" s="112">
        <v>114.24</v>
      </c>
      <c r="F84" s="149">
        <v>1</v>
      </c>
      <c r="G84" s="113">
        <v>114.24</v>
      </c>
      <c r="H84" s="266"/>
      <c r="I84" s="266"/>
      <c r="J84" s="266" t="e">
        <v>#DIV/0!</v>
      </c>
      <c r="K84" s="266">
        <v>0</v>
      </c>
      <c r="L84" s="266">
        <v>0</v>
      </c>
      <c r="M84" s="266">
        <v>0</v>
      </c>
      <c r="N84" s="266">
        <v>0</v>
      </c>
      <c r="O84" s="266">
        <v>0</v>
      </c>
      <c r="P84" s="267">
        <f t="shared" si="5"/>
        <v>0</v>
      </c>
      <c r="Q84" s="267">
        <f t="shared" si="6"/>
        <v>0</v>
      </c>
      <c r="R84" s="268" t="e">
        <f t="shared" si="7"/>
        <v>#DIV/0!</v>
      </c>
      <c r="S84" s="269" t="s">
        <v>336</v>
      </c>
      <c r="T84" s="266"/>
    </row>
    <row r="85" spans="1:20" s="25" customFormat="1" ht="15">
      <c r="A85" s="148"/>
      <c r="B85" s="133" t="s">
        <v>206</v>
      </c>
      <c r="C85" s="147"/>
      <c r="D85" s="266"/>
      <c r="E85" s="111"/>
      <c r="F85" s="149"/>
      <c r="G85" s="113"/>
      <c r="H85" s="266"/>
      <c r="I85" s="266"/>
      <c r="J85" s="266"/>
      <c r="K85" s="266"/>
      <c r="L85" s="266"/>
      <c r="M85" s="266"/>
      <c r="N85" s="266"/>
      <c r="O85" s="266"/>
      <c r="P85" s="267"/>
      <c r="Q85" s="267"/>
      <c r="R85" s="268"/>
      <c r="S85" s="270"/>
      <c r="T85" s="266"/>
    </row>
    <row r="86" spans="1:20" s="25" customFormat="1" ht="42.75">
      <c r="A86" s="148">
        <v>45</v>
      </c>
      <c r="B86" s="131" t="s">
        <v>217</v>
      </c>
      <c r="C86" s="147" t="s">
        <v>204</v>
      </c>
      <c r="D86" s="134" t="s">
        <v>197</v>
      </c>
      <c r="E86" s="112">
        <v>155.4</v>
      </c>
      <c r="F86" s="149">
        <v>1</v>
      </c>
      <c r="G86" s="113">
        <v>155.4</v>
      </c>
      <c r="H86" s="266"/>
      <c r="I86" s="266"/>
      <c r="J86" s="266" t="e">
        <v>#DIV/0!</v>
      </c>
      <c r="K86" s="266">
        <v>0</v>
      </c>
      <c r="L86" s="266">
        <v>0</v>
      </c>
      <c r="M86" s="266">
        <v>0</v>
      </c>
      <c r="N86" s="266">
        <v>0</v>
      </c>
      <c r="O86" s="266">
        <v>0</v>
      </c>
      <c r="P86" s="267">
        <f t="shared" si="5"/>
        <v>0</v>
      </c>
      <c r="Q86" s="267">
        <f t="shared" si="6"/>
        <v>0</v>
      </c>
      <c r="R86" s="268" t="e">
        <f t="shared" si="7"/>
        <v>#DIV/0!</v>
      </c>
      <c r="S86" s="269" t="s">
        <v>336</v>
      </c>
      <c r="T86" s="266"/>
    </row>
    <row r="87" spans="1:20" s="25" customFormat="1" ht="15">
      <c r="A87" s="693">
        <v>46</v>
      </c>
      <c r="B87" s="133" t="s">
        <v>181</v>
      </c>
      <c r="C87" s="147"/>
      <c r="D87" s="266"/>
      <c r="E87" s="154"/>
      <c r="F87" s="149"/>
      <c r="G87" s="155"/>
      <c r="H87" s="266"/>
      <c r="I87" s="266"/>
      <c r="J87" s="266"/>
      <c r="K87" s="266"/>
      <c r="L87" s="266"/>
      <c r="M87" s="266"/>
      <c r="N87" s="266"/>
      <c r="O87" s="266"/>
      <c r="P87" s="267"/>
      <c r="Q87" s="267"/>
      <c r="R87" s="268"/>
      <c r="S87" s="270"/>
      <c r="T87" s="266"/>
    </row>
    <row r="88" spans="1:20" s="25" customFormat="1" ht="42.75">
      <c r="A88" s="693"/>
      <c r="B88" s="276" t="s">
        <v>218</v>
      </c>
      <c r="C88" s="147" t="s">
        <v>204</v>
      </c>
      <c r="D88" s="134" t="s">
        <v>197</v>
      </c>
      <c r="E88" s="112">
        <v>683.6</v>
      </c>
      <c r="F88" s="149">
        <v>1</v>
      </c>
      <c r="G88" s="113">
        <v>683.6</v>
      </c>
      <c r="H88" s="266"/>
      <c r="I88" s="266"/>
      <c r="J88" s="266">
        <f>L88/K88</f>
        <v>502.50408000000004</v>
      </c>
      <c r="K88" s="266">
        <v>1</v>
      </c>
      <c r="L88" s="266">
        <v>502.50408000000004</v>
      </c>
      <c r="M88" s="266">
        <v>1</v>
      </c>
      <c r="N88" s="266">
        <v>502.50408000000004</v>
      </c>
      <c r="O88" s="266" t="s">
        <v>469</v>
      </c>
      <c r="P88" s="267">
        <f t="shared" si="5"/>
        <v>-1</v>
      </c>
      <c r="Q88" s="267">
        <f t="shared" si="6"/>
        <v>-502.50408000000004</v>
      </c>
      <c r="R88" s="268">
        <f t="shared" si="7"/>
        <v>-0.26491503803393796</v>
      </c>
      <c r="S88" s="269" t="s">
        <v>336</v>
      </c>
      <c r="T88" s="266"/>
    </row>
    <row r="89" spans="1:20" s="25" customFormat="1" ht="15.75">
      <c r="A89" s="135"/>
      <c r="B89" s="158" t="s">
        <v>198</v>
      </c>
      <c r="C89" s="137"/>
      <c r="D89" s="156"/>
      <c r="E89" s="137"/>
      <c r="F89" s="157"/>
      <c r="G89" s="139">
        <f>SUM(G66:G88)</f>
        <v>3071.495</v>
      </c>
      <c r="H89" s="272"/>
      <c r="I89" s="139">
        <f>SUM(I66:I88)</f>
        <v>0</v>
      </c>
      <c r="J89" s="272"/>
      <c r="K89" s="272"/>
      <c r="L89" s="139">
        <f>SUM(L66:L88)</f>
        <v>609.50108</v>
      </c>
      <c r="M89" s="272"/>
      <c r="N89" s="139">
        <f>SUM(N66:N88)</f>
        <v>609.50108</v>
      </c>
      <c r="O89" s="272"/>
      <c r="P89" s="272"/>
      <c r="Q89" s="139">
        <f>SUM(Q66:Q88)</f>
        <v>-609.50108</v>
      </c>
      <c r="R89" s="272"/>
      <c r="S89" s="272"/>
      <c r="T89" s="272"/>
    </row>
    <row r="90" spans="1:20" s="25" customFormat="1" ht="30" customHeight="1">
      <c r="A90" s="666" t="s">
        <v>219</v>
      </c>
      <c r="B90" s="666"/>
      <c r="C90" s="277"/>
      <c r="D90" s="278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</row>
    <row r="91" spans="1:20" s="25" customFormat="1" ht="33" customHeight="1">
      <c r="A91" s="161">
        <v>47</v>
      </c>
      <c r="B91" s="162" t="s">
        <v>220</v>
      </c>
      <c r="C91" s="143" t="s">
        <v>204</v>
      </c>
      <c r="D91" s="134" t="s">
        <v>197</v>
      </c>
      <c r="E91" s="163">
        <f>G91/F91</f>
        <v>28.314</v>
      </c>
      <c r="F91" s="159">
        <v>5</v>
      </c>
      <c r="G91" s="164">
        <v>141.57</v>
      </c>
      <c r="H91" s="159"/>
      <c r="I91" s="164"/>
      <c r="J91" s="280">
        <v>28.309199999999997</v>
      </c>
      <c r="K91" s="266">
        <v>5</v>
      </c>
      <c r="L91" s="271">
        <v>141.546</v>
      </c>
      <c r="M91" s="266">
        <v>5</v>
      </c>
      <c r="N91" s="271">
        <v>141.546</v>
      </c>
      <c r="O91" s="266" t="s">
        <v>362</v>
      </c>
      <c r="P91" s="267">
        <f aca="true" t="shared" si="8" ref="P91:Q94">H91-K91</f>
        <v>-5</v>
      </c>
      <c r="Q91" s="267">
        <f t="shared" si="8"/>
        <v>-141.546</v>
      </c>
      <c r="R91" s="268">
        <f>(J91-E91)/E91</f>
        <v>-0.00016952744225482179</v>
      </c>
      <c r="S91" s="301" t="s">
        <v>368</v>
      </c>
      <c r="T91" s="266"/>
    </row>
    <row r="92" spans="1:20" s="25" customFormat="1" ht="36.75" customHeight="1">
      <c r="A92" s="161">
        <v>48</v>
      </c>
      <c r="B92" s="162" t="s">
        <v>221</v>
      </c>
      <c r="C92" s="143" t="s">
        <v>204</v>
      </c>
      <c r="D92" s="134" t="s">
        <v>197</v>
      </c>
      <c r="E92" s="163">
        <f>G92/F92</f>
        <v>37.98555555555556</v>
      </c>
      <c r="F92" s="159">
        <v>9</v>
      </c>
      <c r="G92" s="164">
        <v>341.87</v>
      </c>
      <c r="H92" s="159"/>
      <c r="I92" s="164"/>
      <c r="J92" s="280">
        <v>37.989599999999996</v>
      </c>
      <c r="K92" s="266">
        <v>9</v>
      </c>
      <c r="L92" s="271">
        <v>341.90639999999996</v>
      </c>
      <c r="M92" s="266">
        <v>9</v>
      </c>
      <c r="N92" s="271">
        <v>341.90639999999996</v>
      </c>
      <c r="O92" s="266" t="s">
        <v>362</v>
      </c>
      <c r="P92" s="267">
        <f t="shared" si="8"/>
        <v>-9</v>
      </c>
      <c r="Q92" s="267">
        <f t="shared" si="8"/>
        <v>-341.90639999999996</v>
      </c>
      <c r="R92" s="268">
        <f>(J92-E92)/E92</f>
        <v>0.00010647322081478542</v>
      </c>
      <c r="S92" s="301" t="s">
        <v>368</v>
      </c>
      <c r="T92" s="266"/>
    </row>
    <row r="93" spans="1:20" s="25" customFormat="1" ht="36" customHeight="1">
      <c r="A93" s="161">
        <v>49</v>
      </c>
      <c r="B93" s="162" t="s">
        <v>222</v>
      </c>
      <c r="C93" s="143" t="s">
        <v>204</v>
      </c>
      <c r="D93" s="134" t="s">
        <v>197</v>
      </c>
      <c r="E93" s="163">
        <f>G93/F93</f>
        <v>52.0375</v>
      </c>
      <c r="F93" s="159">
        <v>4</v>
      </c>
      <c r="G93" s="164">
        <v>208.15</v>
      </c>
      <c r="H93" s="159"/>
      <c r="I93" s="164"/>
      <c r="J93" s="280">
        <v>52.040003999999996</v>
      </c>
      <c r="K93" s="266">
        <v>4</v>
      </c>
      <c r="L93" s="271">
        <v>208.16001599999998</v>
      </c>
      <c r="M93" s="266">
        <v>4</v>
      </c>
      <c r="N93" s="271">
        <v>208.16001599999998</v>
      </c>
      <c r="O93" s="266" t="s">
        <v>362</v>
      </c>
      <c r="P93" s="267">
        <f t="shared" si="8"/>
        <v>-4</v>
      </c>
      <c r="Q93" s="267">
        <f t="shared" si="8"/>
        <v>-208.16001599999998</v>
      </c>
      <c r="R93" s="268">
        <f>(J93-E93)/E93</f>
        <v>4.811914484736455E-05</v>
      </c>
      <c r="S93" s="301" t="s">
        <v>368</v>
      </c>
      <c r="T93" s="266"/>
    </row>
    <row r="94" spans="1:20" s="25" customFormat="1" ht="33" customHeight="1">
      <c r="A94" s="161">
        <v>50</v>
      </c>
      <c r="B94" s="162" t="s">
        <v>223</v>
      </c>
      <c r="C94" s="143" t="s">
        <v>204</v>
      </c>
      <c r="D94" s="134" t="s">
        <v>197</v>
      </c>
      <c r="E94" s="163">
        <f>G94/F94</f>
        <v>67.74</v>
      </c>
      <c r="F94" s="159">
        <v>2</v>
      </c>
      <c r="G94" s="164">
        <v>135.48</v>
      </c>
      <c r="H94" s="159"/>
      <c r="I94" s="164"/>
      <c r="J94" s="280">
        <v>67.74</v>
      </c>
      <c r="K94" s="266">
        <v>2</v>
      </c>
      <c r="L94" s="271">
        <v>135.48</v>
      </c>
      <c r="M94" s="266">
        <v>2</v>
      </c>
      <c r="N94" s="271">
        <v>135.48</v>
      </c>
      <c r="O94" s="266" t="s">
        <v>362</v>
      </c>
      <c r="P94" s="267">
        <f t="shared" si="8"/>
        <v>-2</v>
      </c>
      <c r="Q94" s="267">
        <f t="shared" si="8"/>
        <v>-135.48</v>
      </c>
      <c r="R94" s="268">
        <f>(J94-E94)/E94</f>
        <v>0</v>
      </c>
      <c r="S94" s="301" t="s">
        <v>368</v>
      </c>
      <c r="T94" s="266"/>
    </row>
    <row r="95" spans="1:20" s="25" customFormat="1" ht="15.75">
      <c r="A95" s="135"/>
      <c r="B95" s="158" t="s">
        <v>198</v>
      </c>
      <c r="C95" s="137"/>
      <c r="D95" s="156"/>
      <c r="E95" s="137"/>
      <c r="F95" s="139">
        <f>SUM(F91:F94)</f>
        <v>20</v>
      </c>
      <c r="G95" s="139">
        <f>SUM(G91:G94)</f>
        <v>827.07</v>
      </c>
      <c r="H95" s="139">
        <f>SUM(H91:H94)</f>
        <v>0</v>
      </c>
      <c r="I95" s="139">
        <f>SUM(I91:I94)</f>
        <v>0</v>
      </c>
      <c r="J95" s="272"/>
      <c r="K95" s="139">
        <f>SUM(K91:K94)</f>
        <v>20</v>
      </c>
      <c r="L95" s="139">
        <f>SUM(L91:L94)</f>
        <v>827.092416</v>
      </c>
      <c r="M95" s="139">
        <f>SUM(M91:M94)</f>
        <v>20</v>
      </c>
      <c r="N95" s="139">
        <f>SUM(N91:N94)</f>
        <v>827.092416</v>
      </c>
      <c r="O95" s="272"/>
      <c r="P95" s="272"/>
      <c r="Q95" s="139">
        <f>SUM(Q91:Q94)</f>
        <v>-827.092416</v>
      </c>
      <c r="R95" s="272"/>
      <c r="S95" s="272"/>
      <c r="T95" s="272"/>
    </row>
    <row r="96" spans="1:20" s="25" customFormat="1" ht="26.25" customHeight="1">
      <c r="A96" s="669" t="s">
        <v>224</v>
      </c>
      <c r="B96" s="669"/>
      <c r="C96" s="147"/>
      <c r="D96" s="134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</row>
    <row r="97" spans="1:20" s="25" customFormat="1" ht="15">
      <c r="A97" s="165"/>
      <c r="B97" s="133" t="s">
        <v>184</v>
      </c>
      <c r="C97" s="143"/>
      <c r="D97" s="134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</row>
    <row r="98" spans="1:20" s="25" customFormat="1" ht="33.75">
      <c r="A98" s="161">
        <v>51</v>
      </c>
      <c r="B98" s="131" t="s">
        <v>225</v>
      </c>
      <c r="C98" s="143" t="s">
        <v>160</v>
      </c>
      <c r="D98" s="134" t="s">
        <v>197</v>
      </c>
      <c r="E98" s="172">
        <f>G98/F98</f>
        <v>411.6585365853659</v>
      </c>
      <c r="F98" s="173">
        <v>0.41</v>
      </c>
      <c r="G98" s="174">
        <v>168.78</v>
      </c>
      <c r="H98" s="173">
        <v>0.41</v>
      </c>
      <c r="I98" s="174">
        <v>168.78</v>
      </c>
      <c r="J98" s="281" t="e">
        <v>#DIV/0!</v>
      </c>
      <c r="K98" s="266">
        <v>0</v>
      </c>
      <c r="L98" s="266">
        <v>0</v>
      </c>
      <c r="M98" s="266">
        <v>0</v>
      </c>
      <c r="N98" s="266">
        <v>0</v>
      </c>
      <c r="O98" s="266">
        <v>0</v>
      </c>
      <c r="P98" s="267">
        <f>H98-K98</f>
        <v>0.41</v>
      </c>
      <c r="Q98" s="267">
        <f>I98-L98</f>
        <v>168.78</v>
      </c>
      <c r="R98" s="268" t="e">
        <f>(J98-E98)/E98</f>
        <v>#DIV/0!</v>
      </c>
      <c r="S98" s="269" t="s">
        <v>343</v>
      </c>
      <c r="T98" s="732" t="s">
        <v>536</v>
      </c>
    </row>
    <row r="99" spans="1:20" s="25" customFormat="1" ht="15">
      <c r="A99" s="161"/>
      <c r="B99" s="132" t="s">
        <v>172</v>
      </c>
      <c r="C99" s="143"/>
      <c r="D99" s="134"/>
      <c r="E99" s="172"/>
      <c r="F99" s="173"/>
      <c r="G99" s="174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70"/>
      <c r="T99" s="266"/>
    </row>
    <row r="100" spans="1:20" s="25" customFormat="1" ht="33.75">
      <c r="A100" s="161">
        <v>52</v>
      </c>
      <c r="B100" s="166" t="s">
        <v>226</v>
      </c>
      <c r="C100" s="171" t="s">
        <v>160</v>
      </c>
      <c r="D100" s="134" t="s">
        <v>197</v>
      </c>
      <c r="E100" s="172">
        <f aca="true" t="shared" si="9" ref="E100:E111">G100/F100</f>
        <v>501.96875</v>
      </c>
      <c r="F100" s="175">
        <v>0.32</v>
      </c>
      <c r="G100" s="174">
        <v>160.63</v>
      </c>
      <c r="H100" s="175">
        <v>0.32</v>
      </c>
      <c r="I100" s="174">
        <v>160.63</v>
      </c>
      <c r="J100" s="281" t="e">
        <v>#DIV/0!</v>
      </c>
      <c r="K100" s="266">
        <v>0</v>
      </c>
      <c r="L100" s="266">
        <v>0</v>
      </c>
      <c r="M100" s="266">
        <v>0</v>
      </c>
      <c r="N100" s="266">
        <v>0</v>
      </c>
      <c r="O100" s="266">
        <v>0</v>
      </c>
      <c r="P100" s="267">
        <f aca="true" t="shared" si="10" ref="P100:Q111">H100-K100</f>
        <v>0.32</v>
      </c>
      <c r="Q100" s="267">
        <f t="shared" si="10"/>
        <v>160.63</v>
      </c>
      <c r="R100" s="268" t="e">
        <f aca="true" t="shared" si="11" ref="R100:R105">(J100-E100)/E100</f>
        <v>#DIV/0!</v>
      </c>
      <c r="S100" s="269" t="s">
        <v>343</v>
      </c>
      <c r="T100" s="732" t="s">
        <v>536</v>
      </c>
    </row>
    <row r="101" spans="1:20" s="25" customFormat="1" ht="33.75">
      <c r="A101" s="161">
        <v>53</v>
      </c>
      <c r="B101" s="166" t="s">
        <v>227</v>
      </c>
      <c r="C101" s="171" t="s">
        <v>160</v>
      </c>
      <c r="D101" s="134" t="s">
        <v>197</v>
      </c>
      <c r="E101" s="172">
        <f t="shared" si="9"/>
        <v>501.96875</v>
      </c>
      <c r="F101" s="175">
        <v>0.32</v>
      </c>
      <c r="G101" s="174">
        <v>160.63</v>
      </c>
      <c r="H101" s="175">
        <v>0.32</v>
      </c>
      <c r="I101" s="174">
        <v>160.63</v>
      </c>
      <c r="J101" s="281" t="e">
        <v>#DIV/0!</v>
      </c>
      <c r="K101" s="266">
        <v>0</v>
      </c>
      <c r="L101" s="266">
        <v>0</v>
      </c>
      <c r="M101" s="266">
        <v>0</v>
      </c>
      <c r="N101" s="266">
        <v>0</v>
      </c>
      <c r="O101" s="266">
        <v>0</v>
      </c>
      <c r="P101" s="267">
        <f t="shared" si="10"/>
        <v>0.32</v>
      </c>
      <c r="Q101" s="267">
        <f t="shared" si="10"/>
        <v>160.63</v>
      </c>
      <c r="R101" s="268" t="e">
        <f t="shared" si="11"/>
        <v>#DIV/0!</v>
      </c>
      <c r="S101" s="269" t="s">
        <v>343</v>
      </c>
      <c r="T101" s="732" t="s">
        <v>536</v>
      </c>
    </row>
    <row r="102" spans="1:20" s="25" customFormat="1" ht="33.75">
      <c r="A102" s="161">
        <v>54</v>
      </c>
      <c r="B102" s="166" t="s">
        <v>228</v>
      </c>
      <c r="C102" s="171" t="s">
        <v>160</v>
      </c>
      <c r="D102" s="134" t="s">
        <v>197</v>
      </c>
      <c r="E102" s="172">
        <f t="shared" si="9"/>
        <v>501.96875</v>
      </c>
      <c r="F102" s="175">
        <v>0.32</v>
      </c>
      <c r="G102" s="174">
        <v>160.63</v>
      </c>
      <c r="H102" s="175">
        <v>0.32</v>
      </c>
      <c r="I102" s="174">
        <v>160.63</v>
      </c>
      <c r="J102" s="281" t="e">
        <v>#DIV/0!</v>
      </c>
      <c r="K102" s="266">
        <v>0</v>
      </c>
      <c r="L102" s="266">
        <v>0</v>
      </c>
      <c r="M102" s="266">
        <v>0</v>
      </c>
      <c r="N102" s="266">
        <v>0</v>
      </c>
      <c r="O102" s="266">
        <v>0</v>
      </c>
      <c r="P102" s="267">
        <f t="shared" si="10"/>
        <v>0.32</v>
      </c>
      <c r="Q102" s="267">
        <f t="shared" si="10"/>
        <v>160.63</v>
      </c>
      <c r="R102" s="268" t="e">
        <f t="shared" si="11"/>
        <v>#DIV/0!</v>
      </c>
      <c r="S102" s="269" t="s">
        <v>343</v>
      </c>
      <c r="T102" s="732" t="s">
        <v>536</v>
      </c>
    </row>
    <row r="103" spans="1:20" s="25" customFormat="1" ht="33.75">
      <c r="A103" s="161">
        <v>55</v>
      </c>
      <c r="B103" s="166" t="s">
        <v>229</v>
      </c>
      <c r="C103" s="171" t="s">
        <v>160</v>
      </c>
      <c r="D103" s="134" t="s">
        <v>197</v>
      </c>
      <c r="E103" s="172">
        <f t="shared" si="9"/>
        <v>501.96875</v>
      </c>
      <c r="F103" s="175">
        <v>0.32</v>
      </c>
      <c r="G103" s="174">
        <v>160.63</v>
      </c>
      <c r="H103" s="175">
        <v>0.32</v>
      </c>
      <c r="I103" s="174">
        <v>160.63</v>
      </c>
      <c r="J103" s="281" t="e">
        <v>#DIV/0!</v>
      </c>
      <c r="K103" s="266">
        <v>0</v>
      </c>
      <c r="L103" s="266">
        <v>0</v>
      </c>
      <c r="M103" s="266">
        <v>0</v>
      </c>
      <c r="N103" s="266">
        <v>0</v>
      </c>
      <c r="O103" s="266">
        <v>0</v>
      </c>
      <c r="P103" s="267">
        <f t="shared" si="10"/>
        <v>0.32</v>
      </c>
      <c r="Q103" s="267">
        <f t="shared" si="10"/>
        <v>160.63</v>
      </c>
      <c r="R103" s="268" t="e">
        <f t="shared" si="11"/>
        <v>#DIV/0!</v>
      </c>
      <c r="S103" s="269" t="s">
        <v>343</v>
      </c>
      <c r="T103" s="732" t="s">
        <v>536</v>
      </c>
    </row>
    <row r="104" spans="1:20" s="25" customFormat="1" ht="15">
      <c r="A104" s="161">
        <v>56</v>
      </c>
      <c r="B104" s="167" t="s">
        <v>230</v>
      </c>
      <c r="C104" s="171" t="s">
        <v>160</v>
      </c>
      <c r="D104" s="134" t="s">
        <v>197</v>
      </c>
      <c r="E104" s="172">
        <f t="shared" si="9"/>
        <v>411.8329238329239</v>
      </c>
      <c r="F104" s="175">
        <v>0.407</v>
      </c>
      <c r="G104" s="174">
        <v>167.616</v>
      </c>
      <c r="H104" s="266"/>
      <c r="I104" s="266"/>
      <c r="J104" s="281" t="e">
        <v>#DIV/0!</v>
      </c>
      <c r="K104" s="266">
        <v>0</v>
      </c>
      <c r="L104" s="266">
        <v>0</v>
      </c>
      <c r="M104" s="266">
        <v>0</v>
      </c>
      <c r="N104" s="266">
        <v>0</v>
      </c>
      <c r="O104" s="266">
        <v>0</v>
      </c>
      <c r="P104" s="267">
        <f t="shared" si="10"/>
        <v>0</v>
      </c>
      <c r="Q104" s="267">
        <f t="shared" si="10"/>
        <v>0</v>
      </c>
      <c r="R104" s="268" t="e">
        <f t="shared" si="11"/>
        <v>#DIV/0!</v>
      </c>
      <c r="S104" s="269" t="s">
        <v>343</v>
      </c>
      <c r="T104" s="266"/>
    </row>
    <row r="105" spans="1:20" s="25" customFormat="1" ht="21">
      <c r="A105" s="161">
        <v>57</v>
      </c>
      <c r="B105" s="166" t="s">
        <v>231</v>
      </c>
      <c r="C105" s="171" t="s">
        <v>160</v>
      </c>
      <c r="D105" s="134" t="s">
        <v>197</v>
      </c>
      <c r="E105" s="172">
        <f t="shared" si="9"/>
        <v>504.1378378378379</v>
      </c>
      <c r="F105" s="175">
        <v>2.96</v>
      </c>
      <c r="G105" s="174">
        <v>1492.248</v>
      </c>
      <c r="H105" s="266"/>
      <c r="I105" s="266"/>
      <c r="J105" s="281">
        <v>504.1378378378379</v>
      </c>
      <c r="K105" s="266">
        <v>2.96</v>
      </c>
      <c r="L105" s="266">
        <v>1492.248</v>
      </c>
      <c r="M105" s="266">
        <v>2.96</v>
      </c>
      <c r="N105" s="266">
        <v>1492.248</v>
      </c>
      <c r="O105" s="381" t="s">
        <v>464</v>
      </c>
      <c r="P105" s="267">
        <f t="shared" si="10"/>
        <v>-2.96</v>
      </c>
      <c r="Q105" s="267">
        <f t="shared" si="10"/>
        <v>-1492.248</v>
      </c>
      <c r="R105" s="268">
        <f t="shared" si="11"/>
        <v>0</v>
      </c>
      <c r="S105" s="269" t="s">
        <v>343</v>
      </c>
      <c r="T105" s="266"/>
    </row>
    <row r="106" spans="1:20" s="25" customFormat="1" ht="15">
      <c r="A106" s="161"/>
      <c r="B106" s="168" t="s">
        <v>177</v>
      </c>
      <c r="C106" s="171"/>
      <c r="D106" s="134"/>
      <c r="E106" s="172"/>
      <c r="F106" s="175"/>
      <c r="G106" s="174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70"/>
      <c r="T106" s="266"/>
    </row>
    <row r="107" spans="1:20" s="25" customFormat="1" ht="15">
      <c r="A107" s="161">
        <v>58</v>
      </c>
      <c r="B107" s="166" t="s">
        <v>232</v>
      </c>
      <c r="C107" s="171" t="s">
        <v>160</v>
      </c>
      <c r="D107" s="134" t="s">
        <v>197</v>
      </c>
      <c r="E107" s="172">
        <f t="shared" si="9"/>
        <v>357.51428571428573</v>
      </c>
      <c r="F107" s="175">
        <v>0.42</v>
      </c>
      <c r="G107" s="174">
        <v>150.156</v>
      </c>
      <c r="H107" s="266"/>
      <c r="I107" s="266"/>
      <c r="J107" s="281" t="e">
        <v>#DIV/0!</v>
      </c>
      <c r="K107" s="266">
        <v>0</v>
      </c>
      <c r="L107" s="266">
        <v>0</v>
      </c>
      <c r="M107" s="266">
        <v>0</v>
      </c>
      <c r="N107" s="266">
        <v>0</v>
      </c>
      <c r="O107" s="266">
        <v>0</v>
      </c>
      <c r="P107" s="267">
        <f t="shared" si="10"/>
        <v>0</v>
      </c>
      <c r="Q107" s="267">
        <f t="shared" si="10"/>
        <v>0</v>
      </c>
      <c r="R107" s="268" t="e">
        <f>(J107-E107)/E107</f>
        <v>#DIV/0!</v>
      </c>
      <c r="S107" s="269" t="s">
        <v>343</v>
      </c>
      <c r="T107" s="266"/>
    </row>
    <row r="108" spans="1:20" s="25" customFormat="1" ht="15">
      <c r="A108" s="161"/>
      <c r="B108" s="169" t="s">
        <v>233</v>
      </c>
      <c r="C108" s="143"/>
      <c r="D108" s="134"/>
      <c r="E108" s="172"/>
      <c r="F108" s="172"/>
      <c r="G108" s="17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70"/>
      <c r="T108" s="266"/>
    </row>
    <row r="109" spans="1:20" s="25" customFormat="1" ht="28.5">
      <c r="A109" s="161">
        <v>52</v>
      </c>
      <c r="B109" s="170" t="s">
        <v>234</v>
      </c>
      <c r="C109" s="143" t="s">
        <v>160</v>
      </c>
      <c r="D109" s="134" t="s">
        <v>197</v>
      </c>
      <c r="E109" s="172">
        <f t="shared" si="9"/>
        <v>411.68842105263155</v>
      </c>
      <c r="F109" s="177">
        <v>0.95</v>
      </c>
      <c r="G109" s="174">
        <v>391.104</v>
      </c>
      <c r="H109" s="266"/>
      <c r="I109" s="266"/>
      <c r="J109" s="281" t="e">
        <v>#DIV/0!</v>
      </c>
      <c r="K109" s="266">
        <v>0</v>
      </c>
      <c r="L109" s="266">
        <v>0</v>
      </c>
      <c r="M109" s="266">
        <v>0</v>
      </c>
      <c r="N109" s="266">
        <v>0</v>
      </c>
      <c r="O109" s="266">
        <v>0</v>
      </c>
      <c r="P109" s="267">
        <f t="shared" si="10"/>
        <v>0</v>
      </c>
      <c r="Q109" s="267">
        <f t="shared" si="10"/>
        <v>0</v>
      </c>
      <c r="R109" s="268" t="e">
        <f>(J109-E109)/E109</f>
        <v>#DIV/0!</v>
      </c>
      <c r="S109" s="269" t="s">
        <v>343</v>
      </c>
      <c r="T109" s="266"/>
    </row>
    <row r="110" spans="1:20" s="25" customFormat="1" ht="15">
      <c r="A110" s="161"/>
      <c r="B110" s="132" t="s">
        <v>181</v>
      </c>
      <c r="C110" s="143"/>
      <c r="D110" s="134"/>
      <c r="E110" s="172"/>
      <c r="F110" s="173"/>
      <c r="G110" s="174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70"/>
      <c r="T110" s="266"/>
    </row>
    <row r="111" spans="1:20" s="25" customFormat="1" ht="28.5">
      <c r="A111" s="161">
        <v>59</v>
      </c>
      <c r="B111" s="131" t="s">
        <v>235</v>
      </c>
      <c r="C111" s="143" t="s">
        <v>160</v>
      </c>
      <c r="D111" s="134" t="s">
        <v>197</v>
      </c>
      <c r="E111" s="172">
        <f t="shared" si="9"/>
        <v>410.0454545454545</v>
      </c>
      <c r="F111" s="178">
        <v>0.44</v>
      </c>
      <c r="G111" s="174">
        <v>180.42</v>
      </c>
      <c r="H111" s="266"/>
      <c r="I111" s="266"/>
      <c r="J111" s="281" t="e">
        <v>#DIV/0!</v>
      </c>
      <c r="K111" s="266">
        <v>0</v>
      </c>
      <c r="L111" s="266">
        <v>0</v>
      </c>
      <c r="M111" s="266">
        <v>0</v>
      </c>
      <c r="N111" s="266">
        <v>0</v>
      </c>
      <c r="O111" s="266">
        <v>0</v>
      </c>
      <c r="P111" s="267">
        <f t="shared" si="10"/>
        <v>0</v>
      </c>
      <c r="Q111" s="267">
        <f t="shared" si="10"/>
        <v>0</v>
      </c>
      <c r="R111" s="268" t="e">
        <f>(J111-E111)/E111</f>
        <v>#DIV/0!</v>
      </c>
      <c r="S111" s="269" t="s">
        <v>343</v>
      </c>
      <c r="T111" s="266"/>
    </row>
    <row r="112" spans="1:20" s="25" customFormat="1" ht="15">
      <c r="A112" s="282"/>
      <c r="B112" s="186" t="s">
        <v>198</v>
      </c>
      <c r="C112" s="187"/>
      <c r="D112" s="188"/>
      <c r="E112" s="187"/>
      <c r="F112" s="140">
        <f>SUM(F98:F111)</f>
        <v>6.867000000000001</v>
      </c>
      <c r="G112" s="140">
        <f aca="true" t="shared" si="12" ref="G112:N112">SUM(G98:G111)</f>
        <v>3192.8439999999996</v>
      </c>
      <c r="H112" s="140">
        <f t="shared" si="12"/>
        <v>1.6900000000000002</v>
      </c>
      <c r="I112" s="140">
        <f t="shared" si="12"/>
        <v>811.3</v>
      </c>
      <c r="J112" s="140"/>
      <c r="K112" s="140">
        <f t="shared" si="12"/>
        <v>2.96</v>
      </c>
      <c r="L112" s="140">
        <f t="shared" si="12"/>
        <v>1492.248</v>
      </c>
      <c r="M112" s="140">
        <f t="shared" si="12"/>
        <v>2.96</v>
      </c>
      <c r="N112" s="140">
        <f t="shared" si="12"/>
        <v>1492.248</v>
      </c>
      <c r="O112" s="139"/>
      <c r="P112" s="139"/>
      <c r="Q112" s="140">
        <f>SUM(Q98:Q111)</f>
        <v>-680.9480000000001</v>
      </c>
      <c r="R112" s="139"/>
      <c r="S112" s="139"/>
      <c r="T112" s="139"/>
    </row>
    <row r="113" spans="1:20" s="25" customFormat="1" ht="30" customHeight="1">
      <c r="A113" s="669" t="s">
        <v>236</v>
      </c>
      <c r="B113" s="669"/>
      <c r="C113" s="147"/>
      <c r="D113" s="134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</row>
    <row r="114" spans="1:20" s="25" customFormat="1" ht="15">
      <c r="A114" s="110"/>
      <c r="B114" s="283" t="s">
        <v>172</v>
      </c>
      <c r="C114" s="160"/>
      <c r="D114" s="134"/>
      <c r="E114" s="266"/>
      <c r="F114" s="266"/>
      <c r="G114" s="266"/>
      <c r="H114" s="266"/>
      <c r="I114" s="266"/>
      <c r="J114" s="266" t="s">
        <v>338</v>
      </c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</row>
    <row r="115" spans="1:20" s="25" customFormat="1" ht="33.75" customHeight="1">
      <c r="A115" s="201">
        <v>60</v>
      </c>
      <c r="B115" s="179" t="s">
        <v>237</v>
      </c>
      <c r="C115" s="160" t="s">
        <v>160</v>
      </c>
      <c r="D115" s="134" t="s">
        <v>197</v>
      </c>
      <c r="E115" s="180">
        <f>G115/F115</f>
        <v>330.576</v>
      </c>
      <c r="F115" s="181">
        <v>0.5</v>
      </c>
      <c r="G115" s="182">
        <v>165.288</v>
      </c>
      <c r="H115" s="181">
        <v>0.5</v>
      </c>
      <c r="I115" s="182">
        <v>165.288</v>
      </c>
      <c r="J115" s="281" t="e">
        <v>#DIV/0!</v>
      </c>
      <c r="K115" s="266">
        <v>0</v>
      </c>
      <c r="L115" s="266">
        <v>0</v>
      </c>
      <c r="M115" s="266">
        <v>0</v>
      </c>
      <c r="N115" s="266">
        <v>0</v>
      </c>
      <c r="O115" s="266">
        <v>0</v>
      </c>
      <c r="P115" s="267">
        <f aca="true" t="shared" si="13" ref="P115:Q117">H115-K115</f>
        <v>0.5</v>
      </c>
      <c r="Q115" s="267">
        <f t="shared" si="13"/>
        <v>165.288</v>
      </c>
      <c r="R115" s="268" t="e">
        <f>(J115-E115)/E115</f>
        <v>#DIV/0!</v>
      </c>
      <c r="S115" s="269" t="s">
        <v>343</v>
      </c>
      <c r="T115" s="738" t="s">
        <v>536</v>
      </c>
    </row>
    <row r="116" spans="1:20" s="25" customFormat="1" ht="15">
      <c r="A116" s="201">
        <v>61</v>
      </c>
      <c r="B116" s="179" t="s">
        <v>238</v>
      </c>
      <c r="C116" s="160" t="s">
        <v>160</v>
      </c>
      <c r="D116" s="134" t="s">
        <v>197</v>
      </c>
      <c r="E116" s="180">
        <f>G116/F116</f>
        <v>291.00000000000006</v>
      </c>
      <c r="F116" s="183">
        <v>0.072</v>
      </c>
      <c r="G116" s="182">
        <v>20.952</v>
      </c>
      <c r="H116" s="183">
        <v>0.072</v>
      </c>
      <c r="I116" s="182">
        <v>20.952</v>
      </c>
      <c r="J116" s="281" t="e">
        <v>#DIV/0!</v>
      </c>
      <c r="K116" s="266">
        <v>0</v>
      </c>
      <c r="L116" s="266">
        <v>0</v>
      </c>
      <c r="M116" s="266">
        <v>0</v>
      </c>
      <c r="N116" s="266">
        <v>0</v>
      </c>
      <c r="O116" s="266">
        <v>0</v>
      </c>
      <c r="P116" s="267">
        <f t="shared" si="13"/>
        <v>0.072</v>
      </c>
      <c r="Q116" s="267">
        <f t="shared" si="13"/>
        <v>20.952</v>
      </c>
      <c r="R116" s="268" t="e">
        <f>(J116-E116)/E116</f>
        <v>#DIV/0!</v>
      </c>
      <c r="S116" s="269" t="s">
        <v>343</v>
      </c>
      <c r="T116" s="739"/>
    </row>
    <row r="117" spans="1:20" s="25" customFormat="1" ht="15">
      <c r="A117" s="201">
        <v>62</v>
      </c>
      <c r="B117" s="179" t="s">
        <v>239</v>
      </c>
      <c r="C117" s="160" t="s">
        <v>160</v>
      </c>
      <c r="D117" s="134" t="s">
        <v>197</v>
      </c>
      <c r="E117" s="180">
        <f>G117/F117</f>
        <v>302.3376623376624</v>
      </c>
      <c r="F117" s="181">
        <v>0.308</v>
      </c>
      <c r="G117" s="182">
        <v>93.12</v>
      </c>
      <c r="H117" s="181">
        <v>0.308</v>
      </c>
      <c r="I117" s="182">
        <v>93.12</v>
      </c>
      <c r="J117" s="281" t="e">
        <v>#DIV/0!</v>
      </c>
      <c r="K117" s="266">
        <v>0</v>
      </c>
      <c r="L117" s="266">
        <v>0</v>
      </c>
      <c r="M117" s="266">
        <v>0</v>
      </c>
      <c r="N117" s="266">
        <v>0</v>
      </c>
      <c r="O117" s="266">
        <v>0</v>
      </c>
      <c r="P117" s="267">
        <f t="shared" si="13"/>
        <v>0.308</v>
      </c>
      <c r="Q117" s="267">
        <f t="shared" si="13"/>
        <v>93.12</v>
      </c>
      <c r="R117" s="268" t="e">
        <f>(J117-E117)/E117</f>
        <v>#DIV/0!</v>
      </c>
      <c r="S117" s="269" t="s">
        <v>343</v>
      </c>
      <c r="T117" s="740"/>
    </row>
    <row r="118" spans="1:20" s="25" customFormat="1" ht="15">
      <c r="A118" s="284"/>
      <c r="B118" s="158" t="s">
        <v>198</v>
      </c>
      <c r="C118" s="184"/>
      <c r="D118" s="185"/>
      <c r="E118" s="184"/>
      <c r="F118" s="139">
        <f>SUM(F115:F117)</f>
        <v>0.8799999999999999</v>
      </c>
      <c r="G118" s="139">
        <f>SUM(G115:G117)</f>
        <v>279.36</v>
      </c>
      <c r="H118" s="139">
        <f aca="true" t="shared" si="14" ref="H118:N118">SUM(H115:H117)</f>
        <v>0.8799999999999999</v>
      </c>
      <c r="I118" s="139">
        <f t="shared" si="14"/>
        <v>279.36</v>
      </c>
      <c r="J118" s="139"/>
      <c r="K118" s="139"/>
      <c r="L118" s="139">
        <f t="shared" si="14"/>
        <v>0</v>
      </c>
      <c r="M118" s="139"/>
      <c r="N118" s="139">
        <f t="shared" si="14"/>
        <v>0</v>
      </c>
      <c r="O118" s="139"/>
      <c r="P118" s="139"/>
      <c r="Q118" s="139">
        <f>SUM(Q115:Q117)</f>
        <v>279.36</v>
      </c>
      <c r="R118" s="139"/>
      <c r="S118" s="139"/>
      <c r="T118" s="139"/>
    </row>
    <row r="119" spans="1:20" s="25" customFormat="1" ht="29.25" customHeight="1">
      <c r="A119" s="666" t="s">
        <v>240</v>
      </c>
      <c r="B119" s="666"/>
      <c r="C119" s="147"/>
      <c r="D119" s="134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</row>
    <row r="120" spans="1:20" s="25" customFormat="1" ht="15">
      <c r="A120" s="148"/>
      <c r="B120" s="276"/>
      <c r="C120" s="147"/>
      <c r="D120" s="134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</row>
    <row r="121" spans="1:20" ht="71.25">
      <c r="A121" s="697">
        <v>63</v>
      </c>
      <c r="B121" s="189" t="s">
        <v>241</v>
      </c>
      <c r="C121" s="190" t="s">
        <v>204</v>
      </c>
      <c r="D121" s="134" t="s">
        <v>197</v>
      </c>
      <c r="E121" s="192">
        <f>G121/F121</f>
        <v>3447.289</v>
      </c>
      <c r="F121" s="358">
        <v>1</v>
      </c>
      <c r="G121" s="359">
        <v>3447.289</v>
      </c>
      <c r="H121" s="285"/>
      <c r="I121" s="285"/>
      <c r="J121" s="281">
        <v>913.38414</v>
      </c>
      <c r="K121" s="486">
        <v>1</v>
      </c>
      <c r="L121" s="486">
        <v>913.38414</v>
      </c>
      <c r="M121" s="486">
        <v>1</v>
      </c>
      <c r="N121" s="486">
        <v>1076.92</v>
      </c>
      <c r="O121" s="486" t="s">
        <v>469</v>
      </c>
      <c r="P121" s="267">
        <f aca="true" t="shared" si="15" ref="P121:Q129">H121-K121</f>
        <v>-1</v>
      </c>
      <c r="Q121" s="267">
        <f t="shared" si="15"/>
        <v>-913.38414</v>
      </c>
      <c r="R121" s="268">
        <f>(J121-E121)/E121</f>
        <v>-0.7350427712907157</v>
      </c>
      <c r="S121" s="286" t="s">
        <v>341</v>
      </c>
      <c r="T121" s="285"/>
    </row>
    <row r="122" spans="1:20" ht="60">
      <c r="A122" s="698"/>
      <c r="B122" s="360" t="s">
        <v>453</v>
      </c>
      <c r="C122" s="190" t="s">
        <v>204</v>
      </c>
      <c r="D122" s="134" t="s">
        <v>197</v>
      </c>
      <c r="E122" s="192">
        <f>G122/F122</f>
        <v>59.676199999999994</v>
      </c>
      <c r="F122" s="358">
        <v>2</v>
      </c>
      <c r="G122" s="359">
        <v>119.35239999999999</v>
      </c>
      <c r="H122" s="285"/>
      <c r="I122" s="285"/>
      <c r="J122" s="281" t="e">
        <v>#DIV/0!</v>
      </c>
      <c r="K122" s="486">
        <v>0</v>
      </c>
      <c r="L122" s="486">
        <v>0</v>
      </c>
      <c r="M122" s="486">
        <v>0</v>
      </c>
      <c r="N122" s="486">
        <v>0</v>
      </c>
      <c r="O122" s="487">
        <v>0</v>
      </c>
      <c r="P122" s="267">
        <f t="shared" si="15"/>
        <v>0</v>
      </c>
      <c r="Q122" s="267">
        <f t="shared" si="15"/>
        <v>0</v>
      </c>
      <c r="R122" s="292" t="e">
        <f>(J122-E122)/E122</f>
        <v>#DIV/0!</v>
      </c>
      <c r="S122" s="286" t="s">
        <v>340</v>
      </c>
      <c r="T122" s="285"/>
    </row>
    <row r="123" spans="1:20" ht="42.75">
      <c r="A123" s="161">
        <v>64</v>
      </c>
      <c r="B123" s="191" t="s">
        <v>242</v>
      </c>
      <c r="C123" s="190" t="s">
        <v>204</v>
      </c>
      <c r="D123" s="134" t="s">
        <v>197</v>
      </c>
      <c r="E123" s="192">
        <f aca="true" t="shared" si="16" ref="E123:E130">G123/F123</f>
        <v>702.83</v>
      </c>
      <c r="F123" s="161">
        <v>1</v>
      </c>
      <c r="G123" s="193">
        <v>702.83</v>
      </c>
      <c r="H123" s="161">
        <v>1</v>
      </c>
      <c r="I123" s="193">
        <v>702.83</v>
      </c>
      <c r="J123" s="281" t="e">
        <v>#DIV/0!</v>
      </c>
      <c r="K123" s="486">
        <v>0</v>
      </c>
      <c r="L123" s="486">
        <v>0</v>
      </c>
      <c r="M123" s="486">
        <v>1</v>
      </c>
      <c r="N123" s="486">
        <v>702.82744</v>
      </c>
      <c r="O123" s="487" t="s">
        <v>469</v>
      </c>
      <c r="P123" s="267">
        <f t="shared" si="15"/>
        <v>1</v>
      </c>
      <c r="Q123" s="267">
        <f t="shared" si="15"/>
        <v>702.83</v>
      </c>
      <c r="R123" s="268" t="e">
        <f aca="true" t="shared" si="17" ref="R123:R129">(J123-E123)/E123</f>
        <v>#DIV/0!</v>
      </c>
      <c r="S123" s="286" t="s">
        <v>342</v>
      </c>
      <c r="T123" s="285"/>
    </row>
    <row r="124" spans="1:20" ht="42.75">
      <c r="A124" s="161">
        <v>65</v>
      </c>
      <c r="B124" s="191" t="s">
        <v>243</v>
      </c>
      <c r="C124" s="190" t="s">
        <v>204</v>
      </c>
      <c r="D124" s="134" t="s">
        <v>197</v>
      </c>
      <c r="E124" s="192">
        <f t="shared" si="16"/>
        <v>714.44</v>
      </c>
      <c r="F124" s="161">
        <v>1</v>
      </c>
      <c r="G124" s="193">
        <v>714.44</v>
      </c>
      <c r="H124" s="285"/>
      <c r="I124" s="285"/>
      <c r="J124" s="281">
        <v>714.44075</v>
      </c>
      <c r="K124" s="486">
        <v>1</v>
      </c>
      <c r="L124" s="486">
        <v>714.44075</v>
      </c>
      <c r="M124" s="486">
        <v>1</v>
      </c>
      <c r="N124" s="486">
        <v>714.44075</v>
      </c>
      <c r="O124" s="487" t="s">
        <v>469</v>
      </c>
      <c r="P124" s="267">
        <f t="shared" si="15"/>
        <v>-1</v>
      </c>
      <c r="Q124" s="267">
        <f t="shared" si="15"/>
        <v>-714.44075</v>
      </c>
      <c r="R124" s="268">
        <f t="shared" si="17"/>
        <v>1.0497732488738331E-06</v>
      </c>
      <c r="S124" s="286" t="s">
        <v>342</v>
      </c>
      <c r="T124" s="285"/>
    </row>
    <row r="125" spans="1:20" ht="57">
      <c r="A125" s="161">
        <v>66</v>
      </c>
      <c r="B125" s="190" t="s">
        <v>244</v>
      </c>
      <c r="C125" s="190" t="s">
        <v>204</v>
      </c>
      <c r="D125" s="134" t="s">
        <v>197</v>
      </c>
      <c r="E125" s="192">
        <f t="shared" si="16"/>
        <v>59.339999999999996</v>
      </c>
      <c r="F125" s="161">
        <v>5</v>
      </c>
      <c r="G125" s="193">
        <v>296.7</v>
      </c>
      <c r="H125" s="285">
        <v>5</v>
      </c>
      <c r="I125" s="287">
        <v>296.7</v>
      </c>
      <c r="J125" s="281">
        <v>59.340239999999994</v>
      </c>
      <c r="K125" s="486">
        <v>5</v>
      </c>
      <c r="L125" s="486">
        <v>296.7012</v>
      </c>
      <c r="M125" s="486">
        <v>5</v>
      </c>
      <c r="N125" s="486">
        <v>296.7012</v>
      </c>
      <c r="O125" s="487" t="s">
        <v>465</v>
      </c>
      <c r="P125" s="267">
        <f t="shared" si="15"/>
        <v>0</v>
      </c>
      <c r="Q125" s="267">
        <f t="shared" si="15"/>
        <v>-0.0011999999999829924</v>
      </c>
      <c r="R125" s="268">
        <f t="shared" si="17"/>
        <v>4.044489383181995E-06</v>
      </c>
      <c r="S125" s="286" t="s">
        <v>340</v>
      </c>
      <c r="T125" s="285"/>
    </row>
    <row r="126" spans="1:20" ht="57">
      <c r="A126" s="161">
        <v>67</v>
      </c>
      <c r="B126" s="190" t="s">
        <v>245</v>
      </c>
      <c r="C126" s="190" t="s">
        <v>204</v>
      </c>
      <c r="D126" s="478" t="s">
        <v>248</v>
      </c>
      <c r="E126" s="192">
        <f t="shared" si="16"/>
        <v>59.676199999999994</v>
      </c>
      <c r="F126" s="161">
        <v>5</v>
      </c>
      <c r="G126" s="193">
        <v>298.381</v>
      </c>
      <c r="H126" s="285">
        <v>5</v>
      </c>
      <c r="I126" s="287">
        <v>298.381</v>
      </c>
      <c r="J126" s="281">
        <v>59.676</v>
      </c>
      <c r="K126" s="486">
        <v>5</v>
      </c>
      <c r="L126" s="486">
        <v>298.38</v>
      </c>
      <c r="M126" s="486">
        <v>5</v>
      </c>
      <c r="N126" s="486">
        <v>298.3812</v>
      </c>
      <c r="O126" s="487" t="s">
        <v>465</v>
      </c>
      <c r="P126" s="267">
        <f t="shared" si="15"/>
        <v>0</v>
      </c>
      <c r="Q126" s="267">
        <f t="shared" si="15"/>
        <v>0.0009999999999763531</v>
      </c>
      <c r="R126" s="268">
        <f t="shared" si="17"/>
        <v>-3.3514198288836834E-06</v>
      </c>
      <c r="S126" s="286" t="s">
        <v>340</v>
      </c>
      <c r="T126" s="285"/>
    </row>
    <row r="127" spans="1:20" ht="57">
      <c r="A127" s="161">
        <v>68</v>
      </c>
      <c r="B127" s="190" t="s">
        <v>246</v>
      </c>
      <c r="C127" s="190" t="s">
        <v>204</v>
      </c>
      <c r="D127" s="134" t="s">
        <v>197</v>
      </c>
      <c r="E127" s="192">
        <f t="shared" si="16"/>
        <v>59.426500000000004</v>
      </c>
      <c r="F127" s="161">
        <v>4</v>
      </c>
      <c r="G127" s="193">
        <v>237.70600000000002</v>
      </c>
      <c r="H127" s="285">
        <v>4</v>
      </c>
      <c r="I127" s="287">
        <v>237.70600000000002</v>
      </c>
      <c r="J127" s="281">
        <v>59.42625</v>
      </c>
      <c r="K127" s="486">
        <v>4</v>
      </c>
      <c r="L127" s="486">
        <v>237.705</v>
      </c>
      <c r="M127" s="486">
        <v>4</v>
      </c>
      <c r="N127" s="486">
        <v>237.70548</v>
      </c>
      <c r="O127" s="487" t="s">
        <v>465</v>
      </c>
      <c r="P127" s="267">
        <f t="shared" si="15"/>
        <v>0</v>
      </c>
      <c r="Q127" s="267">
        <f t="shared" si="15"/>
        <v>0.0010000000000047748</v>
      </c>
      <c r="R127" s="268">
        <f t="shared" si="17"/>
        <v>-4.2068774031988035E-06</v>
      </c>
      <c r="S127" s="286" t="s">
        <v>340</v>
      </c>
      <c r="T127" s="285"/>
    </row>
    <row r="128" spans="1:20" ht="57">
      <c r="A128" s="161">
        <v>69</v>
      </c>
      <c r="B128" s="190" t="s">
        <v>247</v>
      </c>
      <c r="C128" s="190" t="s">
        <v>204</v>
      </c>
      <c r="D128" s="134" t="s">
        <v>197</v>
      </c>
      <c r="E128" s="192">
        <f t="shared" si="16"/>
        <v>58.41799999999999</v>
      </c>
      <c r="F128" s="161">
        <v>5</v>
      </c>
      <c r="G128" s="193">
        <v>292.09</v>
      </c>
      <c r="H128" s="285"/>
      <c r="I128" s="285"/>
      <c r="J128" s="281">
        <v>58.378588</v>
      </c>
      <c r="K128" s="486">
        <v>5</v>
      </c>
      <c r="L128" s="486">
        <v>291.89294</v>
      </c>
      <c r="M128" s="486">
        <v>5</v>
      </c>
      <c r="N128" s="486">
        <v>291.89294</v>
      </c>
      <c r="O128" s="487" t="s">
        <v>465</v>
      </c>
      <c r="P128" s="267">
        <f t="shared" si="15"/>
        <v>-5</v>
      </c>
      <c r="Q128" s="267">
        <f t="shared" si="15"/>
        <v>-291.89294</v>
      </c>
      <c r="R128" s="268">
        <f t="shared" si="17"/>
        <v>-0.0006746550720666845</v>
      </c>
      <c r="S128" s="286" t="s">
        <v>340</v>
      </c>
      <c r="T128" s="285"/>
    </row>
    <row r="129" spans="1:20" ht="60">
      <c r="A129" s="161">
        <v>70</v>
      </c>
      <c r="B129" s="360" t="s">
        <v>454</v>
      </c>
      <c r="C129" s="190" t="s">
        <v>204</v>
      </c>
      <c r="D129" s="316" t="s">
        <v>456</v>
      </c>
      <c r="E129" s="192">
        <f t="shared" si="16"/>
        <v>59.426500000000004</v>
      </c>
      <c r="F129" s="161">
        <v>9</v>
      </c>
      <c r="G129" s="193">
        <v>534.8385000000001</v>
      </c>
      <c r="H129" s="285"/>
      <c r="I129" s="285"/>
      <c r="J129" s="281" t="e">
        <v>#DIV/0!</v>
      </c>
      <c r="K129" s="486">
        <v>0</v>
      </c>
      <c r="L129" s="486">
        <v>0</v>
      </c>
      <c r="M129" s="486">
        <v>9</v>
      </c>
      <c r="N129" s="486">
        <v>533.5812</v>
      </c>
      <c r="O129" s="487" t="s">
        <v>464</v>
      </c>
      <c r="P129" s="267">
        <f t="shared" si="15"/>
        <v>0</v>
      </c>
      <c r="Q129" s="267">
        <f t="shared" si="15"/>
        <v>0</v>
      </c>
      <c r="R129" s="292" t="e">
        <f t="shared" si="17"/>
        <v>#DIV/0!</v>
      </c>
      <c r="S129" s="286" t="s">
        <v>340</v>
      </c>
      <c r="T129" s="285"/>
    </row>
    <row r="130" spans="1:20" ht="90">
      <c r="A130" s="161">
        <v>71</v>
      </c>
      <c r="B130" s="360" t="s">
        <v>455</v>
      </c>
      <c r="C130" s="190" t="s">
        <v>204</v>
      </c>
      <c r="D130" s="134" t="s">
        <v>197</v>
      </c>
      <c r="E130" s="192">
        <f t="shared" si="16"/>
        <v>11.5</v>
      </c>
      <c r="F130" s="161">
        <v>8</v>
      </c>
      <c r="G130" s="193">
        <v>92</v>
      </c>
      <c r="H130" s="285"/>
      <c r="I130" s="285"/>
      <c r="J130" s="281" t="e">
        <v>#DIV/0!</v>
      </c>
      <c r="K130" s="486">
        <v>0</v>
      </c>
      <c r="L130" s="486">
        <v>0</v>
      </c>
      <c r="M130" s="486">
        <v>0</v>
      </c>
      <c r="N130" s="486">
        <v>0</v>
      </c>
      <c r="O130" s="487">
        <v>0</v>
      </c>
      <c r="P130" s="267">
        <f>H130-K130</f>
        <v>0</v>
      </c>
      <c r="Q130" s="267">
        <f>I130-L130</f>
        <v>0</v>
      </c>
      <c r="R130" s="292" t="e">
        <f>(J130-E130)/E130</f>
        <v>#DIV/0!</v>
      </c>
      <c r="S130" s="286"/>
      <c r="T130" s="285"/>
    </row>
    <row r="131" spans="1:20" ht="15">
      <c r="A131" s="284"/>
      <c r="B131" s="158" t="s">
        <v>198</v>
      </c>
      <c r="C131" s="184"/>
      <c r="D131" s="185"/>
      <c r="E131" s="184"/>
      <c r="F131" s="139"/>
      <c r="G131" s="139">
        <f>SUM(G121:G130)</f>
        <v>6735.626900000001</v>
      </c>
      <c r="H131" s="139"/>
      <c r="I131" s="139">
        <f>SUM(I121:I130)</f>
        <v>1535.6170000000002</v>
      </c>
      <c r="J131" s="139"/>
      <c r="K131" s="139"/>
      <c r="L131" s="139">
        <f>SUM(L121:L130)</f>
        <v>2752.50403</v>
      </c>
      <c r="M131" s="139"/>
      <c r="N131" s="139">
        <f>SUM(N121:N130)</f>
        <v>4152.45021</v>
      </c>
      <c r="O131" s="139"/>
      <c r="P131" s="139"/>
      <c r="Q131" s="139">
        <f>SUM(Q121:Q130)</f>
        <v>-1216.8870299999999</v>
      </c>
      <c r="R131" s="139"/>
      <c r="S131" s="139"/>
      <c r="T131" s="139"/>
    </row>
    <row r="132" spans="1:20" ht="50.25" customHeight="1">
      <c r="A132" s="666" t="s">
        <v>249</v>
      </c>
      <c r="B132" s="666"/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</row>
    <row r="133" spans="1:20" ht="14.25">
      <c r="A133" s="161"/>
      <c r="B133" s="194" t="s">
        <v>250</v>
      </c>
      <c r="C133" s="161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</row>
    <row r="134" spans="1:20" ht="38.25">
      <c r="A134" s="161">
        <v>72</v>
      </c>
      <c r="B134" s="161" t="s">
        <v>251</v>
      </c>
      <c r="C134" s="195" t="s">
        <v>204</v>
      </c>
      <c r="D134" s="134" t="s">
        <v>197</v>
      </c>
      <c r="E134" s="161">
        <f>G134/F134</f>
        <v>59.413333333333334</v>
      </c>
      <c r="F134" s="161">
        <v>3</v>
      </c>
      <c r="G134" s="199">
        <v>178.24</v>
      </c>
      <c r="H134" s="161">
        <v>3</v>
      </c>
      <c r="I134" s="361">
        <v>178.24</v>
      </c>
      <c r="J134" s="281">
        <v>59.412000000000006</v>
      </c>
      <c r="K134" s="486">
        <v>3</v>
      </c>
      <c r="L134" s="486">
        <v>178.23600000000002</v>
      </c>
      <c r="M134" s="486">
        <v>3</v>
      </c>
      <c r="N134" s="486">
        <v>178.23600000000002</v>
      </c>
      <c r="O134" s="488" t="s">
        <v>465</v>
      </c>
      <c r="P134" s="267">
        <f aca="true" t="shared" si="18" ref="P134:Q136">H134-K134</f>
        <v>0</v>
      </c>
      <c r="Q134" s="267">
        <f t="shared" si="18"/>
        <v>0.003999999999990678</v>
      </c>
      <c r="R134" s="268">
        <f>(J134-E134)/E134</f>
        <v>-2.2441651705473364E-05</v>
      </c>
      <c r="S134" s="286" t="s">
        <v>340</v>
      </c>
      <c r="T134" s="285"/>
    </row>
    <row r="135" spans="1:20" ht="38.25">
      <c r="A135" s="161">
        <v>73</v>
      </c>
      <c r="B135" s="161" t="s">
        <v>252</v>
      </c>
      <c r="C135" s="195" t="s">
        <v>204</v>
      </c>
      <c r="D135" s="134" t="s">
        <v>197</v>
      </c>
      <c r="E135" s="161">
        <f aca="true" t="shared" si="19" ref="E135:E142">G135/F135</f>
        <v>59.413333333333334</v>
      </c>
      <c r="F135" s="161">
        <v>3</v>
      </c>
      <c r="G135" s="199">
        <v>178.24</v>
      </c>
      <c r="H135" s="285">
        <v>3</v>
      </c>
      <c r="I135" s="289">
        <v>178.24</v>
      </c>
      <c r="J135" s="281">
        <v>59.412000000000006</v>
      </c>
      <c r="K135" s="486">
        <v>3</v>
      </c>
      <c r="L135" s="486">
        <v>178.23600000000002</v>
      </c>
      <c r="M135" s="486">
        <v>3</v>
      </c>
      <c r="N135" s="486">
        <v>178.23600000000002</v>
      </c>
      <c r="O135" s="488" t="s">
        <v>465</v>
      </c>
      <c r="P135" s="267">
        <f t="shared" si="18"/>
        <v>0</v>
      </c>
      <c r="Q135" s="267">
        <f t="shared" si="18"/>
        <v>0.003999999999990678</v>
      </c>
      <c r="R135" s="268">
        <f>(J135-E135)/E135</f>
        <v>-2.2441651705473364E-05</v>
      </c>
      <c r="S135" s="286" t="s">
        <v>340</v>
      </c>
      <c r="T135" s="285"/>
    </row>
    <row r="136" spans="1:20" ht="38.25">
      <c r="A136" s="161">
        <v>74</v>
      </c>
      <c r="B136" s="161" t="s">
        <v>253</v>
      </c>
      <c r="C136" s="195" t="s">
        <v>204</v>
      </c>
      <c r="D136" s="134" t="s">
        <v>197</v>
      </c>
      <c r="E136" s="161">
        <v>64</v>
      </c>
      <c r="F136" s="161">
        <v>3</v>
      </c>
      <c r="G136" s="199">
        <v>178.24</v>
      </c>
      <c r="H136" s="285">
        <v>3</v>
      </c>
      <c r="I136" s="289">
        <v>178.24</v>
      </c>
      <c r="J136" s="281">
        <v>59.412000000000006</v>
      </c>
      <c r="K136" s="486">
        <v>3</v>
      </c>
      <c r="L136" s="486">
        <v>178.23600000000002</v>
      </c>
      <c r="M136" s="486">
        <v>3</v>
      </c>
      <c r="N136" s="486">
        <v>178.23600000000002</v>
      </c>
      <c r="O136" s="488" t="s">
        <v>465</v>
      </c>
      <c r="P136" s="267">
        <f t="shared" si="18"/>
        <v>0</v>
      </c>
      <c r="Q136" s="267">
        <f t="shared" si="18"/>
        <v>0.003999999999990678</v>
      </c>
      <c r="R136" s="268">
        <f>(J136-E136)/E136</f>
        <v>-0.0716874999999999</v>
      </c>
      <c r="S136" s="286" t="s">
        <v>340</v>
      </c>
      <c r="T136" s="285"/>
    </row>
    <row r="137" spans="1:20" ht="14.25">
      <c r="A137" s="161"/>
      <c r="B137" s="194" t="s">
        <v>177</v>
      </c>
      <c r="C137" s="161"/>
      <c r="D137" s="285"/>
      <c r="E137" s="161"/>
      <c r="F137" s="161"/>
      <c r="G137" s="199"/>
      <c r="H137" s="285"/>
      <c r="I137" s="285"/>
      <c r="J137" s="285"/>
      <c r="K137" s="486"/>
      <c r="L137" s="486"/>
      <c r="M137" s="486"/>
      <c r="N137" s="486"/>
      <c r="O137" s="488"/>
      <c r="P137" s="285"/>
      <c r="Q137" s="285"/>
      <c r="R137" s="285"/>
      <c r="S137" s="286"/>
      <c r="T137" s="285"/>
    </row>
    <row r="138" spans="1:20" ht="38.25">
      <c r="A138" s="196">
        <v>75</v>
      </c>
      <c r="B138" s="161" t="s">
        <v>254</v>
      </c>
      <c r="C138" s="197" t="s">
        <v>204</v>
      </c>
      <c r="D138" s="134" t="s">
        <v>197</v>
      </c>
      <c r="E138" s="161">
        <f t="shared" si="19"/>
        <v>61.2455</v>
      </c>
      <c r="F138" s="161">
        <v>2</v>
      </c>
      <c r="G138" s="199">
        <v>122.491</v>
      </c>
      <c r="H138" s="285">
        <v>2</v>
      </c>
      <c r="I138" s="289">
        <v>122.491</v>
      </c>
      <c r="J138" s="281">
        <v>61.2456</v>
      </c>
      <c r="K138" s="486">
        <v>2</v>
      </c>
      <c r="L138" s="486">
        <v>122.4912</v>
      </c>
      <c r="M138" s="486">
        <v>2</v>
      </c>
      <c r="N138" s="486">
        <v>122.4912</v>
      </c>
      <c r="O138" s="488" t="s">
        <v>465</v>
      </c>
      <c r="P138" s="267">
        <f>H138-K138</f>
        <v>0</v>
      </c>
      <c r="Q138" s="267">
        <f>I138-L138</f>
        <v>-0.0002000000000066393</v>
      </c>
      <c r="R138" s="268">
        <f>(J138-E138)/E138</f>
        <v>1.632773020112819E-06</v>
      </c>
      <c r="S138" s="286" t="s">
        <v>340</v>
      </c>
      <c r="T138" s="285"/>
    </row>
    <row r="139" spans="1:20" ht="14.25">
      <c r="A139" s="198"/>
      <c r="B139" s="194" t="s">
        <v>161</v>
      </c>
      <c r="C139" s="197"/>
      <c r="D139" s="285"/>
      <c r="E139" s="161"/>
      <c r="F139" s="161"/>
      <c r="G139" s="199"/>
      <c r="H139" s="285"/>
      <c r="I139" s="285"/>
      <c r="J139" s="285"/>
      <c r="K139" s="486"/>
      <c r="L139" s="486"/>
      <c r="M139" s="486"/>
      <c r="N139" s="486"/>
      <c r="O139" s="488"/>
      <c r="P139" s="285"/>
      <c r="Q139" s="285"/>
      <c r="R139" s="285"/>
      <c r="S139" s="286"/>
      <c r="T139" s="285"/>
    </row>
    <row r="140" spans="1:20" ht="38.25">
      <c r="A140" s="196">
        <v>76</v>
      </c>
      <c r="B140" s="161" t="s">
        <v>255</v>
      </c>
      <c r="C140" s="197" t="s">
        <v>204</v>
      </c>
      <c r="D140" s="134" t="s">
        <v>197</v>
      </c>
      <c r="E140" s="161">
        <f t="shared" si="19"/>
        <v>57.706</v>
      </c>
      <c r="F140" s="161">
        <v>1</v>
      </c>
      <c r="G140" s="199">
        <v>57.706</v>
      </c>
      <c r="H140" s="161">
        <v>1</v>
      </c>
      <c r="I140" s="361">
        <v>57.706</v>
      </c>
      <c r="J140" s="281">
        <v>57.7068</v>
      </c>
      <c r="K140" s="486">
        <v>1</v>
      </c>
      <c r="L140" s="486">
        <v>57.7068</v>
      </c>
      <c r="M140" s="486">
        <v>1</v>
      </c>
      <c r="N140" s="486">
        <v>57.7068</v>
      </c>
      <c r="O140" s="488" t="s">
        <v>464</v>
      </c>
      <c r="P140" s="267">
        <f>H140-K140</f>
        <v>0</v>
      </c>
      <c r="Q140" s="267">
        <f>I140-L140</f>
        <v>-0.0007999999999981355</v>
      </c>
      <c r="R140" s="268">
        <f>(J140-E140)/E140</f>
        <v>1.3863376425296077E-05</v>
      </c>
      <c r="S140" s="286" t="s">
        <v>340</v>
      </c>
      <c r="T140" s="285"/>
    </row>
    <row r="141" spans="1:20" ht="14.25">
      <c r="A141" s="198"/>
      <c r="B141" s="194" t="s">
        <v>184</v>
      </c>
      <c r="C141" s="197"/>
      <c r="D141" s="285"/>
      <c r="E141" s="161"/>
      <c r="F141" s="161"/>
      <c r="G141" s="199"/>
      <c r="H141" s="285"/>
      <c r="I141" s="285"/>
      <c r="J141" s="285"/>
      <c r="K141" s="486"/>
      <c r="L141" s="486"/>
      <c r="M141" s="486"/>
      <c r="N141" s="486"/>
      <c r="O141" s="488"/>
      <c r="P141" s="285"/>
      <c r="Q141" s="285"/>
      <c r="R141" s="285"/>
      <c r="S141" s="286"/>
      <c r="T141" s="285"/>
    </row>
    <row r="142" spans="1:20" ht="38.25">
      <c r="A142" s="196">
        <v>77</v>
      </c>
      <c r="B142" s="161" t="s">
        <v>256</v>
      </c>
      <c r="C142" s="197" t="s">
        <v>204</v>
      </c>
      <c r="D142" s="134" t="s">
        <v>197</v>
      </c>
      <c r="E142" s="161">
        <f t="shared" si="19"/>
        <v>57.706</v>
      </c>
      <c r="F142" s="161">
        <v>1</v>
      </c>
      <c r="G142" s="199">
        <v>57.706</v>
      </c>
      <c r="H142" s="285">
        <v>1</v>
      </c>
      <c r="I142" s="289">
        <v>57.706</v>
      </c>
      <c r="J142" s="281">
        <v>57.7068</v>
      </c>
      <c r="K142" s="486">
        <v>1</v>
      </c>
      <c r="L142" s="486">
        <v>57.7068</v>
      </c>
      <c r="M142" s="486">
        <v>1</v>
      </c>
      <c r="N142" s="486">
        <v>57.7068</v>
      </c>
      <c r="O142" s="488" t="s">
        <v>464</v>
      </c>
      <c r="P142" s="267">
        <f>H142-K142</f>
        <v>0</v>
      </c>
      <c r="Q142" s="267">
        <f>I142-L142</f>
        <v>-0.0007999999999981355</v>
      </c>
      <c r="R142" s="268">
        <f>(J142-E142)/E142</f>
        <v>1.3863376425296077E-05</v>
      </c>
      <c r="S142" s="286" t="s">
        <v>340</v>
      </c>
      <c r="T142" s="285"/>
    </row>
    <row r="143" spans="1:20" ht="15">
      <c r="A143" s="284"/>
      <c r="B143" s="158" t="s">
        <v>198</v>
      </c>
      <c r="C143" s="184"/>
      <c r="D143" s="185"/>
      <c r="E143" s="184"/>
      <c r="F143" s="139"/>
      <c r="G143" s="139">
        <f>SUM(G134:G142)</f>
        <v>772.623</v>
      </c>
      <c r="H143" s="139">
        <f aca="true" t="shared" si="20" ref="H143:N143">SUM(H134:H142)</f>
        <v>13</v>
      </c>
      <c r="I143" s="139">
        <f t="shared" si="20"/>
        <v>772.623</v>
      </c>
      <c r="J143" s="139"/>
      <c r="K143" s="139"/>
      <c r="L143" s="139">
        <f t="shared" si="20"/>
        <v>772.6128000000002</v>
      </c>
      <c r="M143" s="139"/>
      <c r="N143" s="139">
        <f t="shared" si="20"/>
        <v>772.6128000000002</v>
      </c>
      <c r="O143" s="139"/>
      <c r="P143" s="139"/>
      <c r="Q143" s="139">
        <f>SUM(Q134:Q142)</f>
        <v>0.010199999999969123</v>
      </c>
      <c r="R143" s="139"/>
      <c r="S143" s="139"/>
      <c r="T143" s="139"/>
    </row>
    <row r="144" spans="1:20" ht="27.75" customHeight="1">
      <c r="A144" s="666" t="s">
        <v>257</v>
      </c>
      <c r="B144" s="666"/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</row>
    <row r="145" spans="1:20" ht="28.5">
      <c r="A145" s="667">
        <v>78</v>
      </c>
      <c r="B145" s="200" t="s">
        <v>258</v>
      </c>
      <c r="C145" s="161"/>
      <c r="D145" s="285"/>
      <c r="E145" s="112"/>
      <c r="F145" s="201"/>
      <c r="G145" s="202">
        <v>489.22</v>
      </c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</row>
    <row r="146" spans="1:20" ht="22.5">
      <c r="A146" s="667"/>
      <c r="B146" s="200" t="s">
        <v>259</v>
      </c>
      <c r="C146" s="161" t="s">
        <v>160</v>
      </c>
      <c r="D146" s="206" t="s">
        <v>268</v>
      </c>
      <c r="E146" s="112">
        <f>G146/F146</f>
        <v>3.1602578687902922</v>
      </c>
      <c r="F146" s="159">
        <v>131.85</v>
      </c>
      <c r="G146" s="203">
        <v>416.68</v>
      </c>
      <c r="H146" s="285"/>
      <c r="I146" s="285"/>
      <c r="J146" s="281" t="e">
        <v>#DIV/0!</v>
      </c>
      <c r="K146" s="486">
        <v>0</v>
      </c>
      <c r="L146" s="486">
        <v>0</v>
      </c>
      <c r="M146" s="486">
        <v>0</v>
      </c>
      <c r="N146" s="486">
        <v>0</v>
      </c>
      <c r="O146" s="486">
        <v>0</v>
      </c>
      <c r="P146" s="267">
        <f>H146-K146</f>
        <v>0</v>
      </c>
      <c r="Q146" s="267">
        <f>I146-L146</f>
        <v>0</v>
      </c>
      <c r="R146" s="268" t="e">
        <f>(J146-E146)/E146</f>
        <v>#DIV/0!</v>
      </c>
      <c r="S146" s="290" t="s">
        <v>372</v>
      </c>
      <c r="T146" s="285"/>
    </row>
    <row r="147" spans="1:20" ht="36" customHeight="1">
      <c r="A147" s="668"/>
      <c r="B147" s="200" t="s">
        <v>260</v>
      </c>
      <c r="C147" s="161" t="s">
        <v>261</v>
      </c>
      <c r="D147" s="206" t="s">
        <v>268</v>
      </c>
      <c r="E147" s="112">
        <f>G147/F147</f>
        <v>1.4508</v>
      </c>
      <c r="F147" s="159">
        <v>50</v>
      </c>
      <c r="G147" s="203">
        <v>72.54</v>
      </c>
      <c r="H147" s="285"/>
      <c r="I147" s="285"/>
      <c r="J147" s="281" t="e">
        <v>#DIV/0!</v>
      </c>
      <c r="K147" s="486">
        <v>0</v>
      </c>
      <c r="L147" s="486">
        <v>0</v>
      </c>
      <c r="M147" s="486">
        <v>0</v>
      </c>
      <c r="N147" s="486">
        <v>0</v>
      </c>
      <c r="O147" s="486">
        <v>0</v>
      </c>
      <c r="P147" s="267">
        <f>H147-K147</f>
        <v>0</v>
      </c>
      <c r="Q147" s="267">
        <f>I147-L147</f>
        <v>0</v>
      </c>
      <c r="R147" s="268" t="e">
        <f>(J147-E147)/E147</f>
        <v>#DIV/0!</v>
      </c>
      <c r="S147" s="290" t="s">
        <v>371</v>
      </c>
      <c r="T147" s="285"/>
    </row>
    <row r="148" spans="1:20" ht="42.75">
      <c r="A148" s="667">
        <v>79</v>
      </c>
      <c r="B148" s="200" t="s">
        <v>262</v>
      </c>
      <c r="C148" s="161"/>
      <c r="D148" s="285"/>
      <c r="E148" s="112"/>
      <c r="F148" s="201"/>
      <c r="G148" s="204">
        <v>328.37</v>
      </c>
      <c r="H148" s="285"/>
      <c r="I148" s="285"/>
      <c r="J148" s="285"/>
      <c r="K148" s="486"/>
      <c r="L148" s="486"/>
      <c r="M148" s="486"/>
      <c r="N148" s="486"/>
      <c r="O148" s="486"/>
      <c r="P148" s="285"/>
      <c r="Q148" s="285"/>
      <c r="R148" s="285"/>
      <c r="S148" s="285"/>
      <c r="T148" s="285"/>
    </row>
    <row r="149" spans="1:20" ht="22.5">
      <c r="A149" s="667"/>
      <c r="B149" s="200" t="s">
        <v>259</v>
      </c>
      <c r="C149" s="161" t="s">
        <v>204</v>
      </c>
      <c r="D149" s="206" t="s">
        <v>268</v>
      </c>
      <c r="E149" s="112">
        <f>G149/F149</f>
        <v>6</v>
      </c>
      <c r="F149" s="159">
        <v>14</v>
      </c>
      <c r="G149" s="203">
        <v>84</v>
      </c>
      <c r="H149" s="285"/>
      <c r="I149" s="285"/>
      <c r="J149" s="281" t="e">
        <v>#DIV/0!</v>
      </c>
      <c r="K149" s="486">
        <v>0</v>
      </c>
      <c r="L149" s="486">
        <v>0</v>
      </c>
      <c r="M149" s="486">
        <v>0</v>
      </c>
      <c r="N149" s="486">
        <v>0</v>
      </c>
      <c r="O149" s="486">
        <v>0</v>
      </c>
      <c r="P149" s="267">
        <f aca="true" t="shared" si="21" ref="P149:Q155">H149-K149</f>
        <v>0</v>
      </c>
      <c r="Q149" s="267">
        <f t="shared" si="21"/>
        <v>0</v>
      </c>
      <c r="R149" s="268" t="e">
        <f aca="true" t="shared" si="22" ref="R149:R155">(J149-E149)/E149</f>
        <v>#DIV/0!</v>
      </c>
      <c r="S149" s="286" t="s">
        <v>357</v>
      </c>
      <c r="T149" s="285"/>
    </row>
    <row r="150" spans="1:20" ht="42.75">
      <c r="A150" s="668"/>
      <c r="B150" s="200" t="s">
        <v>260</v>
      </c>
      <c r="C150" s="161" t="s">
        <v>261</v>
      </c>
      <c r="D150" s="206" t="s">
        <v>268</v>
      </c>
      <c r="E150" s="112">
        <f aca="true" t="shared" si="23" ref="E150:E155">G150/F150</f>
        <v>1.5564968152866243</v>
      </c>
      <c r="F150" s="159">
        <v>157</v>
      </c>
      <c r="G150" s="203">
        <v>244.37</v>
      </c>
      <c r="H150" s="285"/>
      <c r="I150" s="285"/>
      <c r="J150" s="281" t="e">
        <v>#DIV/0!</v>
      </c>
      <c r="K150" s="486">
        <v>0</v>
      </c>
      <c r="L150" s="486">
        <v>0</v>
      </c>
      <c r="M150" s="486">
        <v>0</v>
      </c>
      <c r="N150" s="486">
        <v>0</v>
      </c>
      <c r="O150" s="486">
        <v>0</v>
      </c>
      <c r="P150" s="267">
        <f t="shared" si="21"/>
        <v>0</v>
      </c>
      <c r="Q150" s="267">
        <f t="shared" si="21"/>
        <v>0</v>
      </c>
      <c r="R150" s="268" t="e">
        <f t="shared" si="22"/>
        <v>#DIV/0!</v>
      </c>
      <c r="S150" s="290" t="s">
        <v>371</v>
      </c>
      <c r="T150" s="285"/>
    </row>
    <row r="151" spans="1:20" ht="28.5">
      <c r="A151" s="196">
        <v>80</v>
      </c>
      <c r="B151" s="200" t="s">
        <v>263</v>
      </c>
      <c r="C151" s="161" t="s">
        <v>160</v>
      </c>
      <c r="D151" s="206" t="s">
        <v>268</v>
      </c>
      <c r="E151" s="112">
        <f t="shared" si="23"/>
        <v>6.0003306878306875</v>
      </c>
      <c r="F151" s="201">
        <v>6.048</v>
      </c>
      <c r="G151" s="204">
        <v>36.29</v>
      </c>
      <c r="H151" s="285"/>
      <c r="I151" s="285"/>
      <c r="J151" s="281" t="e">
        <v>#DIV/0!</v>
      </c>
      <c r="K151" s="486">
        <v>0</v>
      </c>
      <c r="L151" s="486">
        <v>0</v>
      </c>
      <c r="M151" s="486">
        <v>0</v>
      </c>
      <c r="N151" s="486">
        <v>0</v>
      </c>
      <c r="O151" s="486">
        <v>0</v>
      </c>
      <c r="P151" s="267">
        <f t="shared" si="21"/>
        <v>0</v>
      </c>
      <c r="Q151" s="267">
        <f t="shared" si="21"/>
        <v>0</v>
      </c>
      <c r="R151" s="268" t="e">
        <f t="shared" si="22"/>
        <v>#DIV/0!</v>
      </c>
      <c r="S151" s="290" t="s">
        <v>358</v>
      </c>
      <c r="T151" s="285"/>
    </row>
    <row r="152" spans="1:20" ht="42.75">
      <c r="A152" s="196">
        <v>81</v>
      </c>
      <c r="B152" s="191" t="s">
        <v>264</v>
      </c>
      <c r="C152" s="161" t="s">
        <v>204</v>
      </c>
      <c r="D152" s="206" t="s">
        <v>268</v>
      </c>
      <c r="E152" s="112">
        <f t="shared" si="23"/>
        <v>23.68</v>
      </c>
      <c r="F152" s="201">
        <v>1</v>
      </c>
      <c r="G152" s="205">
        <v>23.68</v>
      </c>
      <c r="H152" s="285"/>
      <c r="I152" s="285"/>
      <c r="J152" s="281">
        <v>23.68127</v>
      </c>
      <c r="K152" s="285">
        <v>1</v>
      </c>
      <c r="L152" s="285">
        <v>23.68127</v>
      </c>
      <c r="M152" s="285">
        <v>1</v>
      </c>
      <c r="N152" s="285">
        <v>23.68127</v>
      </c>
      <c r="O152" s="285" t="s">
        <v>469</v>
      </c>
      <c r="P152" s="267">
        <f t="shared" si="21"/>
        <v>-1</v>
      </c>
      <c r="Q152" s="267">
        <f t="shared" si="21"/>
        <v>-23.68127</v>
      </c>
      <c r="R152" s="268">
        <f t="shared" si="22"/>
        <v>5.36317567568268E-05</v>
      </c>
      <c r="S152" s="286" t="s">
        <v>355</v>
      </c>
      <c r="T152" s="285"/>
    </row>
    <row r="153" spans="1:20" ht="57">
      <c r="A153" s="196">
        <v>82</v>
      </c>
      <c r="B153" s="189" t="s">
        <v>265</v>
      </c>
      <c r="C153" s="161" t="s">
        <v>204</v>
      </c>
      <c r="D153" s="206" t="s">
        <v>268</v>
      </c>
      <c r="E153" s="112">
        <f>G153/F153</f>
        <v>55</v>
      </c>
      <c r="F153" s="201">
        <v>1</v>
      </c>
      <c r="G153" s="205">
        <v>55</v>
      </c>
      <c r="H153" s="285"/>
      <c r="I153" s="285"/>
      <c r="J153" s="281" t="e">
        <v>#DIV/0!</v>
      </c>
      <c r="K153" s="285">
        <v>0</v>
      </c>
      <c r="L153" s="285">
        <v>0</v>
      </c>
      <c r="M153" s="285">
        <v>1</v>
      </c>
      <c r="N153" s="285">
        <v>55.0008</v>
      </c>
      <c r="O153" s="285" t="s">
        <v>469</v>
      </c>
      <c r="P153" s="267">
        <f t="shared" si="21"/>
        <v>0</v>
      </c>
      <c r="Q153" s="267">
        <f t="shared" si="21"/>
        <v>0</v>
      </c>
      <c r="R153" s="268" t="e">
        <f t="shared" si="22"/>
        <v>#DIV/0!</v>
      </c>
      <c r="S153" s="286" t="s">
        <v>356</v>
      </c>
      <c r="T153" s="285"/>
    </row>
    <row r="154" spans="1:20" s="25" customFormat="1" ht="57">
      <c r="A154" s="196">
        <v>83</v>
      </c>
      <c r="B154" s="191" t="s">
        <v>266</v>
      </c>
      <c r="C154" s="161" t="s">
        <v>204</v>
      </c>
      <c r="D154" s="206" t="s">
        <v>268</v>
      </c>
      <c r="E154" s="112">
        <f t="shared" si="23"/>
        <v>23.68</v>
      </c>
      <c r="F154" s="201">
        <v>1</v>
      </c>
      <c r="G154" s="205">
        <v>23.68</v>
      </c>
      <c r="H154" s="266"/>
      <c r="I154" s="266"/>
      <c r="J154" s="281">
        <v>23.68127</v>
      </c>
      <c r="K154" s="281">
        <v>1</v>
      </c>
      <c r="L154" s="281">
        <v>23.68127</v>
      </c>
      <c r="M154" s="281">
        <v>1</v>
      </c>
      <c r="N154" s="281">
        <v>23.68127</v>
      </c>
      <c r="O154" s="281" t="s">
        <v>469</v>
      </c>
      <c r="P154" s="267">
        <f t="shared" si="21"/>
        <v>-1</v>
      </c>
      <c r="Q154" s="267">
        <f t="shared" si="21"/>
        <v>-23.68127</v>
      </c>
      <c r="R154" s="268">
        <f t="shared" si="22"/>
        <v>5.36317567568268E-05</v>
      </c>
      <c r="S154" s="286" t="s">
        <v>355</v>
      </c>
      <c r="T154" s="266"/>
    </row>
    <row r="155" spans="1:20" s="25" customFormat="1" ht="57">
      <c r="A155" s="196">
        <v>84</v>
      </c>
      <c r="B155" s="189" t="s">
        <v>267</v>
      </c>
      <c r="C155" s="161" t="s">
        <v>204</v>
      </c>
      <c r="D155" s="206" t="s">
        <v>268</v>
      </c>
      <c r="E155" s="112">
        <f t="shared" si="23"/>
        <v>55</v>
      </c>
      <c r="F155" s="201">
        <v>1</v>
      </c>
      <c r="G155" s="205">
        <v>55</v>
      </c>
      <c r="H155" s="266"/>
      <c r="I155" s="266"/>
      <c r="J155" s="281" t="e">
        <v>#DIV/0!</v>
      </c>
      <c r="K155" s="266">
        <v>0</v>
      </c>
      <c r="L155" s="266">
        <v>0</v>
      </c>
      <c r="M155" s="266">
        <v>1</v>
      </c>
      <c r="N155" s="266">
        <v>55.0008</v>
      </c>
      <c r="O155" s="266" t="s">
        <v>469</v>
      </c>
      <c r="P155" s="267">
        <f t="shared" si="21"/>
        <v>0</v>
      </c>
      <c r="Q155" s="267">
        <f t="shared" si="21"/>
        <v>0</v>
      </c>
      <c r="R155" s="268" t="e">
        <f t="shared" si="22"/>
        <v>#DIV/0!</v>
      </c>
      <c r="S155" s="286" t="s">
        <v>356</v>
      </c>
      <c r="T155" s="266"/>
    </row>
    <row r="156" spans="1:20" s="25" customFormat="1" ht="15">
      <c r="A156" s="284"/>
      <c r="B156" s="158" t="s">
        <v>198</v>
      </c>
      <c r="C156" s="184"/>
      <c r="D156" s="185"/>
      <c r="E156" s="184"/>
      <c r="F156" s="139"/>
      <c r="G156" s="157">
        <f>G155+G154+G153+G152+G151+G150+G149+G147+G146</f>
        <v>1011.24</v>
      </c>
      <c r="H156" s="157"/>
      <c r="I156" s="157">
        <f>I155+I154+I153+I152+I151+I150+I149+I147+I146</f>
        <v>0</v>
      </c>
      <c r="J156" s="157"/>
      <c r="K156" s="157"/>
      <c r="L156" s="157">
        <f>L155+L154+L153+L152+L151+L150+L149+L147+L146</f>
        <v>47.36254</v>
      </c>
      <c r="M156" s="157"/>
      <c r="N156" s="157">
        <f>N155+N154+N153+N152+N151+N150+N149+N147+N146</f>
        <v>157.36414</v>
      </c>
      <c r="O156" s="157"/>
      <c r="P156" s="157"/>
      <c r="Q156" s="157">
        <f>Q155+Q154+Q153+Q152+Q151+Q150+Q149+Q147+Q146</f>
        <v>-47.36254</v>
      </c>
      <c r="R156" s="157"/>
      <c r="S156" s="157"/>
      <c r="T156" s="157"/>
    </row>
    <row r="157" spans="1:20" s="25" customFormat="1" ht="15.75">
      <c r="A157" s="699" t="s">
        <v>457</v>
      </c>
      <c r="B157" s="700"/>
      <c r="C157" s="700"/>
      <c r="D157" s="700"/>
      <c r="E157" s="700"/>
      <c r="F157" s="700"/>
      <c r="G157" s="700"/>
      <c r="H157" s="700"/>
      <c r="I157" s="700"/>
      <c r="J157" s="700"/>
      <c r="K157" s="700"/>
      <c r="L157" s="700"/>
      <c r="M157" s="700"/>
      <c r="N157" s="700"/>
      <c r="O157" s="700"/>
      <c r="P157" s="700"/>
      <c r="Q157" s="700"/>
      <c r="R157" s="701"/>
      <c r="S157" s="451"/>
      <c r="T157" s="451"/>
    </row>
    <row r="158" spans="1:20" s="25" customFormat="1" ht="15.75">
      <c r="A158" s="363"/>
      <c r="B158" s="367" t="s">
        <v>168</v>
      </c>
      <c r="C158" s="356"/>
      <c r="D158" s="364"/>
      <c r="E158" s="298"/>
      <c r="F158" s="365"/>
      <c r="G158" s="366"/>
      <c r="H158" s="266"/>
      <c r="I158" s="366"/>
      <c r="J158" s="266"/>
      <c r="K158" s="266"/>
      <c r="L158" s="366"/>
      <c r="M158" s="266"/>
      <c r="N158" s="366"/>
      <c r="O158" s="266"/>
      <c r="P158" s="266"/>
      <c r="Q158" s="366"/>
      <c r="R158" s="266"/>
      <c r="S158" s="266"/>
      <c r="T158" s="266"/>
    </row>
    <row r="159" spans="1:20" s="25" customFormat="1" ht="56.25" customHeight="1">
      <c r="A159" s="363">
        <v>85</v>
      </c>
      <c r="B159" s="344" t="s">
        <v>458</v>
      </c>
      <c r="C159" s="362" t="s">
        <v>160</v>
      </c>
      <c r="D159" s="373" t="s">
        <v>460</v>
      </c>
      <c r="E159" s="112">
        <f>G159/F159</f>
        <v>212.0745856353591</v>
      </c>
      <c r="F159" s="112">
        <v>3.62</v>
      </c>
      <c r="G159" s="382">
        <v>767.71</v>
      </c>
      <c r="H159" s="387">
        <v>3.62</v>
      </c>
      <c r="I159" s="382">
        <v>767.71</v>
      </c>
      <c r="J159" s="20">
        <v>207.92817679558013</v>
      </c>
      <c r="K159" s="386">
        <v>3.62</v>
      </c>
      <c r="L159" s="382">
        <v>752.7</v>
      </c>
      <c r="M159" s="386">
        <v>3.62</v>
      </c>
      <c r="N159" s="382">
        <v>752.7</v>
      </c>
      <c r="O159" s="395" t="s">
        <v>470</v>
      </c>
      <c r="P159" s="267">
        <f>H159-K159</f>
        <v>0</v>
      </c>
      <c r="Q159" s="267">
        <f>I159-L159</f>
        <v>15.009999999999991</v>
      </c>
      <c r="R159" s="268">
        <f>(J159-E159)/E159</f>
        <v>-0.01955165361920507</v>
      </c>
      <c r="S159" s="269" t="s">
        <v>337</v>
      </c>
      <c r="T159" s="266"/>
    </row>
    <row r="160" spans="1:20" s="25" customFormat="1" ht="15.75">
      <c r="A160" s="363"/>
      <c r="B160" s="368" t="s">
        <v>250</v>
      </c>
      <c r="C160" s="356"/>
      <c r="D160" s="374"/>
      <c r="E160" s="298"/>
      <c r="F160" s="163"/>
      <c r="G160" s="366"/>
      <c r="H160" s="281"/>
      <c r="I160" s="366"/>
      <c r="J160" s="266"/>
      <c r="K160" s="266"/>
      <c r="L160" s="366"/>
      <c r="M160" s="266"/>
      <c r="N160" s="366"/>
      <c r="O160" s="266"/>
      <c r="P160" s="266"/>
      <c r="Q160" s="366"/>
      <c r="R160" s="266"/>
      <c r="S160" s="266"/>
      <c r="T160" s="266"/>
    </row>
    <row r="161" spans="1:20" s="25" customFormat="1" ht="43.5" customHeight="1">
      <c r="A161" s="363">
        <v>86</v>
      </c>
      <c r="B161" s="388" t="s">
        <v>459</v>
      </c>
      <c r="C161" s="369" t="s">
        <v>204</v>
      </c>
      <c r="D161" s="373" t="s">
        <v>461</v>
      </c>
      <c r="E161" s="112">
        <f>G161/F161</f>
        <v>48</v>
      </c>
      <c r="F161" s="112">
        <v>2</v>
      </c>
      <c r="G161" s="382">
        <v>96</v>
      </c>
      <c r="H161" s="387">
        <v>2</v>
      </c>
      <c r="I161" s="382">
        <v>96</v>
      </c>
      <c r="J161" s="20">
        <v>47.98734</v>
      </c>
      <c r="K161" s="386">
        <v>2</v>
      </c>
      <c r="L161" s="382">
        <v>95.97468</v>
      </c>
      <c r="M161" s="386">
        <v>2</v>
      </c>
      <c r="N161" s="382">
        <v>95.97468</v>
      </c>
      <c r="O161" s="395" t="s">
        <v>470</v>
      </c>
      <c r="P161" s="267">
        <f>H161-K161</f>
        <v>0</v>
      </c>
      <c r="Q161" s="267">
        <f>I161-L161</f>
        <v>0.02531999999999357</v>
      </c>
      <c r="R161" s="268">
        <f>(J161-E161)/E161</f>
        <v>-0.00026374999999993304</v>
      </c>
      <c r="S161" s="286" t="s">
        <v>340</v>
      </c>
      <c r="T161" s="266"/>
    </row>
    <row r="162" spans="1:20" s="25" customFormat="1" ht="15">
      <c r="A162" s="363"/>
      <c r="B162" s="370" t="s">
        <v>198</v>
      </c>
      <c r="C162" s="371"/>
      <c r="D162" s="371"/>
      <c r="E162" s="371"/>
      <c r="F162" s="371"/>
      <c r="G162" s="372">
        <f>G159+G161</f>
        <v>863.71</v>
      </c>
      <c r="H162" s="372"/>
      <c r="I162" s="372">
        <f aca="true" t="shared" si="24" ref="I162:N162">I159+I161</f>
        <v>863.71</v>
      </c>
      <c r="J162" s="372"/>
      <c r="K162" s="372"/>
      <c r="L162" s="372">
        <f t="shared" si="24"/>
        <v>848.6746800000001</v>
      </c>
      <c r="M162" s="372"/>
      <c r="N162" s="372">
        <f t="shared" si="24"/>
        <v>848.6746800000001</v>
      </c>
      <c r="O162" s="372"/>
      <c r="P162" s="372"/>
      <c r="Q162" s="372"/>
      <c r="R162" s="372"/>
      <c r="S162" s="372"/>
      <c r="T162" s="372"/>
    </row>
    <row r="163" spans="1:20" s="25" customFormat="1" ht="15">
      <c r="A163" s="658" t="s">
        <v>130</v>
      </c>
      <c r="B163" s="658"/>
      <c r="C163" s="658"/>
      <c r="D163" s="658"/>
      <c r="E163" s="658"/>
      <c r="F163" s="107"/>
      <c r="G163" s="299">
        <f>G50+G56+G63+G89+G95+G112+G118+G131+G143+G156+G162</f>
        <v>37824.1029</v>
      </c>
      <c r="H163" s="299"/>
      <c r="I163" s="299">
        <f aca="true" t="shared" si="25" ref="I163:P163">I50+I56+I63+I89+I95+I112+I118+I131+I143+I156+I162</f>
        <v>13711.531145695364</v>
      </c>
      <c r="J163" s="299"/>
      <c r="K163" s="299"/>
      <c r="L163" s="299">
        <f t="shared" si="25"/>
        <v>14843.032270000002</v>
      </c>
      <c r="M163" s="299"/>
      <c r="N163" s="299">
        <f t="shared" si="25"/>
        <v>16352.980050000002</v>
      </c>
      <c r="O163" s="299"/>
      <c r="P163" s="299">
        <f t="shared" si="25"/>
        <v>0</v>
      </c>
      <c r="Q163" s="299">
        <f>I163-L163</f>
        <v>-1131.5011243046374</v>
      </c>
      <c r="R163" s="108"/>
      <c r="S163" s="109"/>
      <c r="T163" s="109"/>
    </row>
    <row r="164" spans="1:20" s="25" customFormat="1" ht="15">
      <c r="A164" s="671" t="s">
        <v>132</v>
      </c>
      <c r="B164" s="671"/>
      <c r="C164" s="671"/>
      <c r="D164" s="671"/>
      <c r="E164" s="671"/>
      <c r="F164" s="671"/>
      <c r="G164" s="671"/>
      <c r="H164" s="671"/>
      <c r="I164" s="671"/>
      <c r="J164" s="671"/>
      <c r="K164" s="671"/>
      <c r="L164" s="671"/>
      <c r="M164" s="671"/>
      <c r="N164" s="671"/>
      <c r="O164" s="671"/>
      <c r="P164" s="671"/>
      <c r="Q164" s="671"/>
      <c r="R164" s="671"/>
      <c r="S164" s="671"/>
      <c r="T164" s="671"/>
    </row>
    <row r="165" spans="1:20" s="25" customFormat="1" ht="15">
      <c r="A165" s="209" t="s">
        <v>269</v>
      </c>
      <c r="B165" s="209"/>
      <c r="C165" s="209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</row>
    <row r="166" spans="1:20" s="25" customFormat="1" ht="57">
      <c r="A166" s="210">
        <v>87</v>
      </c>
      <c r="B166" s="211" t="s">
        <v>270</v>
      </c>
      <c r="C166" s="201" t="s">
        <v>204</v>
      </c>
      <c r="D166" s="406" t="s">
        <v>268</v>
      </c>
      <c r="E166" s="219">
        <f>G166/F166</f>
        <v>0.5359817506525666</v>
      </c>
      <c r="F166" s="375">
        <v>2434</v>
      </c>
      <c r="G166" s="376">
        <v>1304.5795810883471</v>
      </c>
      <c r="H166" s="394">
        <v>1604</v>
      </c>
      <c r="I166" s="394">
        <f>H166*E166</f>
        <v>859.7147280467168</v>
      </c>
      <c r="J166" s="383">
        <f>L166/K166</f>
        <v>0.26487354149548065</v>
      </c>
      <c r="K166" s="405">
        <v>2434</v>
      </c>
      <c r="L166" s="407">
        <v>644.7022</v>
      </c>
      <c r="M166" s="407">
        <v>724</v>
      </c>
      <c r="N166" s="407">
        <v>383.438</v>
      </c>
      <c r="O166" s="450" t="s">
        <v>473</v>
      </c>
      <c r="P166" s="397">
        <f>H166-K166</f>
        <v>-830</v>
      </c>
      <c r="Q166" s="397">
        <f>I166-L166</f>
        <v>215.01252804671685</v>
      </c>
      <c r="R166" s="398">
        <f>(J166-E166)/E166</f>
        <v>-0.5058161193492264</v>
      </c>
      <c r="S166" s="408" t="s">
        <v>474</v>
      </c>
      <c r="T166" s="265"/>
    </row>
    <row r="167" spans="1:20" s="25" customFormat="1" ht="57">
      <c r="A167" s="210">
        <v>88</v>
      </c>
      <c r="B167" s="211" t="s">
        <v>271</v>
      </c>
      <c r="C167" s="201" t="s">
        <v>204</v>
      </c>
      <c r="D167" s="406" t="s">
        <v>268</v>
      </c>
      <c r="E167" s="219">
        <f>G167/F167</f>
        <v>1.2063493719395308</v>
      </c>
      <c r="F167" s="375">
        <v>573</v>
      </c>
      <c r="G167" s="376">
        <v>691.2381901213512</v>
      </c>
      <c r="H167" s="394">
        <v>439</v>
      </c>
      <c r="I167" s="394">
        <f>H167*E167</f>
        <v>529.587374281454</v>
      </c>
      <c r="J167" s="383">
        <f>L167/K167</f>
        <v>0.3021780104712042</v>
      </c>
      <c r="K167" s="405">
        <v>573</v>
      </c>
      <c r="L167" s="407">
        <v>173.148</v>
      </c>
      <c r="M167" s="407">
        <v>71</v>
      </c>
      <c r="N167" s="407">
        <v>81.924</v>
      </c>
      <c r="O167" s="450" t="s">
        <v>473</v>
      </c>
      <c r="P167" s="397">
        <f>H167-K167</f>
        <v>-134</v>
      </c>
      <c r="Q167" s="397">
        <f>I167-L167</f>
        <v>356.439374281454</v>
      </c>
      <c r="R167" s="398">
        <f>(J167-E167)/E167</f>
        <v>-0.7495103678088116</v>
      </c>
      <c r="S167" s="408" t="s">
        <v>474</v>
      </c>
      <c r="T167" s="265"/>
    </row>
    <row r="168" spans="1:20" s="25" customFormat="1" ht="15">
      <c r="A168" s="657" t="s">
        <v>198</v>
      </c>
      <c r="B168" s="657"/>
      <c r="C168" s="212"/>
      <c r="D168" s="265"/>
      <c r="E168" s="212"/>
      <c r="F168" s="212"/>
      <c r="G168" s="222">
        <f>SUM(G166:G167)</f>
        <v>1995.8177712096983</v>
      </c>
      <c r="H168" s="265"/>
      <c r="I168" s="222">
        <f>SUM(I166:I167)</f>
        <v>1389.3021023281708</v>
      </c>
      <c r="J168" s="265"/>
      <c r="K168" s="265"/>
      <c r="L168" s="222">
        <f>SUM(L166:L167)</f>
        <v>817.8502</v>
      </c>
      <c r="M168" s="265"/>
      <c r="N168" s="222">
        <f>SUM(N166:N167)</f>
        <v>465.36199999999997</v>
      </c>
      <c r="O168" s="265"/>
      <c r="P168" s="265"/>
      <c r="Q168" s="222">
        <f>SUM(Q166:Q167)</f>
        <v>571.4519023281708</v>
      </c>
      <c r="R168" s="265"/>
      <c r="S168" s="265"/>
      <c r="T168" s="265"/>
    </row>
    <row r="169" spans="1:20" s="25" customFormat="1" ht="15">
      <c r="A169" s="209" t="s">
        <v>272</v>
      </c>
      <c r="B169" s="209"/>
      <c r="C169" s="213"/>
      <c r="D169" s="265"/>
      <c r="E169" s="213"/>
      <c r="F169" s="213"/>
      <c r="G169" s="213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</row>
    <row r="170" spans="1:20" s="25" customFormat="1" ht="42.75">
      <c r="A170" s="210">
        <v>89</v>
      </c>
      <c r="B170" s="409" t="s">
        <v>273</v>
      </c>
      <c r="C170" s="201" t="s">
        <v>204</v>
      </c>
      <c r="D170" s="406" t="s">
        <v>268</v>
      </c>
      <c r="E170" s="219">
        <f>G170/F170</f>
        <v>0.14032808904918848</v>
      </c>
      <c r="F170" s="375">
        <v>16081</v>
      </c>
      <c r="G170" s="410">
        <v>2256.616</v>
      </c>
      <c r="H170" s="394">
        <v>8162</v>
      </c>
      <c r="I170" s="411">
        <f>H170*E170</f>
        <v>1145.3578628194764</v>
      </c>
      <c r="J170" s="397">
        <f>L170/K170</f>
        <v>0.13889999999999997</v>
      </c>
      <c r="K170" s="405">
        <v>12594</v>
      </c>
      <c r="L170" s="399">
        <v>1749.3065999999997</v>
      </c>
      <c r="M170" s="244">
        <v>9380</v>
      </c>
      <c r="N170" s="245">
        <v>1329.685128000003</v>
      </c>
      <c r="O170" s="450" t="s">
        <v>473</v>
      </c>
      <c r="P170" s="396">
        <f aca="true" t="shared" si="26" ref="P170:Q172">H170-K170</f>
        <v>-4432</v>
      </c>
      <c r="Q170" s="397">
        <f t="shared" si="26"/>
        <v>-603.9487371805233</v>
      </c>
      <c r="R170" s="398">
        <f>(J170-E170)/E170</f>
        <v>-0.010176786834800602</v>
      </c>
      <c r="S170" s="413" t="s">
        <v>358</v>
      </c>
      <c r="T170" s="265"/>
    </row>
    <row r="171" spans="1:20" s="25" customFormat="1" ht="42.75">
      <c r="A171" s="210">
        <v>90</v>
      </c>
      <c r="B171" s="409" t="s">
        <v>274</v>
      </c>
      <c r="C171" s="201" t="s">
        <v>204</v>
      </c>
      <c r="D171" s="406" t="s">
        <v>268</v>
      </c>
      <c r="E171" s="219">
        <f aca="true" t="shared" si="27" ref="E171:E176">G171/F171</f>
        <v>0.4557111111111111</v>
      </c>
      <c r="F171" s="375">
        <v>1800</v>
      </c>
      <c r="G171" s="410">
        <v>820.28</v>
      </c>
      <c r="H171" s="394">
        <v>933</v>
      </c>
      <c r="I171" s="411">
        <f>H171*E171</f>
        <v>425.1784666666667</v>
      </c>
      <c r="J171" s="397">
        <f>L171/K171</f>
        <v>0.4557111111111111</v>
      </c>
      <c r="K171" s="375">
        <v>1800</v>
      </c>
      <c r="L171" s="410">
        <v>820.28</v>
      </c>
      <c r="M171" s="375">
        <v>1800</v>
      </c>
      <c r="N171" s="410">
        <v>820.28</v>
      </c>
      <c r="O171" s="450" t="s">
        <v>473</v>
      </c>
      <c r="P171" s="396">
        <f t="shared" si="26"/>
        <v>-867</v>
      </c>
      <c r="Q171" s="397">
        <f t="shared" si="26"/>
        <v>-395.1015333333333</v>
      </c>
      <c r="R171" s="398">
        <f>(J171-E171)/E171</f>
        <v>0</v>
      </c>
      <c r="S171" s="413" t="s">
        <v>358</v>
      </c>
      <c r="T171" s="265"/>
    </row>
    <row r="172" spans="1:20" s="25" customFormat="1" ht="42.75">
      <c r="A172" s="210">
        <v>91</v>
      </c>
      <c r="B172" s="409" t="s">
        <v>275</v>
      </c>
      <c r="C172" s="201" t="s">
        <v>204</v>
      </c>
      <c r="D172" s="406" t="s">
        <v>268</v>
      </c>
      <c r="E172" s="219">
        <f t="shared" si="27"/>
        <v>1.504517</v>
      </c>
      <c r="F172" s="375">
        <v>40</v>
      </c>
      <c r="G172" s="410">
        <v>60.18068</v>
      </c>
      <c r="H172" s="394">
        <v>20</v>
      </c>
      <c r="I172" s="411">
        <f>H172*E172</f>
        <v>30.09034</v>
      </c>
      <c r="J172" s="20" t="e">
        <f>L172/K172</f>
        <v>#DIV/0!</v>
      </c>
      <c r="K172" s="407"/>
      <c r="L172" s="407"/>
      <c r="M172" s="407"/>
      <c r="N172" s="407"/>
      <c r="O172" s="407"/>
      <c r="P172" s="396">
        <f t="shared" si="26"/>
        <v>20</v>
      </c>
      <c r="Q172" s="397">
        <f t="shared" si="26"/>
        <v>30.09034</v>
      </c>
      <c r="R172" s="398" t="e">
        <f>(J172-E172)/E172</f>
        <v>#DIV/0!</v>
      </c>
      <c r="S172" s="413" t="s">
        <v>358</v>
      </c>
      <c r="T172" s="265"/>
    </row>
    <row r="173" spans="1:20" s="25" customFormat="1" ht="15">
      <c r="A173" s="657" t="s">
        <v>198</v>
      </c>
      <c r="B173" s="657"/>
      <c r="C173" s="212"/>
      <c r="D173" s="265"/>
      <c r="E173" s="219"/>
      <c r="F173" s="212"/>
      <c r="G173" s="224">
        <f>SUM(G170:G172)</f>
        <v>3137.0766799999997</v>
      </c>
      <c r="H173" s="265"/>
      <c r="I173" s="224">
        <f>SUM(I170:I172)</f>
        <v>1600.626669486143</v>
      </c>
      <c r="J173" s="265"/>
      <c r="K173" s="265"/>
      <c r="L173" s="224">
        <f>SUM(L170:L172)</f>
        <v>2569.5865999999996</v>
      </c>
      <c r="M173" s="265"/>
      <c r="N173" s="224">
        <f>SUM(N170:N172)</f>
        <v>2149.965128000003</v>
      </c>
      <c r="O173" s="265"/>
      <c r="P173" s="265"/>
      <c r="Q173" s="224">
        <f>SUM(Q170:Q172)</f>
        <v>-968.9599305138565</v>
      </c>
      <c r="R173" s="265"/>
      <c r="S173" s="265"/>
      <c r="T173" s="265"/>
    </row>
    <row r="174" spans="1:20" s="25" customFormat="1" ht="15">
      <c r="A174" s="209" t="s">
        <v>276</v>
      </c>
      <c r="B174" s="215"/>
      <c r="C174" s="213"/>
      <c r="D174" s="265"/>
      <c r="E174" s="219"/>
      <c r="F174" s="213"/>
      <c r="G174" s="213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</row>
    <row r="175" spans="1:20" s="25" customFormat="1" ht="42.75">
      <c r="A175" s="210">
        <v>92</v>
      </c>
      <c r="B175" s="216" t="s">
        <v>277</v>
      </c>
      <c r="C175" s="159" t="s">
        <v>204</v>
      </c>
      <c r="D175" s="134" t="s">
        <v>197</v>
      </c>
      <c r="E175" s="219">
        <f t="shared" si="27"/>
        <v>0.38712245333333334</v>
      </c>
      <c r="F175" s="377">
        <v>300</v>
      </c>
      <c r="G175" s="393">
        <v>116.136736</v>
      </c>
      <c r="H175" s="394">
        <v>150</v>
      </c>
      <c r="I175" s="394">
        <f>E175*H175</f>
        <v>58.068368</v>
      </c>
      <c r="J175" s="383">
        <f>L175/K175</f>
        <v>0.38699999999999996</v>
      </c>
      <c r="K175" s="400">
        <v>300</v>
      </c>
      <c r="L175" s="399">
        <v>116.1</v>
      </c>
      <c r="M175" s="400">
        <v>300</v>
      </c>
      <c r="N175" s="399">
        <v>116.1</v>
      </c>
      <c r="O175" s="395" t="s">
        <v>473</v>
      </c>
      <c r="P175" s="396">
        <f>H175-K175</f>
        <v>-150</v>
      </c>
      <c r="Q175" s="397">
        <f>I175-L175</f>
        <v>-58.031631999999995</v>
      </c>
      <c r="R175" s="398">
        <f>(J175-E175)/E175</f>
        <v>-0.00031631679402471737</v>
      </c>
      <c r="S175" s="413" t="s">
        <v>358</v>
      </c>
      <c r="T175" s="265"/>
    </row>
    <row r="176" spans="1:20" s="25" customFormat="1" ht="42.75">
      <c r="A176" s="210">
        <v>93</v>
      </c>
      <c r="B176" s="216" t="s">
        <v>278</v>
      </c>
      <c r="C176" s="159" t="s">
        <v>204</v>
      </c>
      <c r="D176" s="134" t="s">
        <v>197</v>
      </c>
      <c r="E176" s="219">
        <f t="shared" si="27"/>
        <v>0.7347905999999998</v>
      </c>
      <c r="F176" s="375">
        <v>604</v>
      </c>
      <c r="G176" s="378">
        <v>443.8135223999999</v>
      </c>
      <c r="H176" s="394">
        <v>226</v>
      </c>
      <c r="I176" s="394">
        <f>H176*E176</f>
        <v>166.06267559999998</v>
      </c>
      <c r="J176" s="383">
        <f>L176/K176</f>
        <v>0.7313440860215054</v>
      </c>
      <c r="K176" s="400">
        <v>186</v>
      </c>
      <c r="L176" s="399">
        <v>136.03</v>
      </c>
      <c r="M176" s="400">
        <v>186</v>
      </c>
      <c r="N176" s="399">
        <v>136.03</v>
      </c>
      <c r="O176" s="395" t="s">
        <v>473</v>
      </c>
      <c r="P176" s="396">
        <f>H176-K176</f>
        <v>40</v>
      </c>
      <c r="Q176" s="397">
        <f>I176-L176</f>
        <v>30.032675599999976</v>
      </c>
      <c r="R176" s="398">
        <f>(J176-E176)/E176</f>
        <v>-0.004690470970225385</v>
      </c>
      <c r="S176" s="413" t="s">
        <v>358</v>
      </c>
      <c r="T176" s="265"/>
    </row>
    <row r="177" spans="1:20" s="25" customFormat="1" ht="15">
      <c r="A177" s="657" t="s">
        <v>198</v>
      </c>
      <c r="B177" s="657"/>
      <c r="C177" s="212"/>
      <c r="D177" s="265"/>
      <c r="E177" s="212"/>
      <c r="F177" s="212"/>
      <c r="G177" s="224">
        <f>SUM(G175:G176)</f>
        <v>559.9502583999999</v>
      </c>
      <c r="H177" s="265"/>
      <c r="I177" s="224">
        <f>SUM(I175:I176)</f>
        <v>224.13104359999997</v>
      </c>
      <c r="J177" s="265"/>
      <c r="K177" s="265"/>
      <c r="L177" s="224">
        <f>SUM(L175:L176)</f>
        <v>252.13</v>
      </c>
      <c r="M177" s="265"/>
      <c r="N177" s="224">
        <f>SUM(N175:N176)</f>
        <v>252.13</v>
      </c>
      <c r="O177" s="265"/>
      <c r="P177" s="265"/>
      <c r="Q177" s="224">
        <f>SUM(Q175:Q176)</f>
        <v>-27.99895640000002</v>
      </c>
      <c r="R177" s="265"/>
      <c r="S177" s="265"/>
      <c r="T177" s="265"/>
    </row>
    <row r="178" spans="1:20" s="25" customFormat="1" ht="15">
      <c r="A178" s="664" t="s">
        <v>279</v>
      </c>
      <c r="B178" s="665"/>
      <c r="C178" s="213"/>
      <c r="D178" s="265"/>
      <c r="E178" s="213"/>
      <c r="F178" s="213"/>
      <c r="G178" s="213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</row>
    <row r="179" spans="1:20" s="25" customFormat="1" ht="33.75">
      <c r="A179" s="210">
        <v>94</v>
      </c>
      <c r="B179" s="217" t="s">
        <v>280</v>
      </c>
      <c r="C179" s="159" t="s">
        <v>204</v>
      </c>
      <c r="D179" s="206" t="s">
        <v>268</v>
      </c>
      <c r="E179" s="219">
        <v>5.833333333333333</v>
      </c>
      <c r="F179" s="220">
        <v>60</v>
      </c>
      <c r="G179" s="223">
        <f>E179*F179</f>
        <v>350</v>
      </c>
      <c r="H179" s="265">
        <v>30</v>
      </c>
      <c r="I179" s="265">
        <v>175</v>
      </c>
      <c r="J179" s="281" t="e">
        <f>L179/K179</f>
        <v>#DIV/0!</v>
      </c>
      <c r="K179" s="265"/>
      <c r="L179" s="265"/>
      <c r="M179" s="265"/>
      <c r="N179" s="265"/>
      <c r="O179" s="265"/>
      <c r="P179" s="291">
        <f>H179-K179</f>
        <v>30</v>
      </c>
      <c r="Q179" s="267">
        <f>I179-L179</f>
        <v>175</v>
      </c>
      <c r="R179" s="268" t="e">
        <f>(J179-E179)/E179</f>
        <v>#DIV/0!</v>
      </c>
      <c r="S179" s="469" t="s">
        <v>478</v>
      </c>
      <c r="T179" s="734" t="s">
        <v>538</v>
      </c>
    </row>
    <row r="180" spans="1:20" s="25" customFormat="1" ht="15">
      <c r="A180" s="657" t="s">
        <v>198</v>
      </c>
      <c r="B180" s="657"/>
      <c r="C180" s="212"/>
      <c r="D180" s="265"/>
      <c r="E180" s="212"/>
      <c r="F180" s="212"/>
      <c r="G180" s="224">
        <f>SUM(G178:G179)</f>
        <v>350</v>
      </c>
      <c r="H180" s="265"/>
      <c r="I180" s="224">
        <f>SUM(I178:I179)</f>
        <v>175</v>
      </c>
      <c r="J180" s="265"/>
      <c r="K180" s="265"/>
      <c r="L180" s="224">
        <f>SUM(L178:L179)</f>
        <v>0</v>
      </c>
      <c r="M180" s="265"/>
      <c r="N180" s="224">
        <f>SUM(N178:N179)</f>
        <v>0</v>
      </c>
      <c r="O180" s="265"/>
      <c r="P180" s="265"/>
      <c r="Q180" s="224">
        <f>SUM(Q178:Q179)</f>
        <v>175</v>
      </c>
      <c r="R180" s="265"/>
      <c r="S180" s="265"/>
      <c r="T180" s="265"/>
    </row>
    <row r="181" spans="1:20" s="25" customFormat="1" ht="15">
      <c r="A181" s="659" t="s">
        <v>281</v>
      </c>
      <c r="B181" s="660"/>
      <c r="C181" s="213"/>
      <c r="D181" s="265"/>
      <c r="E181" s="213"/>
      <c r="F181" s="213"/>
      <c r="G181" s="213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</row>
    <row r="182" spans="1:20" s="25" customFormat="1" ht="27" customHeight="1">
      <c r="A182" s="210">
        <v>95</v>
      </c>
      <c r="B182" s="414" t="s">
        <v>282</v>
      </c>
      <c r="C182" s="201" t="s">
        <v>204</v>
      </c>
      <c r="D182" s="406" t="s">
        <v>268</v>
      </c>
      <c r="E182" s="225">
        <f>G182/F182</f>
        <v>5.862</v>
      </c>
      <c r="F182" s="220">
        <v>5</v>
      </c>
      <c r="G182" s="221">
        <v>29.31</v>
      </c>
      <c r="H182" s="220">
        <v>5</v>
      </c>
      <c r="I182" s="221">
        <v>29.31</v>
      </c>
      <c r="J182" s="20">
        <f>L182/K182</f>
        <v>5.858399999999999</v>
      </c>
      <c r="K182" s="407">
        <v>5</v>
      </c>
      <c r="L182" s="407">
        <v>29.291999999999994</v>
      </c>
      <c r="M182" s="407">
        <v>5</v>
      </c>
      <c r="N182" s="407">
        <v>29.291999999999994</v>
      </c>
      <c r="O182" s="407" t="s">
        <v>364</v>
      </c>
      <c r="P182" s="396">
        <f aca="true" t="shared" si="28" ref="P182:Q184">H182-K182</f>
        <v>0</v>
      </c>
      <c r="Q182" s="397">
        <f t="shared" si="28"/>
        <v>0.018000000000004235</v>
      </c>
      <c r="R182" s="415">
        <f>(J182-E182)/E182</f>
        <v>-0.0006141248720575537</v>
      </c>
      <c r="S182" s="330" t="s">
        <v>412</v>
      </c>
      <c r="T182" s="265"/>
    </row>
    <row r="183" spans="1:20" s="25" customFormat="1" ht="27.75" customHeight="1">
      <c r="A183" s="210">
        <v>96</v>
      </c>
      <c r="B183" s="414" t="s">
        <v>283</v>
      </c>
      <c r="C183" s="201" t="s">
        <v>204</v>
      </c>
      <c r="D183" s="406" t="s">
        <v>268</v>
      </c>
      <c r="E183" s="225">
        <f>G183/F183</f>
        <v>2.4059999999999997</v>
      </c>
      <c r="F183" s="220">
        <v>5</v>
      </c>
      <c r="G183" s="221">
        <v>12.03</v>
      </c>
      <c r="H183" s="220">
        <v>5</v>
      </c>
      <c r="I183" s="221">
        <v>12.03</v>
      </c>
      <c r="J183" s="20">
        <f>L183/K183</f>
        <v>2.4059999999999997</v>
      </c>
      <c r="K183" s="407">
        <v>5</v>
      </c>
      <c r="L183" s="407">
        <v>12.029999999999998</v>
      </c>
      <c r="M183" s="407">
        <v>5</v>
      </c>
      <c r="N183" s="407">
        <v>12.029999999999998</v>
      </c>
      <c r="O183" s="407" t="s">
        <v>367</v>
      </c>
      <c r="P183" s="396">
        <f t="shared" si="28"/>
        <v>0</v>
      </c>
      <c r="Q183" s="397">
        <f t="shared" si="28"/>
        <v>0</v>
      </c>
      <c r="R183" s="415">
        <f>(J183-E183)/E183</f>
        <v>0</v>
      </c>
      <c r="S183" s="330" t="s">
        <v>479</v>
      </c>
      <c r="T183" s="265"/>
    </row>
    <row r="184" spans="1:20" s="25" customFormat="1" ht="24" customHeight="1">
      <c r="A184" s="210">
        <v>97</v>
      </c>
      <c r="B184" s="414" t="s">
        <v>284</v>
      </c>
      <c r="C184" s="201" t="s">
        <v>204</v>
      </c>
      <c r="D184" s="406" t="s">
        <v>268</v>
      </c>
      <c r="E184" s="225">
        <f>G184/F184</f>
        <v>4</v>
      </c>
      <c r="F184" s="220">
        <v>5</v>
      </c>
      <c r="G184" s="221">
        <v>20</v>
      </c>
      <c r="H184" s="220">
        <v>5</v>
      </c>
      <c r="I184" s="221">
        <v>20</v>
      </c>
      <c r="J184" s="20" t="e">
        <f>L184/K184</f>
        <v>#DIV/0!</v>
      </c>
      <c r="K184" s="407"/>
      <c r="L184" s="407"/>
      <c r="M184" s="407"/>
      <c r="N184" s="407"/>
      <c r="O184" s="407"/>
      <c r="P184" s="396">
        <f t="shared" si="28"/>
        <v>5</v>
      </c>
      <c r="Q184" s="397">
        <f t="shared" si="28"/>
        <v>20</v>
      </c>
      <c r="R184" s="415" t="e">
        <f>(J184-E184)/E184</f>
        <v>#DIV/0!</v>
      </c>
      <c r="S184" s="416"/>
      <c r="T184" s="734" t="s">
        <v>538</v>
      </c>
    </row>
    <row r="185" spans="1:20" s="25" customFormat="1" ht="15">
      <c r="A185" s="657" t="s">
        <v>198</v>
      </c>
      <c r="B185" s="657"/>
      <c r="C185" s="212"/>
      <c r="D185" s="265"/>
      <c r="E185" s="212"/>
      <c r="F185" s="212"/>
      <c r="G185" s="224">
        <f>SUM(G182:G184)</f>
        <v>61.339999999999996</v>
      </c>
      <c r="H185" s="265"/>
      <c r="I185" s="224">
        <f>SUM(I182:I184)</f>
        <v>61.339999999999996</v>
      </c>
      <c r="J185" s="265"/>
      <c r="K185" s="265"/>
      <c r="L185" s="224">
        <f>SUM(L182:L184)</f>
        <v>41.32199999999999</v>
      </c>
      <c r="M185" s="265"/>
      <c r="N185" s="224">
        <f>SUM(N182:N184)</f>
        <v>41.32199999999999</v>
      </c>
      <c r="O185" s="265"/>
      <c r="P185" s="265"/>
      <c r="Q185" s="224">
        <f>SUM(Q182:Q184)</f>
        <v>20.018000000000004</v>
      </c>
      <c r="R185" s="265"/>
      <c r="S185" s="265"/>
      <c r="T185" s="265"/>
    </row>
    <row r="186" spans="1:20" s="25" customFormat="1" ht="15">
      <c r="A186" s="209" t="s">
        <v>285</v>
      </c>
      <c r="B186" s="215"/>
      <c r="C186" s="213"/>
      <c r="D186" s="265"/>
      <c r="E186" s="213"/>
      <c r="F186" s="213"/>
      <c r="G186" s="213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</row>
    <row r="187" spans="1:20" s="25" customFormat="1" ht="33.75">
      <c r="A187" s="210">
        <v>98</v>
      </c>
      <c r="B187" s="210" t="s">
        <v>286</v>
      </c>
      <c r="C187" s="159" t="s">
        <v>204</v>
      </c>
      <c r="D187" s="206" t="s">
        <v>268</v>
      </c>
      <c r="E187" s="474">
        <v>5.501</v>
      </c>
      <c r="F187" s="220">
        <v>9</v>
      </c>
      <c r="G187" s="223">
        <f>E187*F187</f>
        <v>49.509</v>
      </c>
      <c r="H187" s="220">
        <v>9</v>
      </c>
      <c r="I187" s="223">
        <v>49.513463157894655</v>
      </c>
      <c r="J187" s="281" t="e">
        <f>L187/K187</f>
        <v>#DIV/0!</v>
      </c>
      <c r="K187" s="265"/>
      <c r="L187" s="265"/>
      <c r="M187" s="265"/>
      <c r="N187" s="265"/>
      <c r="O187" s="265"/>
      <c r="P187" s="291">
        <f>H187-K187</f>
        <v>9</v>
      </c>
      <c r="Q187" s="267">
        <f>I187-L187</f>
        <v>49.513463157894655</v>
      </c>
      <c r="R187" s="268" t="e">
        <f>(J187-E187)/E187</f>
        <v>#DIV/0!</v>
      </c>
      <c r="S187" s="265"/>
      <c r="T187" s="734" t="s">
        <v>538</v>
      </c>
    </row>
    <row r="188" spans="1:20" s="25" customFormat="1" ht="15">
      <c r="A188" s="657" t="s">
        <v>198</v>
      </c>
      <c r="B188" s="657"/>
      <c r="C188" s="212"/>
      <c r="D188" s="265"/>
      <c r="E188" s="212"/>
      <c r="F188" s="212"/>
      <c r="G188" s="224">
        <f>SUM(G186:G187)</f>
        <v>49.509</v>
      </c>
      <c r="H188" s="265"/>
      <c r="I188" s="224">
        <f>SUM(I186:I187)</f>
        <v>49.513463157894655</v>
      </c>
      <c r="J188" s="265"/>
      <c r="K188" s="265"/>
      <c r="L188" s="224">
        <f>SUM(L186:L187)</f>
        <v>0</v>
      </c>
      <c r="M188" s="265"/>
      <c r="N188" s="224">
        <f>SUM(N186:N187)</f>
        <v>0</v>
      </c>
      <c r="O188" s="265"/>
      <c r="P188" s="265"/>
      <c r="Q188" s="224">
        <f>SUM(Q186:Q187)</f>
        <v>49.513463157894655</v>
      </c>
      <c r="R188" s="265"/>
      <c r="S188" s="265"/>
      <c r="T188" s="265"/>
    </row>
    <row r="189" spans="1:20" s="25" customFormat="1" ht="15">
      <c r="A189" s="659" t="s">
        <v>287</v>
      </c>
      <c r="B189" s="660"/>
      <c r="C189" s="213"/>
      <c r="D189" s="265"/>
      <c r="E189" s="213"/>
      <c r="F189" s="213"/>
      <c r="G189" s="213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</row>
    <row r="190" spans="1:20" s="25" customFormat="1" ht="33.75">
      <c r="A190" s="218">
        <v>99</v>
      </c>
      <c r="B190" s="293" t="s">
        <v>288</v>
      </c>
      <c r="C190" s="201" t="s">
        <v>204</v>
      </c>
      <c r="D190" s="406" t="s">
        <v>268</v>
      </c>
      <c r="E190" s="225">
        <f>G190/F190</f>
        <v>52.967999999999996</v>
      </c>
      <c r="F190" s="220">
        <v>5</v>
      </c>
      <c r="G190" s="473">
        <v>264.84</v>
      </c>
      <c r="H190" s="407">
        <v>2</v>
      </c>
      <c r="I190" s="407">
        <f>H190*E190</f>
        <v>105.93599999999999</v>
      </c>
      <c r="J190" s="20" t="e">
        <f>L190/K190</f>
        <v>#DIV/0!</v>
      </c>
      <c r="K190" s="407"/>
      <c r="L190" s="407"/>
      <c r="M190" s="407"/>
      <c r="N190" s="407"/>
      <c r="O190" s="407"/>
      <c r="P190" s="396">
        <f>H190-K190</f>
        <v>2</v>
      </c>
      <c r="Q190" s="397">
        <f>I190-L190</f>
        <v>105.93599999999999</v>
      </c>
      <c r="R190" s="398" t="e">
        <f>(J190-E190)/E190</f>
        <v>#DIV/0!</v>
      </c>
      <c r="S190" s="330" t="s">
        <v>480</v>
      </c>
      <c r="T190" s="734" t="s">
        <v>538</v>
      </c>
    </row>
    <row r="191" spans="1:20" s="25" customFormat="1" ht="15">
      <c r="A191" s="657" t="s">
        <v>198</v>
      </c>
      <c r="B191" s="657"/>
      <c r="C191" s="212"/>
      <c r="D191" s="294"/>
      <c r="E191" s="212"/>
      <c r="F191" s="212"/>
      <c r="G191" s="222">
        <f>SUM(G190)</f>
        <v>264.84</v>
      </c>
      <c r="H191" s="294"/>
      <c r="I191" s="222">
        <f>SUM(I190)</f>
        <v>105.93599999999999</v>
      </c>
      <c r="J191" s="265"/>
      <c r="K191" s="265"/>
      <c r="L191" s="222">
        <f>SUM(L190)</f>
        <v>0</v>
      </c>
      <c r="M191" s="265"/>
      <c r="N191" s="222">
        <f>SUM(N190)</f>
        <v>0</v>
      </c>
      <c r="O191" s="265"/>
      <c r="P191" s="265"/>
      <c r="Q191" s="222">
        <f>SUM(Q190)</f>
        <v>105.93599999999999</v>
      </c>
      <c r="R191" s="265"/>
      <c r="S191" s="265"/>
      <c r="T191" s="265"/>
    </row>
    <row r="192" spans="1:20" s="25" customFormat="1" ht="15">
      <c r="A192" s="658" t="s">
        <v>131</v>
      </c>
      <c r="B192" s="658"/>
      <c r="C192" s="658"/>
      <c r="D192" s="658"/>
      <c r="E192" s="658"/>
      <c r="F192" s="106"/>
      <c r="G192" s="300">
        <f>G168+G173+G177+G180+G185+G188+G191</f>
        <v>6418.533709609698</v>
      </c>
      <c r="H192" s="107"/>
      <c r="I192" s="304">
        <f>I168+I173+I177+I180+I185+I188+I191</f>
        <v>3605.849278572209</v>
      </c>
      <c r="J192" s="303"/>
      <c r="K192" s="303"/>
      <c r="L192" s="304">
        <f>L168+L173+L177+L180+L185+L188+L191</f>
        <v>3680.8887999999997</v>
      </c>
      <c r="M192" s="303"/>
      <c r="N192" s="304">
        <f>N168+N173+N177+N180+N185+N188+N191</f>
        <v>2908.7791280000033</v>
      </c>
      <c r="O192" s="107"/>
      <c r="P192" s="108"/>
      <c r="Q192" s="300">
        <f>Q168+Q173+Q177+Q180+Q185+Q188+Q191</f>
        <v>-75.03952142779106</v>
      </c>
      <c r="R192" s="108"/>
      <c r="S192" s="109"/>
      <c r="T192" s="109"/>
    </row>
    <row r="193" spans="1:20" s="25" customFormat="1" ht="15">
      <c r="A193" s="671" t="s">
        <v>133</v>
      </c>
      <c r="B193" s="671"/>
      <c r="C193" s="671"/>
      <c r="D193" s="671"/>
      <c r="E193" s="671"/>
      <c r="F193" s="671"/>
      <c r="G193" s="671"/>
      <c r="H193" s="671"/>
      <c r="I193" s="671"/>
      <c r="J193" s="671"/>
      <c r="K193" s="671"/>
      <c r="L193" s="671"/>
      <c r="M193" s="671"/>
      <c r="N193" s="671"/>
      <c r="O193" s="671"/>
      <c r="P193" s="671"/>
      <c r="Q193" s="671"/>
      <c r="R193" s="671"/>
      <c r="S193" s="671"/>
      <c r="T193" s="671"/>
    </row>
    <row r="194" spans="1:20" s="25" customFormat="1" ht="33.75">
      <c r="A194" s="210">
        <v>100</v>
      </c>
      <c r="B194" s="417" t="s">
        <v>289</v>
      </c>
      <c r="C194" s="201" t="s">
        <v>204</v>
      </c>
      <c r="D194" s="406" t="s">
        <v>268</v>
      </c>
      <c r="E194" s="418">
        <f>G194/F194</f>
        <v>524</v>
      </c>
      <c r="F194" s="228">
        <v>1</v>
      </c>
      <c r="G194" s="229">
        <v>524</v>
      </c>
      <c r="H194" s="394">
        <f>F194</f>
        <v>1</v>
      </c>
      <c r="I194" s="419">
        <f>G194</f>
        <v>524</v>
      </c>
      <c r="J194" s="20" t="e">
        <f>L194/K194</f>
        <v>#DIV/0!</v>
      </c>
      <c r="K194" s="407"/>
      <c r="L194" s="407"/>
      <c r="M194" s="407"/>
      <c r="N194" s="407"/>
      <c r="O194" s="407"/>
      <c r="P194" s="396">
        <f>H194-K194</f>
        <v>1</v>
      </c>
      <c r="Q194" s="397">
        <f>I194-L194</f>
        <v>524</v>
      </c>
      <c r="R194" s="398" t="e">
        <f>(J194-E194)/E194</f>
        <v>#DIV/0!</v>
      </c>
      <c r="S194" s="468" t="s">
        <v>481</v>
      </c>
      <c r="T194" s="734" t="s">
        <v>538</v>
      </c>
    </row>
    <row r="195" spans="1:20" s="25" customFormat="1" ht="15">
      <c r="A195" s="705" t="s">
        <v>134</v>
      </c>
      <c r="B195" s="705"/>
      <c r="C195" s="705"/>
      <c r="D195" s="705"/>
      <c r="E195" s="705"/>
      <c r="F195" s="106"/>
      <c r="G195" s="471">
        <f>G194</f>
        <v>524</v>
      </c>
      <c r="H195" s="472"/>
      <c r="I195" s="471">
        <f>I194</f>
        <v>524</v>
      </c>
      <c r="J195" s="472"/>
      <c r="K195" s="472"/>
      <c r="L195" s="471">
        <f>L194</f>
        <v>0</v>
      </c>
      <c r="M195" s="472"/>
      <c r="N195" s="471">
        <f>N194</f>
        <v>0</v>
      </c>
      <c r="O195" s="472"/>
      <c r="P195" s="472"/>
      <c r="Q195" s="471">
        <f>Q194</f>
        <v>524</v>
      </c>
      <c r="R195" s="108"/>
      <c r="S195" s="109"/>
      <c r="T195" s="109"/>
    </row>
    <row r="196" spans="1:20" s="25" customFormat="1" ht="15">
      <c r="A196" s="671" t="s">
        <v>135</v>
      </c>
      <c r="B196" s="671"/>
      <c r="C196" s="671"/>
      <c r="D196" s="671"/>
      <c r="E196" s="671"/>
      <c r="F196" s="671"/>
      <c r="G196" s="671"/>
      <c r="H196" s="671"/>
      <c r="I196" s="671"/>
      <c r="J196" s="671"/>
      <c r="K196" s="671"/>
      <c r="L196" s="671"/>
      <c r="M196" s="671"/>
      <c r="N196" s="671"/>
      <c r="O196" s="671"/>
      <c r="P196" s="671"/>
      <c r="Q196" s="671"/>
      <c r="R196" s="671"/>
      <c r="S196" s="671"/>
      <c r="T196" s="671"/>
    </row>
    <row r="197" spans="1:20" s="25" customFormat="1" ht="15">
      <c r="A197" s="661" t="s">
        <v>290</v>
      </c>
      <c r="B197" s="662"/>
      <c r="C197" s="213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</row>
    <row r="198" spans="1:20" s="25" customFormat="1" ht="15">
      <c r="A198" s="663" t="s">
        <v>291</v>
      </c>
      <c r="B198" s="663"/>
      <c r="C198" s="213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</row>
    <row r="199" spans="1:20" s="25" customFormat="1" ht="15">
      <c r="A199" s="210">
        <v>101</v>
      </c>
      <c r="B199" s="233" t="s">
        <v>291</v>
      </c>
      <c r="C199" s="201" t="s">
        <v>204</v>
      </c>
      <c r="D199" s="406" t="s">
        <v>268</v>
      </c>
      <c r="E199" s="420">
        <f aca="true" t="shared" si="29" ref="E199:E204">G199/F199</f>
        <v>6</v>
      </c>
      <c r="F199" s="418">
        <v>20</v>
      </c>
      <c r="G199" s="420">
        <v>120</v>
      </c>
      <c r="H199" s="407"/>
      <c r="I199" s="407"/>
      <c r="J199" s="20" t="e">
        <f aca="true" t="shared" si="30" ref="J199:J205">L199/K199</f>
        <v>#DIV/0!</v>
      </c>
      <c r="K199" s="407"/>
      <c r="L199" s="407"/>
      <c r="M199" s="407"/>
      <c r="N199" s="407"/>
      <c r="O199" s="407"/>
      <c r="P199" s="396">
        <f aca="true" t="shared" si="31" ref="P199:Q205">H199-K199</f>
        <v>0</v>
      </c>
      <c r="Q199" s="397">
        <f t="shared" si="31"/>
        <v>0</v>
      </c>
      <c r="R199" s="415" t="e">
        <f aca="true" t="shared" si="32" ref="R199:R205">(J199-E199)/E199</f>
        <v>#DIV/0!</v>
      </c>
      <c r="S199" s="407"/>
      <c r="T199" s="265"/>
    </row>
    <row r="200" spans="1:20" s="25" customFormat="1" ht="15">
      <c r="A200" s="210">
        <v>102</v>
      </c>
      <c r="B200" s="233" t="s">
        <v>292</v>
      </c>
      <c r="C200" s="201" t="s">
        <v>204</v>
      </c>
      <c r="D200" s="406" t="s">
        <v>268</v>
      </c>
      <c r="E200" s="420">
        <f t="shared" si="29"/>
        <v>8</v>
      </c>
      <c r="F200" s="418">
        <v>5</v>
      </c>
      <c r="G200" s="420">
        <v>40</v>
      </c>
      <c r="H200" s="407"/>
      <c r="I200" s="407"/>
      <c r="J200" s="20" t="e">
        <f t="shared" si="30"/>
        <v>#DIV/0!</v>
      </c>
      <c r="K200" s="407"/>
      <c r="L200" s="407"/>
      <c r="M200" s="407"/>
      <c r="N200" s="407"/>
      <c r="O200" s="407"/>
      <c r="P200" s="396">
        <f t="shared" si="31"/>
        <v>0</v>
      </c>
      <c r="Q200" s="397">
        <f t="shared" si="31"/>
        <v>0</v>
      </c>
      <c r="R200" s="415" t="e">
        <f t="shared" si="32"/>
        <v>#DIV/0!</v>
      </c>
      <c r="S200" s="407"/>
      <c r="T200" s="265"/>
    </row>
    <row r="201" spans="1:20" s="25" customFormat="1" ht="28.5">
      <c r="A201" s="210">
        <v>103</v>
      </c>
      <c r="B201" s="233" t="s">
        <v>293</v>
      </c>
      <c r="C201" s="201" t="s">
        <v>204</v>
      </c>
      <c r="D201" s="406" t="s">
        <v>268</v>
      </c>
      <c r="E201" s="420">
        <f t="shared" si="29"/>
        <v>50</v>
      </c>
      <c r="F201" s="418">
        <v>1</v>
      </c>
      <c r="G201" s="420">
        <v>50</v>
      </c>
      <c r="H201" s="407"/>
      <c r="I201" s="407"/>
      <c r="J201" s="20">
        <f t="shared" si="30"/>
        <v>49.5</v>
      </c>
      <c r="K201" s="407">
        <v>1</v>
      </c>
      <c r="L201" s="407">
        <v>49.5</v>
      </c>
      <c r="M201" s="407">
        <v>1</v>
      </c>
      <c r="N201" s="407">
        <v>49.5</v>
      </c>
      <c r="O201" s="407" t="s">
        <v>363</v>
      </c>
      <c r="P201" s="396">
        <f t="shared" si="31"/>
        <v>-1</v>
      </c>
      <c r="Q201" s="397">
        <f t="shared" si="31"/>
        <v>-49.5</v>
      </c>
      <c r="R201" s="415">
        <f t="shared" si="32"/>
        <v>-0.01</v>
      </c>
      <c r="S201" s="337" t="s">
        <v>415</v>
      </c>
      <c r="T201" s="265"/>
    </row>
    <row r="202" spans="1:20" s="25" customFormat="1" ht="28.5">
      <c r="A202" s="210">
        <v>104</v>
      </c>
      <c r="B202" s="233" t="s">
        <v>294</v>
      </c>
      <c r="C202" s="201" t="s">
        <v>204</v>
      </c>
      <c r="D202" s="406" t="s">
        <v>268</v>
      </c>
      <c r="E202" s="420">
        <f t="shared" si="29"/>
        <v>20</v>
      </c>
      <c r="F202" s="418">
        <v>3</v>
      </c>
      <c r="G202" s="420">
        <v>60</v>
      </c>
      <c r="H202" s="407"/>
      <c r="I202" s="407"/>
      <c r="J202" s="20" t="e">
        <f t="shared" si="30"/>
        <v>#DIV/0!</v>
      </c>
      <c r="K202" s="407"/>
      <c r="L202" s="407"/>
      <c r="M202" s="407"/>
      <c r="N202" s="407"/>
      <c r="O202" s="407"/>
      <c r="P202" s="396">
        <f t="shared" si="31"/>
        <v>0</v>
      </c>
      <c r="Q202" s="397">
        <f t="shared" si="31"/>
        <v>0</v>
      </c>
      <c r="R202" s="415" t="e">
        <f t="shared" si="32"/>
        <v>#DIV/0!</v>
      </c>
      <c r="S202" s="338"/>
      <c r="T202" s="265"/>
    </row>
    <row r="203" spans="1:20" s="25" customFormat="1" ht="28.5">
      <c r="A203" s="210">
        <v>105</v>
      </c>
      <c r="B203" s="233" t="s">
        <v>295</v>
      </c>
      <c r="C203" s="201" t="s">
        <v>204</v>
      </c>
      <c r="D203" s="406" t="s">
        <v>268</v>
      </c>
      <c r="E203" s="420">
        <f t="shared" si="29"/>
        <v>15</v>
      </c>
      <c r="F203" s="418">
        <v>1</v>
      </c>
      <c r="G203" s="420">
        <v>15</v>
      </c>
      <c r="H203" s="407"/>
      <c r="I203" s="407"/>
      <c r="J203" s="20">
        <f t="shared" si="30"/>
        <v>7.26</v>
      </c>
      <c r="K203" s="407">
        <v>1</v>
      </c>
      <c r="L203" s="407">
        <v>7.26</v>
      </c>
      <c r="M203" s="407">
        <v>1</v>
      </c>
      <c r="N203" s="407">
        <v>7.26</v>
      </c>
      <c r="O203" s="407" t="s">
        <v>363</v>
      </c>
      <c r="P203" s="396">
        <f t="shared" si="31"/>
        <v>-1</v>
      </c>
      <c r="Q203" s="397">
        <f t="shared" si="31"/>
        <v>-7.26</v>
      </c>
      <c r="R203" s="415">
        <f t="shared" si="32"/>
        <v>-0.516</v>
      </c>
      <c r="S203" s="337" t="s">
        <v>417</v>
      </c>
      <c r="T203" s="265"/>
    </row>
    <row r="204" spans="1:20" s="25" customFormat="1" ht="15">
      <c r="A204" s="210">
        <v>106</v>
      </c>
      <c r="B204" s="233" t="s">
        <v>296</v>
      </c>
      <c r="C204" s="201" t="s">
        <v>204</v>
      </c>
      <c r="D204" s="406" t="s">
        <v>268</v>
      </c>
      <c r="E204" s="420">
        <f t="shared" si="29"/>
        <v>5</v>
      </c>
      <c r="F204" s="418">
        <v>5</v>
      </c>
      <c r="G204" s="420">
        <v>25</v>
      </c>
      <c r="H204" s="407"/>
      <c r="I204" s="407"/>
      <c r="J204" s="20" t="e">
        <f t="shared" si="30"/>
        <v>#DIV/0!</v>
      </c>
      <c r="K204" s="407"/>
      <c r="L204" s="407"/>
      <c r="M204" s="407"/>
      <c r="N204" s="407"/>
      <c r="O204" s="407"/>
      <c r="P204" s="396">
        <f t="shared" si="31"/>
        <v>0</v>
      </c>
      <c r="Q204" s="397">
        <f t="shared" si="31"/>
        <v>0</v>
      </c>
      <c r="R204" s="415" t="e">
        <f t="shared" si="32"/>
        <v>#DIV/0!</v>
      </c>
      <c r="S204" s="338"/>
      <c r="T204" s="265"/>
    </row>
    <row r="205" spans="1:20" s="25" customFormat="1" ht="22.5">
      <c r="A205" s="210">
        <v>107</v>
      </c>
      <c r="B205" s="233" t="s">
        <v>297</v>
      </c>
      <c r="C205" s="201" t="s">
        <v>204</v>
      </c>
      <c r="D205" s="406" t="s">
        <v>268</v>
      </c>
      <c r="E205" s="420">
        <f>G205/F205</f>
        <v>15</v>
      </c>
      <c r="F205" s="418">
        <v>2</v>
      </c>
      <c r="G205" s="420">
        <v>30</v>
      </c>
      <c r="H205" s="407"/>
      <c r="I205" s="407"/>
      <c r="J205" s="20">
        <f t="shared" si="30"/>
        <v>14.6</v>
      </c>
      <c r="K205" s="407">
        <v>2</v>
      </c>
      <c r="L205" s="407">
        <v>29.2</v>
      </c>
      <c r="M205" s="407">
        <v>2</v>
      </c>
      <c r="N205" s="407">
        <v>29.2</v>
      </c>
      <c r="O205" s="407" t="s">
        <v>363</v>
      </c>
      <c r="P205" s="396">
        <f t="shared" si="31"/>
        <v>-2</v>
      </c>
      <c r="Q205" s="397">
        <f t="shared" si="31"/>
        <v>-29.2</v>
      </c>
      <c r="R205" s="415">
        <f t="shared" si="32"/>
        <v>-0.02666666666666669</v>
      </c>
      <c r="S205" s="337" t="s">
        <v>417</v>
      </c>
      <c r="T205" s="265"/>
    </row>
    <row r="206" spans="1:20" s="25" customFormat="1" ht="15">
      <c r="A206" s="674" t="s">
        <v>198</v>
      </c>
      <c r="B206" s="675"/>
      <c r="C206" s="212"/>
      <c r="D206" s="265"/>
      <c r="E206" s="212"/>
      <c r="F206" s="212"/>
      <c r="G206" s="231">
        <f>SUM(G199:G205)</f>
        <v>340</v>
      </c>
      <c r="H206" s="265"/>
      <c r="I206" s="231">
        <f>SUM(I199:I205)</f>
        <v>0</v>
      </c>
      <c r="J206" s="265"/>
      <c r="K206" s="265"/>
      <c r="L206" s="231">
        <f>SUM(L199:L205)</f>
        <v>85.96</v>
      </c>
      <c r="M206" s="265"/>
      <c r="N206" s="231">
        <f>SUM(N199:N205)</f>
        <v>85.96</v>
      </c>
      <c r="O206" s="265"/>
      <c r="P206" s="265"/>
      <c r="Q206" s="231">
        <f>SUM(Q199:Q205)</f>
        <v>-85.96</v>
      </c>
      <c r="R206" s="265"/>
      <c r="S206" s="265"/>
      <c r="T206" s="265"/>
    </row>
    <row r="207" spans="1:20" s="25" customFormat="1" ht="15">
      <c r="A207" s="673" t="s">
        <v>298</v>
      </c>
      <c r="B207" s="673"/>
      <c r="C207" s="213"/>
      <c r="D207" s="265"/>
      <c r="E207" s="213"/>
      <c r="F207" s="213"/>
      <c r="G207" s="213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</row>
    <row r="208" spans="1:20" s="25" customFormat="1" ht="33.75">
      <c r="A208" s="210">
        <v>108</v>
      </c>
      <c r="B208" s="226" t="s">
        <v>299</v>
      </c>
      <c r="C208" s="159" t="s">
        <v>204</v>
      </c>
      <c r="D208" s="206" t="s">
        <v>268</v>
      </c>
      <c r="E208" s="230">
        <f aca="true" t="shared" si="33" ref="E208:E214">G208/F208</f>
        <v>200</v>
      </c>
      <c r="F208" s="227">
        <v>1</v>
      </c>
      <c r="G208" s="230">
        <v>200</v>
      </c>
      <c r="H208" s="227">
        <v>1</v>
      </c>
      <c r="I208" s="230">
        <v>200</v>
      </c>
      <c r="J208" s="412" t="e">
        <f aca="true" t="shared" si="34" ref="J208:J215">L208/K208</f>
        <v>#DIV/0!</v>
      </c>
      <c r="K208" s="265"/>
      <c r="L208" s="265"/>
      <c r="M208" s="265"/>
      <c r="N208" s="265"/>
      <c r="O208" s="265"/>
      <c r="P208" s="295">
        <f aca="true" t="shared" si="35" ref="P208:Q215">H208-K208</f>
        <v>1</v>
      </c>
      <c r="Q208" s="391">
        <f t="shared" si="35"/>
        <v>200</v>
      </c>
      <c r="R208" s="392" t="e">
        <f aca="true" t="shared" si="36" ref="R208:R215">(J208-E208)/E208</f>
        <v>#DIV/0!</v>
      </c>
      <c r="S208" s="265"/>
      <c r="T208" s="734" t="s">
        <v>538</v>
      </c>
    </row>
    <row r="209" spans="1:20" s="25" customFormat="1" ht="33.75">
      <c r="A209" s="210">
        <v>109</v>
      </c>
      <c r="B209" s="226" t="s">
        <v>300</v>
      </c>
      <c r="C209" s="159" t="s">
        <v>204</v>
      </c>
      <c r="D209" s="206" t="s">
        <v>268</v>
      </c>
      <c r="E209" s="230">
        <f t="shared" si="33"/>
        <v>14</v>
      </c>
      <c r="F209" s="227">
        <v>2</v>
      </c>
      <c r="G209" s="230">
        <v>28</v>
      </c>
      <c r="H209" s="227">
        <v>2</v>
      </c>
      <c r="I209" s="230">
        <v>28</v>
      </c>
      <c r="J209" s="412" t="e">
        <f t="shared" si="34"/>
        <v>#DIV/0!</v>
      </c>
      <c r="K209" s="265"/>
      <c r="L209" s="265"/>
      <c r="M209" s="265"/>
      <c r="N209" s="265"/>
      <c r="O209" s="265"/>
      <c r="P209" s="295">
        <f t="shared" si="35"/>
        <v>2</v>
      </c>
      <c r="Q209" s="391">
        <f t="shared" si="35"/>
        <v>28</v>
      </c>
      <c r="R209" s="392" t="e">
        <f t="shared" si="36"/>
        <v>#DIV/0!</v>
      </c>
      <c r="S209" s="265"/>
      <c r="T209" s="734" t="s">
        <v>538</v>
      </c>
    </row>
    <row r="210" spans="1:20" s="25" customFormat="1" ht="29.25">
      <c r="A210" s="210">
        <v>110</v>
      </c>
      <c r="B210" s="226" t="s">
        <v>301</v>
      </c>
      <c r="C210" s="159" t="s">
        <v>204</v>
      </c>
      <c r="D210" s="206" t="s">
        <v>268</v>
      </c>
      <c r="E210" s="230">
        <f t="shared" si="33"/>
        <v>90</v>
      </c>
      <c r="F210" s="227">
        <v>4</v>
      </c>
      <c r="G210" s="230">
        <v>360</v>
      </c>
      <c r="H210" s="265"/>
      <c r="I210" s="265"/>
      <c r="J210" s="412" t="e">
        <f t="shared" si="34"/>
        <v>#DIV/0!</v>
      </c>
      <c r="K210" s="265"/>
      <c r="L210" s="265"/>
      <c r="M210" s="265"/>
      <c r="N210" s="265"/>
      <c r="O210" s="265"/>
      <c r="P210" s="295">
        <f t="shared" si="35"/>
        <v>0</v>
      </c>
      <c r="Q210" s="391">
        <f t="shared" si="35"/>
        <v>0</v>
      </c>
      <c r="R210" s="392" t="e">
        <f t="shared" si="36"/>
        <v>#DIV/0!</v>
      </c>
      <c r="S210" s="265"/>
      <c r="T210" s="734"/>
    </row>
    <row r="211" spans="1:20" s="25" customFormat="1" ht="34.5" customHeight="1">
      <c r="A211" s="210">
        <v>111</v>
      </c>
      <c r="B211" s="226" t="s">
        <v>302</v>
      </c>
      <c r="C211" s="159" t="s">
        <v>204</v>
      </c>
      <c r="D211" s="206" t="s">
        <v>268</v>
      </c>
      <c r="E211" s="230">
        <f t="shared" si="33"/>
        <v>162.6</v>
      </c>
      <c r="F211" s="227">
        <v>1</v>
      </c>
      <c r="G211" s="230">
        <v>162.6</v>
      </c>
      <c r="H211" s="227">
        <v>1</v>
      </c>
      <c r="I211" s="230">
        <v>162.6</v>
      </c>
      <c r="J211" s="412" t="e">
        <f t="shared" si="34"/>
        <v>#DIV/0!</v>
      </c>
      <c r="K211" s="265"/>
      <c r="L211" s="265"/>
      <c r="M211" s="265"/>
      <c r="N211" s="265"/>
      <c r="O211" s="265"/>
      <c r="P211" s="295">
        <f t="shared" si="35"/>
        <v>1</v>
      </c>
      <c r="Q211" s="296">
        <f t="shared" si="35"/>
        <v>162.6</v>
      </c>
      <c r="R211" s="392" t="e">
        <f t="shared" si="36"/>
        <v>#DIV/0!</v>
      </c>
      <c r="S211" s="265"/>
      <c r="T211" s="735" t="s">
        <v>538</v>
      </c>
    </row>
    <row r="212" spans="1:20" s="25" customFormat="1" ht="29.25">
      <c r="A212" s="210">
        <v>112</v>
      </c>
      <c r="B212" s="226" t="s">
        <v>303</v>
      </c>
      <c r="C212" s="159" t="s">
        <v>204</v>
      </c>
      <c r="D212" s="206" t="s">
        <v>268</v>
      </c>
      <c r="E212" s="230">
        <f t="shared" si="33"/>
        <v>72</v>
      </c>
      <c r="F212" s="227">
        <v>1</v>
      </c>
      <c r="G212" s="230">
        <v>72</v>
      </c>
      <c r="H212" s="227">
        <v>1</v>
      </c>
      <c r="I212" s="230">
        <v>72</v>
      </c>
      <c r="J212" s="412" t="e">
        <f t="shared" si="34"/>
        <v>#DIV/0!</v>
      </c>
      <c r="K212" s="265"/>
      <c r="L212" s="265"/>
      <c r="M212" s="265"/>
      <c r="N212" s="265"/>
      <c r="O212" s="265"/>
      <c r="P212" s="295">
        <f t="shared" si="35"/>
        <v>1</v>
      </c>
      <c r="Q212" s="296">
        <f t="shared" si="35"/>
        <v>72</v>
      </c>
      <c r="R212" s="392" t="e">
        <f t="shared" si="36"/>
        <v>#DIV/0!</v>
      </c>
      <c r="S212" s="265"/>
      <c r="T212" s="737"/>
    </row>
    <row r="213" spans="1:20" s="25" customFormat="1" ht="29.25">
      <c r="A213" s="210">
        <v>113</v>
      </c>
      <c r="B213" s="226" t="s">
        <v>304</v>
      </c>
      <c r="C213" s="159" t="s">
        <v>204</v>
      </c>
      <c r="D213" s="206" t="s">
        <v>268</v>
      </c>
      <c r="E213" s="230">
        <f t="shared" si="33"/>
        <v>25</v>
      </c>
      <c r="F213" s="227">
        <v>2</v>
      </c>
      <c r="G213" s="230">
        <v>50</v>
      </c>
      <c r="H213" s="227">
        <v>2</v>
      </c>
      <c r="I213" s="230">
        <v>50</v>
      </c>
      <c r="J213" s="412" t="e">
        <f t="shared" si="34"/>
        <v>#DIV/0!</v>
      </c>
      <c r="K213" s="265"/>
      <c r="L213" s="265"/>
      <c r="M213" s="265"/>
      <c r="N213" s="265"/>
      <c r="O213" s="265"/>
      <c r="P213" s="295">
        <f t="shared" si="35"/>
        <v>2</v>
      </c>
      <c r="Q213" s="296">
        <f t="shared" si="35"/>
        <v>50</v>
      </c>
      <c r="R213" s="392" t="e">
        <f t="shared" si="36"/>
        <v>#DIV/0!</v>
      </c>
      <c r="S213" s="265"/>
      <c r="T213" s="737"/>
    </row>
    <row r="214" spans="1:20" s="25" customFormat="1" ht="29.25">
      <c r="A214" s="210">
        <v>114</v>
      </c>
      <c r="B214" s="226" t="s">
        <v>305</v>
      </c>
      <c r="C214" s="159" t="s">
        <v>204</v>
      </c>
      <c r="D214" s="206" t="s">
        <v>268</v>
      </c>
      <c r="E214" s="230">
        <f t="shared" si="33"/>
        <v>19</v>
      </c>
      <c r="F214" s="227">
        <v>2</v>
      </c>
      <c r="G214" s="230">
        <v>38</v>
      </c>
      <c r="H214" s="227">
        <v>2</v>
      </c>
      <c r="I214" s="230">
        <v>38</v>
      </c>
      <c r="J214" s="412" t="e">
        <f t="shared" si="34"/>
        <v>#DIV/0!</v>
      </c>
      <c r="K214" s="265"/>
      <c r="L214" s="265"/>
      <c r="M214" s="265"/>
      <c r="N214" s="265"/>
      <c r="O214" s="265"/>
      <c r="P214" s="295">
        <f t="shared" si="35"/>
        <v>2</v>
      </c>
      <c r="Q214" s="296">
        <f t="shared" si="35"/>
        <v>38</v>
      </c>
      <c r="R214" s="392" t="e">
        <f t="shared" si="36"/>
        <v>#DIV/0!</v>
      </c>
      <c r="S214" s="265"/>
      <c r="T214" s="737"/>
    </row>
    <row r="215" spans="1:20" s="25" customFormat="1" ht="29.25">
      <c r="A215" s="210">
        <v>115</v>
      </c>
      <c r="B215" s="226" t="s">
        <v>306</v>
      </c>
      <c r="C215" s="159" t="s">
        <v>204</v>
      </c>
      <c r="D215" s="206" t="s">
        <v>268</v>
      </c>
      <c r="E215" s="230">
        <f>G215/F215</f>
        <v>34</v>
      </c>
      <c r="F215" s="227">
        <v>2</v>
      </c>
      <c r="G215" s="230">
        <v>68</v>
      </c>
      <c r="H215" s="227">
        <v>2</v>
      </c>
      <c r="I215" s="230">
        <v>68</v>
      </c>
      <c r="J215" s="412" t="e">
        <f t="shared" si="34"/>
        <v>#DIV/0!</v>
      </c>
      <c r="K215" s="265"/>
      <c r="L215" s="265"/>
      <c r="M215" s="265"/>
      <c r="N215" s="265"/>
      <c r="O215" s="265"/>
      <c r="P215" s="295">
        <f t="shared" si="35"/>
        <v>2</v>
      </c>
      <c r="Q215" s="296">
        <f t="shared" si="35"/>
        <v>68</v>
      </c>
      <c r="R215" s="392" t="e">
        <f t="shared" si="36"/>
        <v>#DIV/0!</v>
      </c>
      <c r="S215" s="265"/>
      <c r="T215" s="736"/>
    </row>
    <row r="216" spans="1:20" s="25" customFormat="1" ht="15">
      <c r="A216" s="674" t="s">
        <v>198</v>
      </c>
      <c r="B216" s="675"/>
      <c r="C216" s="212"/>
      <c r="D216" s="265"/>
      <c r="E216" s="212"/>
      <c r="F216" s="212"/>
      <c r="G216" s="232">
        <f>SUM(G208:G215)</f>
        <v>978.6</v>
      </c>
      <c r="H216" s="265"/>
      <c r="I216" s="232">
        <f>SUM(I208:I215)</f>
        <v>618.6</v>
      </c>
      <c r="J216" s="265"/>
      <c r="K216" s="265"/>
      <c r="L216" s="232">
        <f>SUM(L208:L215)</f>
        <v>0</v>
      </c>
      <c r="M216" s="265"/>
      <c r="N216" s="232">
        <f>SUM(N208:N215)</f>
        <v>0</v>
      </c>
      <c r="O216" s="265"/>
      <c r="P216" s="265"/>
      <c r="Q216" s="232">
        <f>SUM(Q208:Q215)</f>
        <v>618.6</v>
      </c>
      <c r="R216" s="265"/>
      <c r="S216" s="265"/>
      <c r="T216" s="265"/>
    </row>
    <row r="217" spans="1:20" s="25" customFormat="1" ht="15">
      <c r="A217" s="673" t="s">
        <v>307</v>
      </c>
      <c r="B217" s="673"/>
      <c r="C217" s="213"/>
      <c r="D217" s="265"/>
      <c r="E217" s="213"/>
      <c r="F217" s="213"/>
      <c r="G217" s="213"/>
      <c r="H217" s="265"/>
      <c r="I217" s="265"/>
      <c r="J217" s="265"/>
      <c r="K217" s="265"/>
      <c r="L217" s="265"/>
      <c r="M217" s="265"/>
      <c r="N217" s="265"/>
      <c r="O217" s="325" t="s">
        <v>440</v>
      </c>
      <c r="P217" s="265"/>
      <c r="Q217" s="265"/>
      <c r="R217" s="265"/>
      <c r="S217" s="265"/>
      <c r="T217" s="265"/>
    </row>
    <row r="218" spans="1:20" s="25" customFormat="1" ht="25.5" customHeight="1">
      <c r="A218" s="210">
        <v>116</v>
      </c>
      <c r="B218" s="417" t="s">
        <v>308</v>
      </c>
      <c r="C218" s="201" t="s">
        <v>204</v>
      </c>
      <c r="D218" s="406" t="s">
        <v>268</v>
      </c>
      <c r="E218" s="420">
        <f>G218/F218</f>
        <v>500</v>
      </c>
      <c r="F218" s="418">
        <v>1</v>
      </c>
      <c r="G218" s="420">
        <v>500</v>
      </c>
      <c r="H218" s="394">
        <f>F218</f>
        <v>1</v>
      </c>
      <c r="I218" s="411">
        <f>G218</f>
        <v>500</v>
      </c>
      <c r="J218" s="20">
        <f>L218/K218</f>
        <v>499.22</v>
      </c>
      <c r="K218" s="407">
        <v>1</v>
      </c>
      <c r="L218" s="407">
        <v>499.22</v>
      </c>
      <c r="M218" s="407">
        <v>1</v>
      </c>
      <c r="N218" s="407">
        <v>499.22</v>
      </c>
      <c r="O218" s="407" t="s">
        <v>437</v>
      </c>
      <c r="P218" s="407">
        <f aca="true" t="shared" si="37" ref="P218:Q220">H218-K218</f>
        <v>0</v>
      </c>
      <c r="Q218" s="422">
        <f t="shared" si="37"/>
        <v>0.7799999999999727</v>
      </c>
      <c r="R218" s="398">
        <f>(J218-E218)/E218</f>
        <v>-0.0015599999999999453</v>
      </c>
      <c r="S218" s="423" t="s">
        <v>438</v>
      </c>
      <c r="T218" s="734"/>
    </row>
    <row r="219" spans="1:20" s="25" customFormat="1" ht="33.75" customHeight="1">
      <c r="A219" s="210">
        <v>117</v>
      </c>
      <c r="B219" s="417" t="s">
        <v>309</v>
      </c>
      <c r="C219" s="201" t="s">
        <v>204</v>
      </c>
      <c r="D219" s="406" t="s">
        <v>268</v>
      </c>
      <c r="E219" s="420">
        <f>G219/F219</f>
        <v>9</v>
      </c>
      <c r="F219" s="418">
        <v>4</v>
      </c>
      <c r="G219" s="420">
        <v>36</v>
      </c>
      <c r="H219" s="418">
        <v>4</v>
      </c>
      <c r="I219" s="420">
        <v>36</v>
      </c>
      <c r="J219" s="20" t="e">
        <f>L219/K219</f>
        <v>#DIV/0!</v>
      </c>
      <c r="K219" s="407"/>
      <c r="L219" s="407"/>
      <c r="M219" s="407"/>
      <c r="N219" s="407"/>
      <c r="O219" s="407"/>
      <c r="P219" s="407">
        <f t="shared" si="37"/>
        <v>4</v>
      </c>
      <c r="Q219" s="422">
        <f t="shared" si="37"/>
        <v>36</v>
      </c>
      <c r="R219" s="398" t="e">
        <f>(J219-E219)/E219</f>
        <v>#DIV/0!</v>
      </c>
      <c r="S219" s="407"/>
      <c r="T219" s="735" t="s">
        <v>538</v>
      </c>
    </row>
    <row r="220" spans="1:20" s="25" customFormat="1" ht="28.5">
      <c r="A220" s="210">
        <v>118</v>
      </c>
      <c r="B220" s="417" t="s">
        <v>310</v>
      </c>
      <c r="C220" s="201" t="s">
        <v>204</v>
      </c>
      <c r="D220" s="406" t="s">
        <v>268</v>
      </c>
      <c r="E220" s="420">
        <f>G220/F220</f>
        <v>82</v>
      </c>
      <c r="F220" s="418">
        <v>1</v>
      </c>
      <c r="G220" s="420">
        <v>82</v>
      </c>
      <c r="H220" s="418">
        <v>1</v>
      </c>
      <c r="I220" s="420">
        <v>82</v>
      </c>
      <c r="J220" s="20" t="e">
        <f>L220/K220</f>
        <v>#DIV/0!</v>
      </c>
      <c r="K220" s="407"/>
      <c r="L220" s="407"/>
      <c r="M220" s="407"/>
      <c r="N220" s="407"/>
      <c r="O220" s="407"/>
      <c r="P220" s="407">
        <f t="shared" si="37"/>
        <v>1</v>
      </c>
      <c r="Q220" s="422">
        <f t="shared" si="37"/>
        <v>82</v>
      </c>
      <c r="R220" s="398" t="e">
        <f>(J220-E220)/E220</f>
        <v>#DIV/0!</v>
      </c>
      <c r="S220" s="407"/>
      <c r="T220" s="736"/>
    </row>
    <row r="221" spans="1:20" s="25" customFormat="1" ht="15">
      <c r="A221" s="674" t="s">
        <v>198</v>
      </c>
      <c r="B221" s="675"/>
      <c r="C221" s="212"/>
      <c r="D221" s="265"/>
      <c r="E221" s="212"/>
      <c r="F221" s="212"/>
      <c r="G221" s="232">
        <f>SUM(G218:G220)</f>
        <v>618</v>
      </c>
      <c r="H221" s="265"/>
      <c r="I221" s="232">
        <f>SUM(I218:I220)</f>
        <v>618</v>
      </c>
      <c r="J221" s="265"/>
      <c r="K221" s="265"/>
      <c r="L221" s="232">
        <f>SUM(L218:L220)</f>
        <v>499.22</v>
      </c>
      <c r="M221" s="265"/>
      <c r="N221" s="232">
        <f>SUM(N218:N220)</f>
        <v>499.22</v>
      </c>
      <c r="O221" s="265"/>
      <c r="P221" s="265"/>
      <c r="Q221" s="232">
        <f>SUM(Q218:Q220)</f>
        <v>118.77999999999997</v>
      </c>
      <c r="R221" s="265"/>
      <c r="S221" s="265"/>
      <c r="T221" s="265"/>
    </row>
    <row r="222" spans="1:20" s="25" customFormat="1" ht="15">
      <c r="A222" s="705" t="s">
        <v>136</v>
      </c>
      <c r="B222" s="705"/>
      <c r="C222" s="705"/>
      <c r="D222" s="705"/>
      <c r="E222" s="705"/>
      <c r="F222" s="106"/>
      <c r="G222" s="471">
        <f>G206+G216+G221</f>
        <v>1936.6</v>
      </c>
      <c r="H222" s="472"/>
      <c r="I222" s="471">
        <f>I206+I216+I221</f>
        <v>1236.6</v>
      </c>
      <c r="J222" s="472"/>
      <c r="K222" s="472"/>
      <c r="L222" s="471">
        <f>L206+L216+L221</f>
        <v>585.1800000000001</v>
      </c>
      <c r="M222" s="472"/>
      <c r="N222" s="471">
        <f>N206+N216+N221</f>
        <v>585.1800000000001</v>
      </c>
      <c r="O222" s="472"/>
      <c r="P222" s="472"/>
      <c r="Q222" s="471">
        <f>Q206+Q216+Q221</f>
        <v>651.42</v>
      </c>
      <c r="R222" s="108"/>
      <c r="S222" s="109"/>
      <c r="T222" s="109"/>
    </row>
    <row r="223" spans="1:20" s="25" customFormat="1" ht="15">
      <c r="A223" s="671" t="s">
        <v>137</v>
      </c>
      <c r="B223" s="671"/>
      <c r="C223" s="671"/>
      <c r="D223" s="671"/>
      <c r="E223" s="671"/>
      <c r="F223" s="671"/>
      <c r="G223" s="671"/>
      <c r="H223" s="671"/>
      <c r="I223" s="671"/>
      <c r="J223" s="671"/>
      <c r="K223" s="671"/>
      <c r="L223" s="671"/>
      <c r="M223" s="671"/>
      <c r="N223" s="671"/>
      <c r="O223" s="671"/>
      <c r="P223" s="671"/>
      <c r="Q223" s="671"/>
      <c r="R223" s="671"/>
      <c r="S223" s="671"/>
      <c r="T223" s="671"/>
    </row>
    <row r="224" spans="1:20" s="25" customFormat="1" ht="15">
      <c r="A224" s="210">
        <v>119</v>
      </c>
      <c r="B224" s="233" t="s">
        <v>311</v>
      </c>
      <c r="C224" s="159" t="s">
        <v>204</v>
      </c>
      <c r="D224" s="206" t="s">
        <v>268</v>
      </c>
      <c r="E224" s="230">
        <f>G224/F224</f>
        <v>25.8</v>
      </c>
      <c r="F224" s="228">
        <v>3</v>
      </c>
      <c r="G224" s="230">
        <v>77.4</v>
      </c>
      <c r="H224" s="228">
        <v>3</v>
      </c>
      <c r="I224" s="230">
        <v>77.4</v>
      </c>
      <c r="J224" s="281" t="e">
        <f>L224/K224</f>
        <v>#DIV/0!</v>
      </c>
      <c r="K224" s="265"/>
      <c r="L224" s="265"/>
      <c r="M224" s="265"/>
      <c r="N224" s="265"/>
      <c r="O224" s="265"/>
      <c r="P224" s="265">
        <f>H224-K224</f>
        <v>3</v>
      </c>
      <c r="Q224" s="297">
        <f>I224-L224</f>
        <v>77.4</v>
      </c>
      <c r="R224" s="268" t="e">
        <f>(J224-E224)/E224</f>
        <v>#DIV/0!</v>
      </c>
      <c r="S224" s="265"/>
      <c r="T224" s="265"/>
    </row>
    <row r="225" spans="1:20" s="25" customFormat="1" ht="15">
      <c r="A225" s="658" t="s">
        <v>138</v>
      </c>
      <c r="B225" s="658"/>
      <c r="C225" s="658"/>
      <c r="D225" s="658"/>
      <c r="E225" s="658"/>
      <c r="F225" s="106"/>
      <c r="G225" s="471">
        <f>G224</f>
        <v>77.4</v>
      </c>
      <c r="H225" s="472"/>
      <c r="I225" s="471">
        <f>I224</f>
        <v>77.4</v>
      </c>
      <c r="J225" s="472"/>
      <c r="K225" s="472"/>
      <c r="L225" s="471">
        <f>L224</f>
        <v>0</v>
      </c>
      <c r="M225" s="472"/>
      <c r="N225" s="471">
        <f>N224</f>
        <v>0</v>
      </c>
      <c r="O225" s="472"/>
      <c r="P225" s="472"/>
      <c r="Q225" s="471">
        <f>Q224</f>
        <v>77.4</v>
      </c>
      <c r="R225" s="108"/>
      <c r="S225" s="109"/>
      <c r="T225" s="109"/>
    </row>
    <row r="226" spans="1:20" s="25" customFormat="1" ht="15">
      <c r="A226" s="671" t="s">
        <v>139</v>
      </c>
      <c r="B226" s="671"/>
      <c r="C226" s="671"/>
      <c r="D226" s="671"/>
      <c r="E226" s="671"/>
      <c r="F226" s="671"/>
      <c r="G226" s="671"/>
      <c r="H226" s="671"/>
      <c r="I226" s="671"/>
      <c r="J226" s="671"/>
      <c r="K226" s="671"/>
      <c r="L226" s="671"/>
      <c r="M226" s="671"/>
      <c r="N226" s="671"/>
      <c r="O226" s="671"/>
      <c r="P226" s="671"/>
      <c r="Q226" s="671"/>
      <c r="R226" s="671"/>
      <c r="S226" s="671"/>
      <c r="T226" s="671"/>
    </row>
    <row r="227" spans="1:20" s="25" customFormat="1" ht="15">
      <c r="A227" s="676" t="s">
        <v>312</v>
      </c>
      <c r="B227" s="676"/>
      <c r="C227" s="298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</row>
    <row r="228" spans="1:20" s="25" customFormat="1" ht="15.75" customHeight="1">
      <c r="A228" s="159">
        <v>120</v>
      </c>
      <c r="B228" s="424" t="s">
        <v>313</v>
      </c>
      <c r="C228" s="201" t="s">
        <v>204</v>
      </c>
      <c r="D228" s="406" t="s">
        <v>268</v>
      </c>
      <c r="E228" s="425">
        <f>G228/F228</f>
        <v>71.4</v>
      </c>
      <c r="F228" s="426">
        <v>1</v>
      </c>
      <c r="G228" s="379">
        <v>71.4</v>
      </c>
      <c r="H228" s="427">
        <f>F228</f>
        <v>1</v>
      </c>
      <c r="I228" s="425">
        <f>G228</f>
        <v>71.4</v>
      </c>
      <c r="J228" s="428">
        <f>L228/K228</f>
        <v>71.982</v>
      </c>
      <c r="K228" s="429">
        <v>1</v>
      </c>
      <c r="L228" s="430">
        <v>71.982</v>
      </c>
      <c r="M228" s="407">
        <v>1</v>
      </c>
      <c r="N228" s="430">
        <v>71.982</v>
      </c>
      <c r="O228" s="407" t="s">
        <v>436</v>
      </c>
      <c r="P228" s="407">
        <f aca="true" t="shared" si="38" ref="P228:Q232">H228-K228</f>
        <v>0</v>
      </c>
      <c r="Q228" s="422">
        <f t="shared" si="38"/>
        <v>-0.5819999999999936</v>
      </c>
      <c r="R228" s="398">
        <f>(J228-E228)/E228</f>
        <v>0.00815126050420159</v>
      </c>
      <c r="S228" s="264" t="s">
        <v>1</v>
      </c>
      <c r="T228" s="265"/>
    </row>
    <row r="229" spans="1:20" s="25" customFormat="1" ht="15.75" customHeight="1">
      <c r="A229" s="159">
        <v>121</v>
      </c>
      <c r="B229" s="424" t="s">
        <v>314</v>
      </c>
      <c r="C229" s="201" t="s">
        <v>204</v>
      </c>
      <c r="D229" s="406" t="s">
        <v>268</v>
      </c>
      <c r="E229" s="425">
        <f aca="true" t="shared" si="39" ref="E229:E234">G229/F229</f>
        <v>87.95</v>
      </c>
      <c r="F229" s="377">
        <v>11</v>
      </c>
      <c r="G229" s="379">
        <v>967.45</v>
      </c>
      <c r="H229" s="394">
        <f>F229</f>
        <v>11</v>
      </c>
      <c r="I229" s="411">
        <f>G229</f>
        <v>967.45</v>
      </c>
      <c r="J229" s="431">
        <f>L229/K229</f>
        <v>91.1712</v>
      </c>
      <c r="K229" s="432">
        <v>10</v>
      </c>
      <c r="L229" s="432">
        <v>911.712</v>
      </c>
      <c r="M229" s="432">
        <v>10</v>
      </c>
      <c r="N229" s="432">
        <v>911.712</v>
      </c>
      <c r="O229" s="407" t="s">
        <v>436</v>
      </c>
      <c r="P229" s="407">
        <f t="shared" si="38"/>
        <v>1</v>
      </c>
      <c r="Q229" s="422">
        <f t="shared" si="38"/>
        <v>55.738000000000056</v>
      </c>
      <c r="R229" s="398">
        <f>(J229-E229)/E229</f>
        <v>0.036625355315520136</v>
      </c>
      <c r="S229" s="264" t="s">
        <v>1</v>
      </c>
      <c r="T229" s="265"/>
    </row>
    <row r="230" spans="1:20" s="25" customFormat="1" ht="13.5" customHeight="1">
      <c r="A230" s="235">
        <v>122</v>
      </c>
      <c r="B230" s="433" t="s">
        <v>315</v>
      </c>
      <c r="C230" s="434" t="s">
        <v>204</v>
      </c>
      <c r="D230" s="406" t="s">
        <v>268</v>
      </c>
      <c r="E230" s="435">
        <f t="shared" si="39"/>
        <v>141.76666666666668</v>
      </c>
      <c r="F230" s="436">
        <v>3</v>
      </c>
      <c r="G230" s="437">
        <v>425.3</v>
      </c>
      <c r="H230" s="407"/>
      <c r="I230" s="407"/>
      <c r="J230" s="20" t="e">
        <f>L230/K230</f>
        <v>#DIV/0!</v>
      </c>
      <c r="K230" s="407"/>
      <c r="L230" s="407"/>
      <c r="M230" s="407"/>
      <c r="N230" s="407"/>
      <c r="O230" s="407"/>
      <c r="P230" s="407">
        <f t="shared" si="38"/>
        <v>0</v>
      </c>
      <c r="Q230" s="422">
        <f t="shared" si="38"/>
        <v>0</v>
      </c>
      <c r="R230" s="398" t="e">
        <f>(J230-E230)/E230</f>
        <v>#DIV/0!</v>
      </c>
      <c r="S230" s="467" t="s">
        <v>482</v>
      </c>
      <c r="T230" s="265"/>
    </row>
    <row r="231" spans="1:20" s="25" customFormat="1" ht="12.75" customHeight="1">
      <c r="A231" s="159">
        <v>123</v>
      </c>
      <c r="B231" s="424" t="s">
        <v>316</v>
      </c>
      <c r="C231" s="201" t="s">
        <v>204</v>
      </c>
      <c r="D231" s="406" t="s">
        <v>268</v>
      </c>
      <c r="E231" s="425">
        <f t="shared" si="39"/>
        <v>154.65</v>
      </c>
      <c r="F231" s="362">
        <v>1</v>
      </c>
      <c r="G231" s="438">
        <v>154.65</v>
      </c>
      <c r="H231" s="201">
        <v>1</v>
      </c>
      <c r="I231" s="425">
        <f>G231</f>
        <v>154.65</v>
      </c>
      <c r="J231" s="20" t="e">
        <f>L231/K231</f>
        <v>#DIV/0!</v>
      </c>
      <c r="K231" s="407"/>
      <c r="L231" s="407"/>
      <c r="M231" s="407"/>
      <c r="N231" s="407"/>
      <c r="O231" s="407"/>
      <c r="P231" s="407">
        <f t="shared" si="38"/>
        <v>1</v>
      </c>
      <c r="Q231" s="422">
        <f t="shared" si="38"/>
        <v>154.65</v>
      </c>
      <c r="R231" s="398" t="e">
        <f>(J231-E231)/E231</f>
        <v>#DIV/0!</v>
      </c>
      <c r="S231" s="467" t="s">
        <v>482</v>
      </c>
      <c r="T231" s="265"/>
    </row>
    <row r="232" spans="1:20" s="25" customFormat="1" ht="14.25" customHeight="1">
      <c r="A232" s="159">
        <v>124</v>
      </c>
      <c r="B232" s="424" t="s">
        <v>317</v>
      </c>
      <c r="C232" s="201" t="s">
        <v>204</v>
      </c>
      <c r="D232" s="406" t="s">
        <v>268</v>
      </c>
      <c r="E232" s="425">
        <f>G232/F232</f>
        <v>160.035</v>
      </c>
      <c r="F232" s="362">
        <v>2</v>
      </c>
      <c r="G232" s="438">
        <v>320.07</v>
      </c>
      <c r="H232" s="201">
        <f>F232</f>
        <v>2</v>
      </c>
      <c r="I232" s="425">
        <f>G232</f>
        <v>320.07</v>
      </c>
      <c r="J232" s="20" t="e">
        <f>L232/K232</f>
        <v>#DIV/0!</v>
      </c>
      <c r="K232" s="407"/>
      <c r="L232" s="407"/>
      <c r="M232" s="407"/>
      <c r="N232" s="407"/>
      <c r="O232" s="407"/>
      <c r="P232" s="407">
        <f t="shared" si="38"/>
        <v>2</v>
      </c>
      <c r="Q232" s="422">
        <f t="shared" si="38"/>
        <v>320.07</v>
      </c>
      <c r="R232" s="398" t="e">
        <f>(J232-E232)/E232</f>
        <v>#DIV/0!</v>
      </c>
      <c r="S232" s="467" t="s">
        <v>482</v>
      </c>
      <c r="T232" s="265"/>
    </row>
    <row r="233" spans="1:20" s="25" customFormat="1" ht="15">
      <c r="A233" s="676" t="s">
        <v>318</v>
      </c>
      <c r="B233" s="676"/>
      <c r="C233" s="159"/>
      <c r="D233" s="265"/>
      <c r="E233" s="238"/>
      <c r="F233" s="159"/>
      <c r="G233" s="238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</row>
    <row r="234" spans="1:20" s="25" customFormat="1" ht="13.5" customHeight="1">
      <c r="A234" s="159">
        <v>125</v>
      </c>
      <c r="B234" s="237" t="s">
        <v>319</v>
      </c>
      <c r="C234" s="159" t="s">
        <v>204</v>
      </c>
      <c r="D234" s="206" t="s">
        <v>268</v>
      </c>
      <c r="E234" s="238">
        <f t="shared" si="39"/>
        <v>618.9</v>
      </c>
      <c r="F234" s="356">
        <v>1</v>
      </c>
      <c r="G234" s="380">
        <v>618.9</v>
      </c>
      <c r="H234" s="265"/>
      <c r="I234" s="265"/>
      <c r="J234" s="281">
        <f>L234/K234</f>
        <v>619.092</v>
      </c>
      <c r="K234" s="265">
        <v>1</v>
      </c>
      <c r="L234" s="265">
        <v>619.092</v>
      </c>
      <c r="M234" s="265">
        <v>1</v>
      </c>
      <c r="N234" s="265">
        <v>619.092</v>
      </c>
      <c r="O234" s="265" t="s">
        <v>467</v>
      </c>
      <c r="P234" s="265">
        <f>H234-K234</f>
        <v>-1</v>
      </c>
      <c r="Q234" s="297">
        <f>I234-L234</f>
        <v>-619.092</v>
      </c>
      <c r="R234" s="268">
        <f>(J234-E234)/E234</f>
        <v>0.0003102278235579371</v>
      </c>
      <c r="S234" s="334" t="s">
        <v>423</v>
      </c>
      <c r="T234" s="265"/>
    </row>
    <row r="235" spans="1:20" s="25" customFormat="1" ht="15">
      <c r="A235" s="658" t="s">
        <v>140</v>
      </c>
      <c r="B235" s="658"/>
      <c r="C235" s="658"/>
      <c r="D235" s="658"/>
      <c r="E235" s="658"/>
      <c r="F235" s="106"/>
      <c r="G235" s="300">
        <f>G228+G229+G230+G231+G232+G234</f>
        <v>2557.77</v>
      </c>
      <c r="H235" s="107"/>
      <c r="I235" s="300">
        <f>I228+I229+I230+I231+I232+I234</f>
        <v>1513.5700000000002</v>
      </c>
      <c r="J235" s="107"/>
      <c r="K235" s="107"/>
      <c r="L235" s="300">
        <f>L228+L229+L230+L231+L232+L234</f>
        <v>1602.786</v>
      </c>
      <c r="M235" s="299"/>
      <c r="N235" s="300">
        <f>N228+N229+N230+N231+N232+N234</f>
        <v>1602.786</v>
      </c>
      <c r="O235" s="107"/>
      <c r="P235" s="108"/>
      <c r="Q235" s="385">
        <f>Q228+Q229+Q230+Q231+Q232+Q234</f>
        <v>-89.2159999999999</v>
      </c>
      <c r="R235" s="108"/>
      <c r="S235" s="109"/>
      <c r="T235" s="109"/>
    </row>
    <row r="236" spans="1:20" s="25" customFormat="1" ht="15" customHeight="1">
      <c r="A236" s="671" t="s">
        <v>141</v>
      </c>
      <c r="B236" s="671"/>
      <c r="C236" s="671"/>
      <c r="D236" s="671"/>
      <c r="E236" s="671"/>
      <c r="F236" s="671"/>
      <c r="G236" s="671"/>
      <c r="H236" s="671"/>
      <c r="I236" s="671"/>
      <c r="J236" s="671"/>
      <c r="K236" s="671"/>
      <c r="L236" s="671"/>
      <c r="M236" s="671"/>
      <c r="N236" s="671"/>
      <c r="O236" s="671"/>
      <c r="P236" s="671"/>
      <c r="Q236" s="671"/>
      <c r="R236" s="671"/>
      <c r="S236" s="671"/>
      <c r="T236" s="671"/>
    </row>
    <row r="237" spans="1:20" s="25" customFormat="1" ht="15" customHeight="1">
      <c r="A237" s="210">
        <v>126</v>
      </c>
      <c r="B237" s="439" t="s">
        <v>320</v>
      </c>
      <c r="C237" s="414" t="s">
        <v>321</v>
      </c>
      <c r="D237" s="406" t="s">
        <v>268</v>
      </c>
      <c r="E237" s="425">
        <f aca="true" t="shared" si="40" ref="E237:E253">G237/F237</f>
        <v>5.300004</v>
      </c>
      <c r="F237" s="440">
        <v>11</v>
      </c>
      <c r="G237" s="441">
        <v>58.300044</v>
      </c>
      <c r="H237" s="394">
        <f>F237</f>
        <v>11</v>
      </c>
      <c r="I237" s="411">
        <f aca="true" t="shared" si="41" ref="I237:I252">G237</f>
        <v>58.300044</v>
      </c>
      <c r="J237" s="422">
        <f aca="true" t="shared" si="42" ref="J237:J242">L237/K237</f>
        <v>5.300004</v>
      </c>
      <c r="K237" s="407">
        <v>11</v>
      </c>
      <c r="L237" s="407">
        <v>58.300044</v>
      </c>
      <c r="M237" s="407">
        <v>11</v>
      </c>
      <c r="N237" s="407">
        <v>58.300044</v>
      </c>
      <c r="O237" s="407" t="s">
        <v>346</v>
      </c>
      <c r="P237" s="407">
        <f aca="true" t="shared" si="43" ref="P237:P253">H237-K237</f>
        <v>0</v>
      </c>
      <c r="Q237" s="422">
        <f aca="true" t="shared" si="44" ref="Q237:Q253">I237-L237</f>
        <v>0</v>
      </c>
      <c r="R237" s="398">
        <f aca="true" t="shared" si="45" ref="R237:R253">(J237-E237)/E237</f>
        <v>0</v>
      </c>
      <c r="S237" s="263" t="s">
        <v>348</v>
      </c>
      <c r="T237" s="265"/>
    </row>
    <row r="238" spans="1:20" s="25" customFormat="1" ht="15" customHeight="1">
      <c r="A238" s="210">
        <v>127</v>
      </c>
      <c r="B238" s="439" t="s">
        <v>322</v>
      </c>
      <c r="C238" s="414" t="s">
        <v>321</v>
      </c>
      <c r="D238" s="406" t="s">
        <v>268</v>
      </c>
      <c r="E238" s="425">
        <f t="shared" si="40"/>
        <v>6.448333333333333</v>
      </c>
      <c r="F238" s="440">
        <v>6</v>
      </c>
      <c r="G238" s="442">
        <v>38.69</v>
      </c>
      <c r="H238" s="421">
        <f>F238</f>
        <v>6</v>
      </c>
      <c r="I238" s="411">
        <f t="shared" si="41"/>
        <v>38.69</v>
      </c>
      <c r="J238" s="422">
        <f t="shared" si="42"/>
        <v>6.1000000000000005</v>
      </c>
      <c r="K238" s="407">
        <v>6</v>
      </c>
      <c r="L238" s="407">
        <v>36.6</v>
      </c>
      <c r="M238" s="407">
        <v>6</v>
      </c>
      <c r="N238" s="407">
        <v>36.6</v>
      </c>
      <c r="O238" s="407" t="s">
        <v>346</v>
      </c>
      <c r="P238" s="407">
        <f t="shared" si="43"/>
        <v>0</v>
      </c>
      <c r="Q238" s="407">
        <f t="shared" si="44"/>
        <v>2.0899999999999963</v>
      </c>
      <c r="R238" s="398">
        <f t="shared" si="45"/>
        <v>-0.054019126389247774</v>
      </c>
      <c r="S238" s="263" t="s">
        <v>348</v>
      </c>
      <c r="T238" s="265"/>
    </row>
    <row r="239" spans="1:20" s="25" customFormat="1" ht="15" customHeight="1">
      <c r="A239" s="210">
        <v>128</v>
      </c>
      <c r="B239" s="439" t="s">
        <v>462</v>
      </c>
      <c r="C239" s="414" t="s">
        <v>321</v>
      </c>
      <c r="D239" s="406" t="s">
        <v>268</v>
      </c>
      <c r="E239" s="425">
        <f t="shared" si="40"/>
        <v>6.1000000000000005</v>
      </c>
      <c r="F239" s="440">
        <v>3</v>
      </c>
      <c r="G239" s="442">
        <v>18.3</v>
      </c>
      <c r="H239" s="421">
        <f aca="true" t="shared" si="46" ref="H239:I253">F239</f>
        <v>3</v>
      </c>
      <c r="I239" s="411">
        <f t="shared" si="41"/>
        <v>18.3</v>
      </c>
      <c r="J239" s="20">
        <f t="shared" si="42"/>
        <v>6.6000000000000005</v>
      </c>
      <c r="K239" s="407">
        <v>3</v>
      </c>
      <c r="L239" s="407">
        <v>19.8</v>
      </c>
      <c r="M239" s="407">
        <v>3</v>
      </c>
      <c r="N239" s="407">
        <v>19.8</v>
      </c>
      <c r="O239" s="407" t="s">
        <v>468</v>
      </c>
      <c r="P239" s="407">
        <f t="shared" si="43"/>
        <v>0</v>
      </c>
      <c r="Q239" s="407">
        <f t="shared" si="44"/>
        <v>-1.5</v>
      </c>
      <c r="R239" s="398">
        <f t="shared" si="45"/>
        <v>0.08196721311475409</v>
      </c>
      <c r="S239" s="263"/>
      <c r="T239" s="265"/>
    </row>
    <row r="240" spans="1:20" s="25" customFormat="1" ht="15" customHeight="1">
      <c r="A240" s="210">
        <v>129</v>
      </c>
      <c r="B240" s="439" t="s">
        <v>323</v>
      </c>
      <c r="C240" s="414" t="s">
        <v>321</v>
      </c>
      <c r="D240" s="406" t="s">
        <v>268</v>
      </c>
      <c r="E240" s="425">
        <f t="shared" si="40"/>
        <v>5.13</v>
      </c>
      <c r="F240" s="440">
        <v>4</v>
      </c>
      <c r="G240" s="442">
        <v>20.52</v>
      </c>
      <c r="H240" s="421">
        <f t="shared" si="46"/>
        <v>4</v>
      </c>
      <c r="I240" s="411">
        <f t="shared" si="41"/>
        <v>20.52</v>
      </c>
      <c r="J240" s="20">
        <f t="shared" si="42"/>
        <v>5.13</v>
      </c>
      <c r="K240" s="407">
        <v>4</v>
      </c>
      <c r="L240" s="407">
        <v>20.52</v>
      </c>
      <c r="M240" s="407">
        <v>4</v>
      </c>
      <c r="N240" s="407">
        <v>20.52</v>
      </c>
      <c r="O240" s="407" t="s">
        <v>347</v>
      </c>
      <c r="P240" s="407">
        <f t="shared" si="43"/>
        <v>0</v>
      </c>
      <c r="Q240" s="407">
        <f t="shared" si="44"/>
        <v>0</v>
      </c>
      <c r="R240" s="398">
        <f t="shared" si="45"/>
        <v>0</v>
      </c>
      <c r="S240" s="263" t="s">
        <v>348</v>
      </c>
      <c r="T240" s="265"/>
    </row>
    <row r="241" spans="1:20" s="25" customFormat="1" ht="42" customHeight="1">
      <c r="A241" s="210">
        <v>130</v>
      </c>
      <c r="B241" s="439" t="s">
        <v>324</v>
      </c>
      <c r="C241" s="414" t="s">
        <v>321</v>
      </c>
      <c r="D241" s="406" t="s">
        <v>268</v>
      </c>
      <c r="E241" s="425">
        <f t="shared" si="40"/>
        <v>20.330000000000002</v>
      </c>
      <c r="F241" s="440">
        <v>3</v>
      </c>
      <c r="G241" s="442">
        <v>60.99</v>
      </c>
      <c r="H241" s="421">
        <f t="shared" si="46"/>
        <v>3</v>
      </c>
      <c r="I241" s="411">
        <f t="shared" si="41"/>
        <v>60.99</v>
      </c>
      <c r="J241" s="20">
        <f t="shared" si="42"/>
        <v>21.335</v>
      </c>
      <c r="K241" s="407">
        <v>2</v>
      </c>
      <c r="L241" s="407">
        <v>42.67</v>
      </c>
      <c r="M241" s="407">
        <v>2</v>
      </c>
      <c r="N241" s="407">
        <v>42.67</v>
      </c>
      <c r="O241" s="407" t="s">
        <v>353</v>
      </c>
      <c r="P241" s="407">
        <f t="shared" si="43"/>
        <v>1</v>
      </c>
      <c r="Q241" s="407">
        <f t="shared" si="44"/>
        <v>18.32</v>
      </c>
      <c r="R241" s="398">
        <f t="shared" si="45"/>
        <v>0.049434333497294584</v>
      </c>
      <c r="S241" s="443" t="s">
        <v>345</v>
      </c>
      <c r="T241" s="265"/>
    </row>
    <row r="242" spans="1:20" s="25" customFormat="1" ht="28.5" customHeight="1">
      <c r="A242" s="210">
        <v>131</v>
      </c>
      <c r="B242" s="439" t="s">
        <v>325</v>
      </c>
      <c r="C242" s="414" t="s">
        <v>321</v>
      </c>
      <c r="D242" s="406" t="s">
        <v>268</v>
      </c>
      <c r="E242" s="425">
        <f t="shared" si="40"/>
        <v>13.497</v>
      </c>
      <c r="F242" s="440">
        <v>1</v>
      </c>
      <c r="G242" s="441">
        <v>13.497</v>
      </c>
      <c r="H242" s="421">
        <f t="shared" si="46"/>
        <v>1</v>
      </c>
      <c r="I242" s="411">
        <f t="shared" si="41"/>
        <v>13.497</v>
      </c>
      <c r="J242" s="20">
        <f t="shared" si="42"/>
        <v>13.497</v>
      </c>
      <c r="K242" s="407">
        <v>1</v>
      </c>
      <c r="L242" s="407">
        <v>13.497</v>
      </c>
      <c r="M242" s="407">
        <v>1</v>
      </c>
      <c r="N242" s="407">
        <v>13.497</v>
      </c>
      <c r="O242" s="407" t="s">
        <v>433</v>
      </c>
      <c r="P242" s="407">
        <f t="shared" si="43"/>
        <v>0</v>
      </c>
      <c r="Q242" s="407">
        <f t="shared" si="44"/>
        <v>0</v>
      </c>
      <c r="R242" s="398">
        <f t="shared" si="45"/>
        <v>0</v>
      </c>
      <c r="S242" s="443" t="s">
        <v>345</v>
      </c>
      <c r="T242" s="265"/>
    </row>
    <row r="243" spans="1:20" s="25" customFormat="1" ht="29.25" customHeight="1">
      <c r="A243" s="210">
        <v>132</v>
      </c>
      <c r="B243" s="439" t="s">
        <v>326</v>
      </c>
      <c r="C243" s="414" t="s">
        <v>321</v>
      </c>
      <c r="D243" s="406" t="s">
        <v>268</v>
      </c>
      <c r="E243" s="425">
        <f t="shared" si="40"/>
        <v>25.5</v>
      </c>
      <c r="F243" s="444">
        <v>1</v>
      </c>
      <c r="G243" s="441">
        <v>25.5</v>
      </c>
      <c r="H243" s="421">
        <f t="shared" si="46"/>
        <v>1</v>
      </c>
      <c r="I243" s="411">
        <f t="shared" si="41"/>
        <v>25.5</v>
      </c>
      <c r="J243" s="407">
        <v>25.5</v>
      </c>
      <c r="K243" s="407">
        <v>1</v>
      </c>
      <c r="L243" s="407">
        <v>25.5</v>
      </c>
      <c r="M243" s="407">
        <v>1</v>
      </c>
      <c r="N243" s="407">
        <v>25.5</v>
      </c>
      <c r="O243" s="407" t="s">
        <v>360</v>
      </c>
      <c r="P243" s="407">
        <f t="shared" si="43"/>
        <v>0</v>
      </c>
      <c r="Q243" s="407">
        <f t="shared" si="44"/>
        <v>0</v>
      </c>
      <c r="R243" s="398">
        <f t="shared" si="45"/>
        <v>0</v>
      </c>
      <c r="S243" s="264" t="s">
        <v>349</v>
      </c>
      <c r="T243" s="265"/>
    </row>
    <row r="244" spans="1:20" s="25" customFormat="1" ht="29.25" customHeight="1">
      <c r="A244" s="210">
        <v>133</v>
      </c>
      <c r="B244" s="439" t="s">
        <v>327</v>
      </c>
      <c r="C244" s="414" t="s">
        <v>321</v>
      </c>
      <c r="D244" s="406" t="s">
        <v>268</v>
      </c>
      <c r="E244" s="425">
        <f t="shared" si="40"/>
        <v>14.64</v>
      </c>
      <c r="F244" s="445">
        <v>1</v>
      </c>
      <c r="G244" s="446">
        <v>14.64</v>
      </c>
      <c r="H244" s="421">
        <f t="shared" si="46"/>
        <v>1</v>
      </c>
      <c r="I244" s="411">
        <f t="shared" si="41"/>
        <v>14.64</v>
      </c>
      <c r="J244" s="407">
        <f>L244/K244</f>
        <v>14.64</v>
      </c>
      <c r="K244" s="407">
        <v>1</v>
      </c>
      <c r="L244" s="407">
        <v>14.64</v>
      </c>
      <c r="M244" s="407">
        <v>1</v>
      </c>
      <c r="N244" s="407">
        <v>14.64</v>
      </c>
      <c r="O244" s="407" t="s">
        <v>346</v>
      </c>
      <c r="P244" s="407">
        <f t="shared" si="43"/>
        <v>0</v>
      </c>
      <c r="Q244" s="407">
        <f t="shared" si="44"/>
        <v>0</v>
      </c>
      <c r="R244" s="398">
        <f t="shared" si="45"/>
        <v>0</v>
      </c>
      <c r="S244" s="264" t="s">
        <v>349</v>
      </c>
      <c r="T244" s="265"/>
    </row>
    <row r="245" spans="1:20" s="25" customFormat="1" ht="26.25" customHeight="1">
      <c r="A245" s="210">
        <v>134</v>
      </c>
      <c r="B245" s="439" t="s">
        <v>328</v>
      </c>
      <c r="C245" s="414" t="s">
        <v>321</v>
      </c>
      <c r="D245" s="406" t="s">
        <v>268</v>
      </c>
      <c r="E245" s="425">
        <f t="shared" si="40"/>
        <v>3.639</v>
      </c>
      <c r="F245" s="440">
        <v>16</v>
      </c>
      <c r="G245" s="441">
        <v>58.224</v>
      </c>
      <c r="H245" s="421">
        <f t="shared" si="46"/>
        <v>16</v>
      </c>
      <c r="I245" s="411">
        <f t="shared" si="41"/>
        <v>58.224</v>
      </c>
      <c r="J245" s="20">
        <f aca="true" t="shared" si="47" ref="J245:J253">L245/K245</f>
        <v>3.639</v>
      </c>
      <c r="K245" s="447">
        <v>16</v>
      </c>
      <c r="L245" s="448">
        <v>58.224</v>
      </c>
      <c r="M245" s="447">
        <v>16</v>
      </c>
      <c r="N245" s="448">
        <v>58.224</v>
      </c>
      <c r="O245" s="407" t="s">
        <v>346</v>
      </c>
      <c r="P245" s="407">
        <f t="shared" si="43"/>
        <v>0</v>
      </c>
      <c r="Q245" s="407">
        <f t="shared" si="44"/>
        <v>0</v>
      </c>
      <c r="R245" s="398">
        <f t="shared" si="45"/>
        <v>0</v>
      </c>
      <c r="S245" s="264" t="s">
        <v>350</v>
      </c>
      <c r="T245" s="265"/>
    </row>
    <row r="246" spans="1:20" s="25" customFormat="1" ht="60" customHeight="1">
      <c r="A246" s="210">
        <v>135</v>
      </c>
      <c r="B246" s="439" t="s">
        <v>535</v>
      </c>
      <c r="C246" s="414" t="s">
        <v>321</v>
      </c>
      <c r="D246" s="406" t="s">
        <v>268</v>
      </c>
      <c r="E246" s="425">
        <f t="shared" si="40"/>
        <v>4.674</v>
      </c>
      <c r="F246" s="444">
        <v>1</v>
      </c>
      <c r="G246" s="441">
        <v>4.674</v>
      </c>
      <c r="H246" s="421">
        <f t="shared" si="46"/>
        <v>1</v>
      </c>
      <c r="I246" s="411">
        <f t="shared" si="41"/>
        <v>4.674</v>
      </c>
      <c r="J246" s="20">
        <f t="shared" si="47"/>
        <v>4.674</v>
      </c>
      <c r="K246" s="407">
        <v>1</v>
      </c>
      <c r="L246" s="407">
        <v>4.674</v>
      </c>
      <c r="M246" s="407">
        <v>1</v>
      </c>
      <c r="N246" s="407">
        <v>4.674</v>
      </c>
      <c r="O246" s="407" t="s">
        <v>360</v>
      </c>
      <c r="P246" s="407">
        <f t="shared" si="43"/>
        <v>0</v>
      </c>
      <c r="Q246" s="407">
        <f t="shared" si="44"/>
        <v>0</v>
      </c>
      <c r="R246" s="398">
        <f t="shared" si="45"/>
        <v>0</v>
      </c>
      <c r="S246" s="262" t="s">
        <v>354</v>
      </c>
      <c r="T246" s="265"/>
    </row>
    <row r="247" spans="1:20" s="25" customFormat="1" ht="58.5" customHeight="1">
      <c r="A247" s="210">
        <v>136</v>
      </c>
      <c r="B247" s="439" t="s">
        <v>330</v>
      </c>
      <c r="C247" s="414" t="s">
        <v>321</v>
      </c>
      <c r="D247" s="406" t="s">
        <v>268</v>
      </c>
      <c r="E247" s="425">
        <f t="shared" si="40"/>
        <v>5.92</v>
      </c>
      <c r="F247" s="444">
        <v>1</v>
      </c>
      <c r="G247" s="441">
        <v>5.92</v>
      </c>
      <c r="H247" s="421">
        <f t="shared" si="46"/>
        <v>1</v>
      </c>
      <c r="I247" s="411">
        <f t="shared" si="41"/>
        <v>5.92</v>
      </c>
      <c r="J247" s="20">
        <f t="shared" si="47"/>
        <v>5.916</v>
      </c>
      <c r="K247" s="407">
        <v>1</v>
      </c>
      <c r="L247" s="407">
        <v>5.916</v>
      </c>
      <c r="M247" s="407">
        <v>1</v>
      </c>
      <c r="N247" s="407">
        <v>5.916</v>
      </c>
      <c r="O247" s="407" t="s">
        <v>365</v>
      </c>
      <c r="P247" s="407">
        <f t="shared" si="43"/>
        <v>0</v>
      </c>
      <c r="Q247" s="407">
        <f t="shared" si="44"/>
        <v>0.0039999999999995595</v>
      </c>
      <c r="R247" s="398">
        <f t="shared" si="45"/>
        <v>-0.0006756756756756012</v>
      </c>
      <c r="S247" s="262" t="s">
        <v>354</v>
      </c>
      <c r="T247" s="265"/>
    </row>
    <row r="248" spans="1:20" s="25" customFormat="1" ht="27.75" customHeight="1">
      <c r="A248" s="210">
        <v>137</v>
      </c>
      <c r="B248" s="439" t="s">
        <v>331</v>
      </c>
      <c r="C248" s="414" t="s">
        <v>321</v>
      </c>
      <c r="D248" s="406" t="s">
        <v>268</v>
      </c>
      <c r="E248" s="425">
        <f t="shared" si="40"/>
        <v>18.746</v>
      </c>
      <c r="F248" s="444">
        <v>1</v>
      </c>
      <c r="G248" s="449">
        <v>18.746</v>
      </c>
      <c r="H248" s="421">
        <f t="shared" si="46"/>
        <v>1</v>
      </c>
      <c r="I248" s="411">
        <f t="shared" si="41"/>
        <v>18.746</v>
      </c>
      <c r="J248" s="20">
        <f t="shared" si="47"/>
        <v>18.756</v>
      </c>
      <c r="K248" s="407">
        <v>1</v>
      </c>
      <c r="L248" s="407">
        <v>18.756</v>
      </c>
      <c r="M248" s="407">
        <v>1</v>
      </c>
      <c r="N248" s="407">
        <v>18.756</v>
      </c>
      <c r="O248" s="407" t="s">
        <v>359</v>
      </c>
      <c r="P248" s="407">
        <f>H248-K248</f>
        <v>0</v>
      </c>
      <c r="Q248" s="407">
        <f>I248-L248</f>
        <v>-0.010000000000001563</v>
      </c>
      <c r="R248" s="398">
        <f>(J248-E248)/E248</f>
        <v>0.0005334471353889664</v>
      </c>
      <c r="S248" s="443" t="s">
        <v>344</v>
      </c>
      <c r="T248" s="265"/>
    </row>
    <row r="249" spans="1:20" s="25" customFormat="1" ht="27" customHeight="1">
      <c r="A249" s="210">
        <v>138</v>
      </c>
      <c r="B249" s="439" t="s">
        <v>332</v>
      </c>
      <c r="C249" s="414" t="s">
        <v>321</v>
      </c>
      <c r="D249" s="406" t="s">
        <v>268</v>
      </c>
      <c r="E249" s="425">
        <f t="shared" si="40"/>
        <v>37.3</v>
      </c>
      <c r="F249" s="444">
        <v>1</v>
      </c>
      <c r="G249" s="449">
        <v>37.3</v>
      </c>
      <c r="H249" s="421">
        <f t="shared" si="46"/>
        <v>1</v>
      </c>
      <c r="I249" s="411">
        <f t="shared" si="41"/>
        <v>37.3</v>
      </c>
      <c r="J249" s="20">
        <f t="shared" si="47"/>
        <v>37.3</v>
      </c>
      <c r="K249" s="407">
        <v>1</v>
      </c>
      <c r="L249" s="407">
        <v>37.3</v>
      </c>
      <c r="M249" s="407">
        <v>1</v>
      </c>
      <c r="N249" s="407">
        <v>37.3</v>
      </c>
      <c r="O249" s="407" t="s">
        <v>361</v>
      </c>
      <c r="P249" s="407">
        <f t="shared" si="43"/>
        <v>0</v>
      </c>
      <c r="Q249" s="407">
        <f t="shared" si="44"/>
        <v>0</v>
      </c>
      <c r="R249" s="398">
        <f t="shared" si="45"/>
        <v>0</v>
      </c>
      <c r="S249" s="443" t="s">
        <v>344</v>
      </c>
      <c r="T249" s="265"/>
    </row>
    <row r="250" spans="1:20" s="25" customFormat="1" ht="27.75" customHeight="1">
      <c r="A250" s="210">
        <v>139</v>
      </c>
      <c r="B250" s="439" t="s">
        <v>333</v>
      </c>
      <c r="C250" s="414" t="s">
        <v>321</v>
      </c>
      <c r="D250" s="406" t="s">
        <v>268</v>
      </c>
      <c r="E250" s="425">
        <f t="shared" si="40"/>
        <v>25.629</v>
      </c>
      <c r="F250" s="444">
        <v>2</v>
      </c>
      <c r="G250" s="449">
        <v>51.258</v>
      </c>
      <c r="H250" s="421">
        <f t="shared" si="46"/>
        <v>2</v>
      </c>
      <c r="I250" s="411">
        <f t="shared" si="41"/>
        <v>51.258</v>
      </c>
      <c r="J250" s="20">
        <f t="shared" si="47"/>
        <v>25.626</v>
      </c>
      <c r="K250" s="407">
        <v>2</v>
      </c>
      <c r="L250" s="407">
        <v>51.252</v>
      </c>
      <c r="M250" s="407">
        <v>2</v>
      </c>
      <c r="N250" s="407">
        <v>51.252</v>
      </c>
      <c r="O250" s="407" t="s">
        <v>351</v>
      </c>
      <c r="P250" s="407">
        <f t="shared" si="43"/>
        <v>0</v>
      </c>
      <c r="Q250" s="407">
        <f t="shared" si="44"/>
        <v>0.006000000000000227</v>
      </c>
      <c r="R250" s="398">
        <f t="shared" si="45"/>
        <v>-0.00011705489874751701</v>
      </c>
      <c r="S250" s="443" t="s">
        <v>344</v>
      </c>
      <c r="T250" s="265"/>
    </row>
    <row r="251" spans="1:20" s="25" customFormat="1" ht="27.75" customHeight="1">
      <c r="A251" s="210">
        <v>140</v>
      </c>
      <c r="B251" s="439" t="s">
        <v>463</v>
      </c>
      <c r="C251" s="414" t="s">
        <v>321</v>
      </c>
      <c r="D251" s="406" t="s">
        <v>268</v>
      </c>
      <c r="E251" s="425">
        <f t="shared" si="40"/>
        <v>4.86</v>
      </c>
      <c r="F251" s="444">
        <v>1</v>
      </c>
      <c r="G251" s="449">
        <v>4.86</v>
      </c>
      <c r="H251" s="421">
        <f t="shared" si="46"/>
        <v>1</v>
      </c>
      <c r="I251" s="411">
        <f t="shared" si="41"/>
        <v>4.86</v>
      </c>
      <c r="J251" s="20"/>
      <c r="K251" s="407"/>
      <c r="L251" s="407"/>
      <c r="M251" s="407"/>
      <c r="N251" s="407"/>
      <c r="O251" s="407"/>
      <c r="P251" s="407"/>
      <c r="Q251" s="407"/>
      <c r="R251" s="398"/>
      <c r="S251" s="443"/>
      <c r="T251" s="265"/>
    </row>
    <row r="252" spans="1:20" s="25" customFormat="1" ht="29.25" customHeight="1">
      <c r="A252" s="210">
        <v>141</v>
      </c>
      <c r="B252" s="439" t="s">
        <v>334</v>
      </c>
      <c r="C252" s="414" t="s">
        <v>321</v>
      </c>
      <c r="D252" s="406" t="s">
        <v>268</v>
      </c>
      <c r="E252" s="425">
        <f t="shared" si="40"/>
        <v>4.86</v>
      </c>
      <c r="F252" s="444">
        <v>1</v>
      </c>
      <c r="G252" s="449">
        <v>4.86</v>
      </c>
      <c r="H252" s="421">
        <f t="shared" si="46"/>
        <v>1</v>
      </c>
      <c r="I252" s="411">
        <f t="shared" si="41"/>
        <v>4.86</v>
      </c>
      <c r="J252" s="20">
        <f t="shared" si="47"/>
        <v>4.86</v>
      </c>
      <c r="K252" s="407">
        <v>1</v>
      </c>
      <c r="L252" s="407">
        <v>4.86</v>
      </c>
      <c r="M252" s="407">
        <v>1</v>
      </c>
      <c r="N252" s="407">
        <v>4.86</v>
      </c>
      <c r="O252" s="407" t="s">
        <v>439</v>
      </c>
      <c r="P252" s="407">
        <f t="shared" si="43"/>
        <v>0</v>
      </c>
      <c r="Q252" s="407">
        <f t="shared" si="44"/>
        <v>0</v>
      </c>
      <c r="R252" s="398">
        <f t="shared" si="45"/>
        <v>0</v>
      </c>
      <c r="S252" s="443" t="s">
        <v>344</v>
      </c>
      <c r="T252" s="265"/>
    </row>
    <row r="253" spans="1:20" s="25" customFormat="1" ht="28.5" customHeight="1">
      <c r="A253" s="210">
        <v>142</v>
      </c>
      <c r="B253" s="439" t="s">
        <v>335</v>
      </c>
      <c r="C253" s="414" t="s">
        <v>321</v>
      </c>
      <c r="D253" s="406" t="s">
        <v>268</v>
      </c>
      <c r="E253" s="425">
        <f t="shared" si="40"/>
        <v>4.86</v>
      </c>
      <c r="F253" s="444">
        <v>2</v>
      </c>
      <c r="G253" s="449">
        <v>9.72</v>
      </c>
      <c r="H253" s="421">
        <f t="shared" si="46"/>
        <v>2</v>
      </c>
      <c r="I253" s="411">
        <f t="shared" si="46"/>
        <v>9.72</v>
      </c>
      <c r="J253" s="20">
        <f t="shared" si="47"/>
        <v>4.86</v>
      </c>
      <c r="K253" s="407">
        <v>1</v>
      </c>
      <c r="L253" s="407">
        <v>4.86</v>
      </c>
      <c r="M253" s="407">
        <v>1</v>
      </c>
      <c r="N253" s="407">
        <v>4.86</v>
      </c>
      <c r="O253" s="407" t="s">
        <v>352</v>
      </c>
      <c r="P253" s="407">
        <f t="shared" si="43"/>
        <v>1</v>
      </c>
      <c r="Q253" s="407">
        <f t="shared" si="44"/>
        <v>4.86</v>
      </c>
      <c r="R253" s="398">
        <f t="shared" si="45"/>
        <v>0</v>
      </c>
      <c r="S253" s="443" t="s">
        <v>344</v>
      </c>
      <c r="T253" s="265"/>
    </row>
    <row r="254" spans="1:20" s="25" customFormat="1" ht="15">
      <c r="A254" s="658" t="s">
        <v>142</v>
      </c>
      <c r="B254" s="658"/>
      <c r="C254" s="658"/>
      <c r="D254" s="658"/>
      <c r="E254" s="658"/>
      <c r="F254" s="239"/>
      <c r="G254" s="239">
        <f>SUM(G237:G253)</f>
        <v>445.999044</v>
      </c>
      <c r="H254" s="107"/>
      <c r="I254" s="239">
        <f>SUM(I237:I253)</f>
        <v>445.999044</v>
      </c>
      <c r="J254" s="107"/>
      <c r="K254" s="107"/>
      <c r="L254" s="239">
        <f>SUM(L237:L253)</f>
        <v>417.36904400000003</v>
      </c>
      <c r="M254" s="107"/>
      <c r="N254" s="239">
        <f>SUM(N237:N253)</f>
        <v>417.36904400000003</v>
      </c>
      <c r="O254" s="107"/>
      <c r="P254" s="108"/>
      <c r="Q254" s="239">
        <f>SUM(Q237:Q253)</f>
        <v>23.769999999999992</v>
      </c>
      <c r="R254" s="108"/>
      <c r="S254" s="109"/>
      <c r="T254" s="109"/>
    </row>
    <row r="255" spans="1:20" s="25" customFormat="1" ht="15">
      <c r="A255" s="672" t="s">
        <v>54</v>
      </c>
      <c r="B255" s="672"/>
      <c r="C255" s="672"/>
      <c r="D255" s="672"/>
      <c r="E255" s="672"/>
      <c r="F255" s="102"/>
      <c r="G255" s="489">
        <f>G163+G192+G195+G222+G225+G235+G254</f>
        <v>49784.40565360969</v>
      </c>
      <c r="H255" s="103"/>
      <c r="I255" s="305">
        <f>I163+I192+I195+I222+I225+I235+I254</f>
        <v>21114.949468267572</v>
      </c>
      <c r="J255" s="306"/>
      <c r="K255" s="306"/>
      <c r="L255" s="305">
        <f>L163+L192+L195+L222+L225+L235+L254</f>
        <v>21129.256114</v>
      </c>
      <c r="M255" s="306"/>
      <c r="N255" s="305">
        <f>N163+N192+N195+N222+N225+N235+N254</f>
        <v>21867.094222000003</v>
      </c>
      <c r="O255" s="103"/>
      <c r="P255" s="104"/>
      <c r="Q255" s="384">
        <f>Q163+Q192+Q195+Q222+Q225+Q235+Q254</f>
        <v>-19.16664573242834</v>
      </c>
      <c r="R255" s="104"/>
      <c r="S255" s="105"/>
      <c r="T255" s="105"/>
    </row>
    <row r="256" ht="12.75" customHeight="1"/>
    <row r="257" spans="1:20" s="72" customFormat="1" ht="15">
      <c r="A257" s="30"/>
      <c r="B257" s="479" t="s">
        <v>492</v>
      </c>
      <c r="C257" s="480"/>
      <c r="D257" s="480"/>
      <c r="E257" s="480"/>
      <c r="F257" s="480"/>
      <c r="G257" s="480"/>
      <c r="H257" s="623" t="s">
        <v>493</v>
      </c>
      <c r="I257" s="623"/>
      <c r="J257" s="623"/>
      <c r="K257" s="623"/>
      <c r="L257" s="623"/>
      <c r="M257" s="71"/>
      <c r="N257" s="79"/>
      <c r="O257" s="79"/>
      <c r="P257" s="79"/>
      <c r="Q257" s="79"/>
      <c r="R257" s="79"/>
      <c r="S257" s="79"/>
      <c r="T257" s="79"/>
    </row>
    <row r="258" spans="1:20" s="72" customFormat="1" ht="15">
      <c r="A258" s="32"/>
      <c r="B258" s="481" t="s">
        <v>494</v>
      </c>
      <c r="C258" s="480"/>
      <c r="D258" s="480"/>
      <c r="E258" s="480"/>
      <c r="F258" s="480"/>
      <c r="G258" s="480"/>
      <c r="H258" s="480"/>
      <c r="I258" s="694" t="s">
        <v>77</v>
      </c>
      <c r="J258" s="694"/>
      <c r="K258" s="694"/>
      <c r="L258" s="480"/>
      <c r="M258" s="71"/>
      <c r="N258" s="79"/>
      <c r="O258" s="79"/>
      <c r="P258" s="79"/>
      <c r="Q258" s="79"/>
      <c r="R258" s="79"/>
      <c r="S258" s="79"/>
      <c r="T258" s="79"/>
    </row>
    <row r="259" spans="1:20" s="72" customFormat="1" ht="15.75">
      <c r="A259" s="71"/>
      <c r="B259" s="73"/>
      <c r="C259" s="483"/>
      <c r="D259" s="483"/>
      <c r="E259" s="483"/>
      <c r="F259" s="483"/>
      <c r="G259" s="483"/>
      <c r="H259" s="483"/>
      <c r="I259" s="483"/>
      <c r="J259" s="483"/>
      <c r="K259" s="483"/>
      <c r="L259" s="483"/>
      <c r="M259" s="71"/>
      <c r="N259" s="71"/>
      <c r="O259" s="79"/>
      <c r="P259" s="79"/>
      <c r="Q259" s="79"/>
      <c r="R259" s="79"/>
      <c r="S259" s="79"/>
      <c r="T259" s="79"/>
    </row>
    <row r="260" spans="1:20" s="72" customFormat="1" ht="15.75">
      <c r="A260" s="71"/>
      <c r="B260" s="74" t="s">
        <v>475</v>
      </c>
      <c r="C260" s="483"/>
      <c r="D260" s="484"/>
      <c r="E260" s="75"/>
      <c r="F260" s="670" t="s">
        <v>125</v>
      </c>
      <c r="G260" s="670"/>
      <c r="H260" s="483"/>
      <c r="I260" s="483"/>
      <c r="J260" s="483"/>
      <c r="K260" s="483"/>
      <c r="L260" s="483"/>
      <c r="M260" s="71"/>
      <c r="N260" s="71"/>
      <c r="O260" s="79"/>
      <c r="P260" s="79"/>
      <c r="Q260" s="79"/>
      <c r="R260" s="79"/>
      <c r="S260" s="79"/>
      <c r="T260" s="79"/>
    </row>
    <row r="261" spans="1:13" s="61" customFormat="1" ht="12.75">
      <c r="A261" s="67"/>
      <c r="B261" s="67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</row>
  </sheetData>
  <sheetProtection/>
  <mergeCells count="69">
    <mergeCell ref="A6:T6"/>
    <mergeCell ref="A235:E235"/>
    <mergeCell ref="A195:E195"/>
    <mergeCell ref="A222:E222"/>
    <mergeCell ref="A206:B206"/>
    <mergeCell ref="T219:T220"/>
    <mergeCell ref="T211:T215"/>
    <mergeCell ref="T115:T117"/>
    <mergeCell ref="A57:B57"/>
    <mergeCell ref="A64:B64"/>
    <mergeCell ref="A87:A88"/>
    <mergeCell ref="H257:L257"/>
    <mergeCell ref="I258:K258"/>
    <mergeCell ref="A51:B51"/>
    <mergeCell ref="A121:A122"/>
    <mergeCell ref="A157:R157"/>
    <mergeCell ref="A1:T1"/>
    <mergeCell ref="A2:A4"/>
    <mergeCell ref="B2:B4"/>
    <mergeCell ref="C2:C4"/>
    <mergeCell ref="P2:Q3"/>
    <mergeCell ref="S2:S4"/>
    <mergeCell ref="T2:T4"/>
    <mergeCell ref="M3:N3"/>
    <mergeCell ref="H2:I3"/>
    <mergeCell ref="O2:O4"/>
    <mergeCell ref="A221:B221"/>
    <mergeCell ref="A227:B227"/>
    <mergeCell ref="A233:B233"/>
    <mergeCell ref="R2:R4"/>
    <mergeCell ref="A132:B132"/>
    <mergeCell ref="A7:F7"/>
    <mergeCell ref="A163:E163"/>
    <mergeCell ref="J2:N2"/>
    <mergeCell ref="J3:L3"/>
    <mergeCell ref="D2:G3"/>
    <mergeCell ref="F260:G260"/>
    <mergeCell ref="A164:T164"/>
    <mergeCell ref="A193:T193"/>
    <mergeCell ref="A196:T196"/>
    <mergeCell ref="A223:T223"/>
    <mergeCell ref="A226:T226"/>
    <mergeCell ref="A236:T236"/>
    <mergeCell ref="A255:E255"/>
    <mergeCell ref="A254:E254"/>
    <mergeCell ref="A207:B207"/>
    <mergeCell ref="A144:B144"/>
    <mergeCell ref="A145:A147"/>
    <mergeCell ref="A148:A150"/>
    <mergeCell ref="A90:B90"/>
    <mergeCell ref="A96:B96"/>
    <mergeCell ref="A113:B113"/>
    <mergeCell ref="A119:B119"/>
    <mergeCell ref="A168:B168"/>
    <mergeCell ref="A173:B173"/>
    <mergeCell ref="A177:B177"/>
    <mergeCell ref="A178:B178"/>
    <mergeCell ref="A180:B180"/>
    <mergeCell ref="A181:B181"/>
    <mergeCell ref="A185:B185"/>
    <mergeCell ref="A188:B188"/>
    <mergeCell ref="A225:E225"/>
    <mergeCell ref="A192:E192"/>
    <mergeCell ref="A189:B189"/>
    <mergeCell ref="A191:B191"/>
    <mergeCell ref="A197:B197"/>
    <mergeCell ref="A198:B198"/>
    <mergeCell ref="A216:B216"/>
    <mergeCell ref="A217:B217"/>
  </mergeCells>
  <printOptions/>
  <pageMargins left="0.11811023622047245" right="0.07874015748031496" top="0.4724409448818898" bottom="0.35433070866141736" header="0.2362204724409449" footer="0.2755905511811024"/>
  <pageSetup horizontalDpi="600" verticalDpi="600" orientation="landscape" paperSize="9" scale="6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6"/>
  <sheetViews>
    <sheetView view="pageBreakPreview" zoomScale="60" zoomScalePageLayoutView="0" workbookViewId="0" topLeftCell="A1">
      <pane ySplit="7" topLeftCell="A106" activePane="bottomLeft" state="frozen"/>
      <selection pane="topLeft" activeCell="A1" sqref="A1"/>
      <selection pane="bottomLeft" activeCell="H2" sqref="H2:J2"/>
    </sheetView>
  </sheetViews>
  <sheetFormatPr defaultColWidth="9.140625" defaultRowHeight="12.75"/>
  <cols>
    <col min="1" max="1" width="5.00390625" style="46" customWidth="1"/>
    <col min="2" max="2" width="36.421875" style="46" customWidth="1"/>
    <col min="3" max="3" width="13.57421875" style="46" customWidth="1"/>
    <col min="4" max="4" width="12.57421875" style="46" customWidth="1"/>
    <col min="5" max="5" width="12.8515625" style="46" customWidth="1"/>
    <col min="6" max="6" width="14.421875" style="46" customWidth="1"/>
    <col min="7" max="7" width="30.7109375" style="46" customWidth="1"/>
    <col min="8" max="8" width="16.57421875" style="46" customWidth="1"/>
    <col min="9" max="9" width="13.8515625" style="46" customWidth="1"/>
    <col min="10" max="10" width="17.140625" style="46" customWidth="1"/>
    <col min="11" max="16384" width="9.140625" style="46" customWidth="1"/>
  </cols>
  <sheetData>
    <row r="1" spans="1:10" s="52" customFormat="1" ht="18.75">
      <c r="A1" s="60"/>
      <c r="B1" s="60"/>
      <c r="C1" s="60"/>
      <c r="D1" s="60"/>
      <c r="E1" s="60"/>
      <c r="G1" s="58"/>
      <c r="H1" s="60"/>
      <c r="I1" s="60"/>
      <c r="J1" s="60"/>
    </row>
    <row r="2" spans="1:10" s="52" customFormat="1" ht="15.75">
      <c r="A2" s="60"/>
      <c r="B2" s="60"/>
      <c r="C2" s="60"/>
      <c r="D2" s="9"/>
      <c r="E2" s="60"/>
      <c r="F2" s="60"/>
      <c r="G2" s="60"/>
      <c r="H2" s="625"/>
      <c r="I2" s="625"/>
      <c r="J2" s="625"/>
    </row>
    <row r="3" spans="1:10" s="52" customFormat="1" ht="9.75" customHeight="1">
      <c r="A3" s="60"/>
      <c r="B3" s="60"/>
      <c r="C3" s="60"/>
      <c r="D3" s="60"/>
      <c r="E3" s="56"/>
      <c r="F3" s="57"/>
      <c r="G3" s="57"/>
      <c r="H3" s="60"/>
      <c r="I3" s="60"/>
      <c r="J3" s="60"/>
    </row>
    <row r="4" spans="1:10" s="43" customFormat="1" ht="24" customHeight="1">
      <c r="A4" s="708" t="s">
        <v>484</v>
      </c>
      <c r="B4" s="708"/>
      <c r="C4" s="708"/>
      <c r="D4" s="708"/>
      <c r="E4" s="708"/>
      <c r="F4" s="708"/>
      <c r="G4" s="708"/>
      <c r="H4" s="708"/>
      <c r="I4" s="708"/>
      <c r="J4" s="708"/>
    </row>
    <row r="5" spans="1:10" s="43" customFormat="1" ht="22.5" customHeight="1">
      <c r="A5" s="709" t="s">
        <v>485</v>
      </c>
      <c r="B5" s="709"/>
      <c r="C5" s="709"/>
      <c r="D5" s="709"/>
      <c r="E5" s="709"/>
      <c r="F5" s="709"/>
      <c r="G5" s="709"/>
      <c r="H5" s="709"/>
      <c r="I5" s="709"/>
      <c r="J5" s="709"/>
    </row>
    <row r="6" spans="1:10" s="43" customFormat="1" ht="17.25" customHeight="1">
      <c r="A6" s="714" t="s">
        <v>2</v>
      </c>
      <c r="B6" s="706" t="s">
        <v>61</v>
      </c>
      <c r="C6" s="712" t="s">
        <v>59</v>
      </c>
      <c r="D6" s="706" t="s">
        <v>43</v>
      </c>
      <c r="E6" s="706" t="s">
        <v>154</v>
      </c>
      <c r="F6" s="706" t="s">
        <v>44</v>
      </c>
      <c r="G6" s="706" t="s">
        <v>42</v>
      </c>
      <c r="H6" s="706" t="s">
        <v>45</v>
      </c>
      <c r="I6" s="706" t="s">
        <v>46</v>
      </c>
      <c r="J6" s="706" t="s">
        <v>47</v>
      </c>
    </row>
    <row r="7" spans="1:10" s="43" customFormat="1" ht="50.25" customHeight="1">
      <c r="A7" s="714"/>
      <c r="B7" s="710"/>
      <c r="C7" s="713"/>
      <c r="D7" s="710"/>
      <c r="E7" s="710"/>
      <c r="F7" s="710"/>
      <c r="G7" s="707"/>
      <c r="H7" s="710"/>
      <c r="I7" s="710"/>
      <c r="J7" s="710"/>
    </row>
    <row r="8" spans="1:10" s="45" customFormat="1" ht="11.2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</row>
    <row r="9" spans="1:10" ht="14.25">
      <c r="A9" s="711" t="s">
        <v>129</v>
      </c>
      <c r="B9" s="711"/>
      <c r="C9" s="711"/>
      <c r="D9" s="711"/>
      <c r="E9" s="711"/>
      <c r="F9" s="711"/>
      <c r="G9" s="711"/>
      <c r="H9" s="711"/>
      <c r="I9" s="711"/>
      <c r="J9" s="711"/>
    </row>
    <row r="10" spans="1:10" ht="15" customHeight="1">
      <c r="A10" s="678" t="s">
        <v>157</v>
      </c>
      <c r="B10" s="678"/>
      <c r="C10" s="678"/>
      <c r="D10" s="678"/>
      <c r="E10" s="678"/>
      <c r="F10" s="678"/>
      <c r="G10" s="490"/>
      <c r="H10" s="490"/>
      <c r="I10" s="490"/>
      <c r="J10" s="491" t="s">
        <v>373</v>
      </c>
    </row>
    <row r="11" spans="1:10" ht="14.25">
      <c r="A11" s="128"/>
      <c r="B11" s="132" t="s">
        <v>158</v>
      </c>
      <c r="C11" s="490"/>
      <c r="D11" s="490"/>
      <c r="E11" s="490"/>
      <c r="F11" s="490"/>
      <c r="G11" s="490"/>
      <c r="H11" s="490"/>
      <c r="I11" s="490"/>
      <c r="J11" s="490"/>
    </row>
    <row r="12" spans="1:10" ht="16.5" customHeight="1">
      <c r="A12" s="129">
        <v>1</v>
      </c>
      <c r="B12" s="131" t="s">
        <v>159</v>
      </c>
      <c r="C12" s="112">
        <f>E12/D12</f>
        <v>182.76</v>
      </c>
      <c r="D12" s="492">
        <v>2.4</v>
      </c>
      <c r="E12" s="493">
        <v>438.62399999999997</v>
      </c>
      <c r="F12" s="494">
        <v>41330</v>
      </c>
      <c r="G12" s="495" t="s">
        <v>374</v>
      </c>
      <c r="H12" s="496" t="s">
        <v>337</v>
      </c>
      <c r="I12" s="496" t="s">
        <v>337</v>
      </c>
      <c r="J12" s="497" t="s">
        <v>500</v>
      </c>
    </row>
    <row r="13" spans="1:10" ht="15" customHeight="1">
      <c r="A13" s="129">
        <v>2</v>
      </c>
      <c r="B13" s="207" t="s">
        <v>501</v>
      </c>
      <c r="C13" s="112">
        <f>E13/D13</f>
        <v>175.48431372549018</v>
      </c>
      <c r="D13" s="492">
        <v>2.04</v>
      </c>
      <c r="E13" s="493">
        <v>357.988</v>
      </c>
      <c r="F13" s="494">
        <v>41339</v>
      </c>
      <c r="G13" s="495" t="s">
        <v>374</v>
      </c>
      <c r="H13" s="496" t="s">
        <v>502</v>
      </c>
      <c r="I13" s="496" t="s">
        <v>502</v>
      </c>
      <c r="J13" s="498" t="s">
        <v>503</v>
      </c>
    </row>
    <row r="14" spans="1:10" ht="15" customHeight="1">
      <c r="A14" s="129">
        <v>3</v>
      </c>
      <c r="B14" s="207" t="s">
        <v>504</v>
      </c>
      <c r="C14" s="112">
        <f>E14/D14</f>
        <v>179.1474820143885</v>
      </c>
      <c r="D14" s="492">
        <v>2.78</v>
      </c>
      <c r="E14" s="493">
        <v>498.03</v>
      </c>
      <c r="F14" s="494">
        <v>41330</v>
      </c>
      <c r="G14" s="495" t="s">
        <v>374</v>
      </c>
      <c r="H14" s="496" t="s">
        <v>337</v>
      </c>
      <c r="I14" s="496" t="s">
        <v>337</v>
      </c>
      <c r="J14" s="498" t="s">
        <v>500</v>
      </c>
    </row>
    <row r="15" spans="1:10" ht="14.25">
      <c r="A15" s="129"/>
      <c r="B15" s="132" t="s">
        <v>161</v>
      </c>
      <c r="C15" s="112"/>
      <c r="D15" s="492"/>
      <c r="E15" s="113"/>
      <c r="F15" s="499"/>
      <c r="G15" s="490"/>
      <c r="H15" s="490"/>
      <c r="I15" s="490"/>
      <c r="J15" s="500"/>
    </row>
    <row r="16" spans="1:10" ht="15">
      <c r="A16" s="129">
        <v>4</v>
      </c>
      <c r="B16" s="131" t="s">
        <v>162</v>
      </c>
      <c r="C16" s="112">
        <f>E16/D16</f>
        <v>201.21118012422357</v>
      </c>
      <c r="D16" s="346">
        <v>3.22</v>
      </c>
      <c r="E16" s="501">
        <v>647.9</v>
      </c>
      <c r="F16" s="502">
        <v>41331</v>
      </c>
      <c r="G16" s="503" t="s">
        <v>374</v>
      </c>
      <c r="H16" s="504" t="s">
        <v>337</v>
      </c>
      <c r="I16" s="504" t="s">
        <v>337</v>
      </c>
      <c r="J16" s="505" t="s">
        <v>505</v>
      </c>
    </row>
    <row r="17" spans="1:10" ht="15">
      <c r="A17" s="129"/>
      <c r="B17" s="132" t="s">
        <v>163</v>
      </c>
      <c r="C17" s="346"/>
      <c r="D17" s="346"/>
      <c r="E17" s="506"/>
      <c r="F17" s="507"/>
      <c r="G17" s="508"/>
      <c r="H17" s="508"/>
      <c r="I17" s="508"/>
      <c r="J17" s="509"/>
    </row>
    <row r="18" spans="1:10" ht="28.5">
      <c r="A18" s="129">
        <v>5</v>
      </c>
      <c r="B18" s="131" t="s">
        <v>187</v>
      </c>
      <c r="C18" s="112">
        <f>E18/D18</f>
        <v>193.1342857142857</v>
      </c>
      <c r="D18" s="346">
        <v>3.5</v>
      </c>
      <c r="E18" s="501">
        <v>675.97</v>
      </c>
      <c r="F18" s="502">
        <v>41331</v>
      </c>
      <c r="G18" s="503" t="s">
        <v>374</v>
      </c>
      <c r="H18" s="504" t="s">
        <v>337</v>
      </c>
      <c r="I18" s="504" t="s">
        <v>337</v>
      </c>
      <c r="J18" s="505" t="s">
        <v>506</v>
      </c>
    </row>
    <row r="19" spans="1:10" ht="15">
      <c r="A19" s="129">
        <v>6</v>
      </c>
      <c r="B19" s="131" t="s">
        <v>164</v>
      </c>
      <c r="C19" s="112">
        <f>E19/D19</f>
        <v>193.02429011289772</v>
      </c>
      <c r="D19" s="346">
        <v>5.846</v>
      </c>
      <c r="E19" s="510">
        <v>1128.42</v>
      </c>
      <c r="F19" s="502">
        <v>41331</v>
      </c>
      <c r="G19" s="503" t="s">
        <v>374</v>
      </c>
      <c r="H19" s="504" t="s">
        <v>337</v>
      </c>
      <c r="I19" s="504" t="s">
        <v>337</v>
      </c>
      <c r="J19" s="505" t="s">
        <v>506</v>
      </c>
    </row>
    <row r="20" spans="1:10" ht="15">
      <c r="A20" s="129"/>
      <c r="B20" s="132" t="s">
        <v>165</v>
      </c>
      <c r="C20" s="346"/>
      <c r="D20" s="346"/>
      <c r="E20" s="506"/>
      <c r="F20" s="507"/>
      <c r="G20" s="508"/>
      <c r="H20" s="508"/>
      <c r="I20" s="508"/>
      <c r="J20" s="511"/>
    </row>
    <row r="21" spans="1:10" ht="28.5">
      <c r="A21" s="129">
        <v>7</v>
      </c>
      <c r="B21" s="131" t="s">
        <v>166</v>
      </c>
      <c r="C21" s="112">
        <f>E21/D21</f>
        <v>192.61418439716311</v>
      </c>
      <c r="D21" s="346">
        <v>4.23</v>
      </c>
      <c r="E21" s="512">
        <v>814.758</v>
      </c>
      <c r="F21" s="502">
        <v>41331</v>
      </c>
      <c r="G21" s="503" t="s">
        <v>374</v>
      </c>
      <c r="H21" s="504" t="s">
        <v>337</v>
      </c>
      <c r="I21" s="504" t="s">
        <v>337</v>
      </c>
      <c r="J21" s="505" t="s">
        <v>505</v>
      </c>
    </row>
    <row r="22" spans="1:10" ht="28.5">
      <c r="A22" s="129">
        <v>8</v>
      </c>
      <c r="B22" s="131" t="s">
        <v>188</v>
      </c>
      <c r="C22" s="112">
        <f>E22/D22</f>
        <v>166.1082320568677</v>
      </c>
      <c r="D22" s="346">
        <v>4.361</v>
      </c>
      <c r="E22" s="512">
        <v>724.398</v>
      </c>
      <c r="F22" s="502">
        <v>41331</v>
      </c>
      <c r="G22" s="503" t="s">
        <v>374</v>
      </c>
      <c r="H22" s="504" t="s">
        <v>337</v>
      </c>
      <c r="I22" s="504" t="s">
        <v>337</v>
      </c>
      <c r="J22" s="505" t="s">
        <v>505</v>
      </c>
    </row>
    <row r="23" spans="1:10" ht="15">
      <c r="A23" s="129"/>
      <c r="B23" s="132" t="s">
        <v>167</v>
      </c>
      <c r="C23" s="346"/>
      <c r="D23" s="346"/>
      <c r="E23" s="506"/>
      <c r="F23" s="507"/>
      <c r="G23" s="508"/>
      <c r="H23" s="508"/>
      <c r="I23" s="508"/>
      <c r="J23" s="511"/>
    </row>
    <row r="24" spans="1:10" ht="42.75">
      <c r="A24" s="129">
        <v>9</v>
      </c>
      <c r="B24" s="131" t="s">
        <v>191</v>
      </c>
      <c r="C24" s="112">
        <f>E24/D24</f>
        <v>171.98252933507172</v>
      </c>
      <c r="D24" s="346">
        <v>7.67</v>
      </c>
      <c r="E24" s="512">
        <v>1319.106</v>
      </c>
      <c r="F24" s="502">
        <v>41331</v>
      </c>
      <c r="G24" s="503" t="s">
        <v>374</v>
      </c>
      <c r="H24" s="504" t="s">
        <v>337</v>
      </c>
      <c r="I24" s="504" t="s">
        <v>337</v>
      </c>
      <c r="J24" s="505" t="s">
        <v>507</v>
      </c>
    </row>
    <row r="25" spans="1:10" ht="45">
      <c r="A25" s="129">
        <v>10</v>
      </c>
      <c r="B25" s="344" t="s">
        <v>444</v>
      </c>
      <c r="C25" s="112">
        <f>E25/D25</f>
        <v>174.5606019151847</v>
      </c>
      <c r="D25" s="346">
        <v>7.31</v>
      </c>
      <c r="E25" s="512">
        <v>1276.038</v>
      </c>
      <c r="F25" s="502">
        <v>41331</v>
      </c>
      <c r="G25" s="503" t="s">
        <v>374</v>
      </c>
      <c r="H25" s="504" t="s">
        <v>337</v>
      </c>
      <c r="I25" s="504" t="s">
        <v>337</v>
      </c>
      <c r="J25" s="505" t="s">
        <v>507</v>
      </c>
    </row>
    <row r="26" spans="1:10" ht="15">
      <c r="A26" s="129"/>
      <c r="B26" s="132" t="s">
        <v>168</v>
      </c>
      <c r="C26" s="346"/>
      <c r="D26" s="346"/>
      <c r="E26" s="506"/>
      <c r="F26" s="507"/>
      <c r="G26" s="508"/>
      <c r="H26" s="508"/>
      <c r="I26" s="508"/>
      <c r="J26" s="511"/>
    </row>
    <row r="27" spans="1:10" ht="28.5">
      <c r="A27" s="129">
        <v>11</v>
      </c>
      <c r="B27" s="131" t="s">
        <v>169</v>
      </c>
      <c r="C27" s="112">
        <f>E27/D27</f>
        <v>200.31201248049922</v>
      </c>
      <c r="D27" s="346">
        <v>2.564</v>
      </c>
      <c r="E27" s="510">
        <v>513.6</v>
      </c>
      <c r="F27" s="502">
        <v>41331</v>
      </c>
      <c r="G27" s="503" t="s">
        <v>374</v>
      </c>
      <c r="H27" s="504" t="s">
        <v>337</v>
      </c>
      <c r="I27" s="504" t="s">
        <v>337</v>
      </c>
      <c r="J27" s="505" t="s">
        <v>507</v>
      </c>
    </row>
    <row r="28" spans="1:10" ht="28.5">
      <c r="A28" s="129">
        <v>12</v>
      </c>
      <c r="B28" s="131" t="s">
        <v>170</v>
      </c>
      <c r="C28" s="112">
        <f>E28/D28</f>
        <v>175.60975609756096</v>
      </c>
      <c r="D28" s="346">
        <v>1.681</v>
      </c>
      <c r="E28" s="501">
        <v>295.2</v>
      </c>
      <c r="F28" s="502">
        <v>41331</v>
      </c>
      <c r="G28" s="503" t="s">
        <v>374</v>
      </c>
      <c r="H28" s="504" t="s">
        <v>337</v>
      </c>
      <c r="I28" s="504" t="s">
        <v>337</v>
      </c>
      <c r="J28" s="505" t="s">
        <v>507</v>
      </c>
    </row>
    <row r="29" spans="1:10" ht="85.5">
      <c r="A29" s="129">
        <v>13</v>
      </c>
      <c r="B29" s="131" t="s">
        <v>192</v>
      </c>
      <c r="C29" s="112">
        <f>E29/D29</f>
        <v>224.06506024096385</v>
      </c>
      <c r="D29" s="346">
        <v>2.49</v>
      </c>
      <c r="E29" s="501">
        <v>557.922</v>
      </c>
      <c r="F29" s="502">
        <v>41331</v>
      </c>
      <c r="G29" s="503" t="s">
        <v>374</v>
      </c>
      <c r="H29" s="504" t="s">
        <v>337</v>
      </c>
      <c r="I29" s="504" t="s">
        <v>337</v>
      </c>
      <c r="J29" s="505" t="s">
        <v>507</v>
      </c>
    </row>
    <row r="30" spans="1:10" ht="15">
      <c r="A30" s="129"/>
      <c r="B30" s="132" t="s">
        <v>171</v>
      </c>
      <c r="C30" s="346"/>
      <c r="D30" s="346"/>
      <c r="E30" s="506"/>
      <c r="F30" s="507"/>
      <c r="G30" s="508"/>
      <c r="H30" s="508"/>
      <c r="I30" s="508"/>
      <c r="J30" s="511"/>
    </row>
    <row r="31" spans="1:10" ht="42.75">
      <c r="A31" s="129">
        <v>14</v>
      </c>
      <c r="B31" s="131" t="s">
        <v>193</v>
      </c>
      <c r="C31" s="112">
        <f>E31/D31</f>
        <v>168.00097719869706</v>
      </c>
      <c r="D31" s="346">
        <v>6.140000000000001</v>
      </c>
      <c r="E31" s="512">
        <v>1031.526</v>
      </c>
      <c r="F31" s="502">
        <v>41330</v>
      </c>
      <c r="G31" s="503" t="s">
        <v>374</v>
      </c>
      <c r="H31" s="504" t="s">
        <v>337</v>
      </c>
      <c r="I31" s="504" t="s">
        <v>337</v>
      </c>
      <c r="J31" s="505" t="s">
        <v>500</v>
      </c>
    </row>
    <row r="32" spans="1:10" ht="15">
      <c r="A32" s="129">
        <v>15</v>
      </c>
      <c r="B32" s="345" t="s">
        <v>445</v>
      </c>
      <c r="C32" s="112">
        <f>E32/D32</f>
        <v>228.875</v>
      </c>
      <c r="D32" s="346">
        <v>2.88</v>
      </c>
      <c r="E32" s="501">
        <v>659.16</v>
      </c>
      <c r="F32" s="513"/>
      <c r="G32" s="514"/>
      <c r="H32" s="515"/>
      <c r="I32" s="515"/>
      <c r="J32" s="516"/>
    </row>
    <row r="33" spans="1:10" ht="15">
      <c r="A33" s="129"/>
      <c r="B33" s="132" t="s">
        <v>172</v>
      </c>
      <c r="C33" s="346"/>
      <c r="D33" s="346"/>
      <c r="E33" s="506"/>
      <c r="F33" s="507"/>
      <c r="G33" s="508"/>
      <c r="H33" s="508"/>
      <c r="I33" s="508"/>
      <c r="J33" s="511"/>
    </row>
    <row r="34" spans="1:10" ht="21">
      <c r="A34" s="129">
        <v>16</v>
      </c>
      <c r="B34" s="131" t="s">
        <v>173</v>
      </c>
      <c r="C34" s="112">
        <f>E34/D34</f>
        <v>216.53646677471636</v>
      </c>
      <c r="D34" s="346">
        <v>6.17</v>
      </c>
      <c r="E34" s="501">
        <v>1336.03</v>
      </c>
      <c r="F34" s="502">
        <v>41326</v>
      </c>
      <c r="G34" s="503" t="s">
        <v>374</v>
      </c>
      <c r="H34" s="517" t="s">
        <v>375</v>
      </c>
      <c r="I34" s="517" t="s">
        <v>375</v>
      </c>
      <c r="J34" s="505" t="s">
        <v>508</v>
      </c>
    </row>
    <row r="35" spans="1:10" ht="21">
      <c r="A35" s="129">
        <v>17</v>
      </c>
      <c r="B35" s="131" t="s">
        <v>174</v>
      </c>
      <c r="C35" s="112">
        <f>E35/D35</f>
        <v>217.56562017498715</v>
      </c>
      <c r="D35" s="346">
        <v>1.943</v>
      </c>
      <c r="E35" s="501">
        <v>422.73</v>
      </c>
      <c r="F35" s="502">
        <v>41326</v>
      </c>
      <c r="G35" s="503" t="s">
        <v>374</v>
      </c>
      <c r="H35" s="517" t="s">
        <v>375</v>
      </c>
      <c r="I35" s="517" t="s">
        <v>375</v>
      </c>
      <c r="J35" s="505" t="s">
        <v>508</v>
      </c>
    </row>
    <row r="36" spans="1:10" ht="21">
      <c r="A36" s="129">
        <v>18</v>
      </c>
      <c r="B36" s="131" t="s">
        <v>175</v>
      </c>
      <c r="C36" s="112">
        <f>E36/D36</f>
        <v>207.85483870967744</v>
      </c>
      <c r="D36" s="346">
        <v>2.48</v>
      </c>
      <c r="E36" s="501">
        <v>515.48</v>
      </c>
      <c r="F36" s="502">
        <v>41326</v>
      </c>
      <c r="G36" s="503" t="s">
        <v>374</v>
      </c>
      <c r="H36" s="517" t="s">
        <v>375</v>
      </c>
      <c r="I36" s="517" t="s">
        <v>375</v>
      </c>
      <c r="J36" s="505" t="s">
        <v>508</v>
      </c>
    </row>
    <row r="37" spans="1:10" ht="21">
      <c r="A37" s="129">
        <v>19</v>
      </c>
      <c r="B37" s="131" t="s">
        <v>176</v>
      </c>
      <c r="C37" s="112">
        <f>E37/D37</f>
        <v>208.18524590163935</v>
      </c>
      <c r="D37" s="346">
        <v>4.88</v>
      </c>
      <c r="E37" s="512">
        <v>1015.944</v>
      </c>
      <c r="F37" s="502">
        <v>41326</v>
      </c>
      <c r="G37" s="503" t="s">
        <v>374</v>
      </c>
      <c r="H37" s="517" t="s">
        <v>375</v>
      </c>
      <c r="I37" s="517" t="s">
        <v>375</v>
      </c>
      <c r="J37" s="505" t="s">
        <v>508</v>
      </c>
    </row>
    <row r="38" spans="1:10" ht="15">
      <c r="A38" s="129"/>
      <c r="B38" s="132" t="s">
        <v>177</v>
      </c>
      <c r="C38" s="346"/>
      <c r="D38" s="346"/>
      <c r="E38" s="506"/>
      <c r="F38" s="507"/>
      <c r="G38" s="508"/>
      <c r="H38" s="508"/>
      <c r="I38" s="508"/>
      <c r="J38" s="511"/>
    </row>
    <row r="39" spans="1:10" ht="57">
      <c r="A39" s="129">
        <v>20</v>
      </c>
      <c r="B39" s="131" t="s">
        <v>194</v>
      </c>
      <c r="C39" s="112">
        <f>E39/D39</f>
        <v>237.49456869009583</v>
      </c>
      <c r="D39" s="346">
        <v>3.13</v>
      </c>
      <c r="E39" s="512">
        <v>743.358</v>
      </c>
      <c r="F39" s="502">
        <v>41331</v>
      </c>
      <c r="G39" s="503" t="s">
        <v>374</v>
      </c>
      <c r="H39" s="504" t="s">
        <v>337</v>
      </c>
      <c r="I39" s="504" t="str">
        <f>H39</f>
        <v>РУ ЗАТ "Електро"</v>
      </c>
      <c r="J39" s="505" t="s">
        <v>506</v>
      </c>
    </row>
    <row r="40" spans="1:10" ht="15">
      <c r="A40" s="129">
        <v>21</v>
      </c>
      <c r="B40" s="131" t="s">
        <v>178</v>
      </c>
      <c r="C40" s="112">
        <f>E40/D40</f>
        <v>221.5591836734694</v>
      </c>
      <c r="D40" s="346">
        <v>1.225</v>
      </c>
      <c r="E40" s="501">
        <v>271.41</v>
      </c>
      <c r="F40" s="502">
        <v>41339</v>
      </c>
      <c r="G40" s="503" t="s">
        <v>374</v>
      </c>
      <c r="H40" s="504" t="s">
        <v>376</v>
      </c>
      <c r="I40" s="504" t="s">
        <v>376</v>
      </c>
      <c r="J40" s="505" t="s">
        <v>509</v>
      </c>
    </row>
    <row r="41" spans="1:10" ht="15">
      <c r="A41" s="129"/>
      <c r="B41" s="132" t="s">
        <v>179</v>
      </c>
      <c r="C41" s="346"/>
      <c r="D41" s="346"/>
      <c r="E41" s="506"/>
      <c r="F41" s="507"/>
      <c r="G41" s="508"/>
      <c r="H41" s="508"/>
      <c r="I41" s="508"/>
      <c r="J41" s="511"/>
    </row>
    <row r="42" spans="1:10" ht="15">
      <c r="A42" s="129">
        <v>22</v>
      </c>
      <c r="B42" s="166" t="s">
        <v>180</v>
      </c>
      <c r="C42" s="112">
        <f>E42/D42</f>
        <v>172.66696448514628</v>
      </c>
      <c r="D42" s="346">
        <v>4.477</v>
      </c>
      <c r="E42" s="501">
        <v>773.03</v>
      </c>
      <c r="F42" s="502">
        <v>41331</v>
      </c>
      <c r="G42" s="503" t="s">
        <v>374</v>
      </c>
      <c r="H42" s="504" t="s">
        <v>337</v>
      </c>
      <c r="I42" s="504" t="str">
        <f>H42</f>
        <v>РУ ЗАТ "Електро"</v>
      </c>
      <c r="J42" s="505" t="s">
        <v>507</v>
      </c>
    </row>
    <row r="43" spans="1:10" ht="28.5">
      <c r="A43" s="129">
        <v>23</v>
      </c>
      <c r="B43" s="166" t="s">
        <v>195</v>
      </c>
      <c r="C43" s="112">
        <f>E43/D43</f>
        <v>197.67776990314198</v>
      </c>
      <c r="D43" s="346">
        <v>4.233</v>
      </c>
      <c r="E43" s="501">
        <v>836.77</v>
      </c>
      <c r="F43" s="502">
        <v>41331</v>
      </c>
      <c r="G43" s="503" t="s">
        <v>374</v>
      </c>
      <c r="H43" s="504" t="s">
        <v>337</v>
      </c>
      <c r="I43" s="504" t="str">
        <f>H43</f>
        <v>РУ ЗАТ "Електро"</v>
      </c>
      <c r="J43" s="505" t="s">
        <v>507</v>
      </c>
    </row>
    <row r="44" spans="1:10" ht="15">
      <c r="A44" s="129"/>
      <c r="B44" s="132" t="s">
        <v>181</v>
      </c>
      <c r="C44" s="346"/>
      <c r="D44" s="346"/>
      <c r="E44" s="506"/>
      <c r="F44" s="507"/>
      <c r="G44" s="508"/>
      <c r="H44" s="508"/>
      <c r="I44" s="508"/>
      <c r="J44" s="511"/>
    </row>
    <row r="45" spans="1:10" ht="28.5">
      <c r="A45" s="129">
        <v>24</v>
      </c>
      <c r="B45" s="131" t="s">
        <v>182</v>
      </c>
      <c r="C45" s="112">
        <f>E45/D45</f>
        <v>180.1377010592389</v>
      </c>
      <c r="D45" s="346">
        <v>5.098</v>
      </c>
      <c r="E45" s="501">
        <v>918.342</v>
      </c>
      <c r="F45" s="502">
        <v>41330</v>
      </c>
      <c r="G45" s="503" t="s">
        <v>374</v>
      </c>
      <c r="H45" s="504" t="s">
        <v>337</v>
      </c>
      <c r="I45" s="504" t="str">
        <f>H45</f>
        <v>РУ ЗАТ "Електро"</v>
      </c>
      <c r="J45" s="505" t="s">
        <v>500</v>
      </c>
    </row>
    <row r="46" spans="1:10" ht="15">
      <c r="A46" s="129"/>
      <c r="B46" s="132" t="s">
        <v>183</v>
      </c>
      <c r="C46" s="346"/>
      <c r="D46" s="346"/>
      <c r="E46" s="506"/>
      <c r="F46" s="507"/>
      <c r="G46" s="508"/>
      <c r="H46" s="508"/>
      <c r="I46" s="508"/>
      <c r="J46" s="511"/>
    </row>
    <row r="47" spans="1:10" ht="42.75">
      <c r="A47" s="129">
        <v>25</v>
      </c>
      <c r="B47" s="131" t="s">
        <v>196</v>
      </c>
      <c r="C47" s="112">
        <f>E47/D47</f>
        <v>197.63792010145843</v>
      </c>
      <c r="D47" s="346">
        <v>3.154</v>
      </c>
      <c r="E47" s="501">
        <v>623.3499999999999</v>
      </c>
      <c r="F47" s="502">
        <v>41339</v>
      </c>
      <c r="G47" s="503" t="s">
        <v>374</v>
      </c>
      <c r="H47" s="504" t="s">
        <v>376</v>
      </c>
      <c r="I47" s="504" t="s">
        <v>376</v>
      </c>
      <c r="J47" s="505" t="s">
        <v>509</v>
      </c>
    </row>
    <row r="48" spans="1:10" ht="15">
      <c r="A48" s="129"/>
      <c r="B48" s="132" t="s">
        <v>184</v>
      </c>
      <c r="C48" s="346"/>
      <c r="D48" s="346"/>
      <c r="E48" s="506"/>
      <c r="F48" s="507"/>
      <c r="G48" s="508"/>
      <c r="H48" s="508"/>
      <c r="I48" s="508"/>
      <c r="J48" s="511"/>
    </row>
    <row r="49" spans="1:10" ht="42.75">
      <c r="A49" s="129">
        <v>26</v>
      </c>
      <c r="B49" s="131" t="s">
        <v>190</v>
      </c>
      <c r="C49" s="112">
        <f>E49/D49</f>
        <v>196.25412541254124</v>
      </c>
      <c r="D49" s="346">
        <v>3.0300000000000002</v>
      </c>
      <c r="E49" s="501">
        <v>594.65</v>
      </c>
      <c r="F49" s="502">
        <v>41330</v>
      </c>
      <c r="G49" s="503" t="s">
        <v>374</v>
      </c>
      <c r="H49" s="504" t="s">
        <v>337</v>
      </c>
      <c r="I49" s="504" t="str">
        <f>H49</f>
        <v>РУ ЗАТ "Електро"</v>
      </c>
      <c r="J49" s="505" t="s">
        <v>500</v>
      </c>
    </row>
    <row r="50" spans="1:10" ht="28.5">
      <c r="A50" s="129">
        <v>27</v>
      </c>
      <c r="B50" s="131" t="s">
        <v>185</v>
      </c>
      <c r="C50" s="112">
        <f>E50/D50</f>
        <v>206.3309352517986</v>
      </c>
      <c r="D50" s="346">
        <v>1.668</v>
      </c>
      <c r="E50" s="501">
        <v>344.16</v>
      </c>
      <c r="F50" s="502">
        <v>41330</v>
      </c>
      <c r="G50" s="503" t="s">
        <v>374</v>
      </c>
      <c r="H50" s="504" t="s">
        <v>337</v>
      </c>
      <c r="I50" s="504" t="str">
        <f>H50</f>
        <v>РУ ЗАТ "Електро"</v>
      </c>
      <c r="J50" s="505" t="s">
        <v>500</v>
      </c>
    </row>
    <row r="51" spans="1:10" ht="15">
      <c r="A51" s="129"/>
      <c r="B51" s="132" t="s">
        <v>186</v>
      </c>
      <c r="C51" s="346"/>
      <c r="D51" s="346"/>
      <c r="E51" s="506"/>
      <c r="F51" s="507"/>
      <c r="G51" s="508"/>
      <c r="H51" s="508"/>
      <c r="I51" s="508"/>
      <c r="J51" s="511"/>
    </row>
    <row r="52" spans="1:10" ht="42.75">
      <c r="A52" s="129">
        <v>28</v>
      </c>
      <c r="B52" s="131" t="s">
        <v>189</v>
      </c>
      <c r="C52" s="112">
        <f>E52/D52</f>
        <v>174.2644440848034</v>
      </c>
      <c r="D52" s="346">
        <v>6.178999999999999</v>
      </c>
      <c r="E52" s="501">
        <v>1076.78</v>
      </c>
      <c r="F52" s="502">
        <v>41331</v>
      </c>
      <c r="G52" s="503" t="s">
        <v>374</v>
      </c>
      <c r="H52" s="504" t="s">
        <v>337</v>
      </c>
      <c r="I52" s="504" t="str">
        <f>H52</f>
        <v>РУ ЗАТ "Електро"</v>
      </c>
      <c r="J52" s="505" t="s">
        <v>506</v>
      </c>
    </row>
    <row r="53" spans="1:10" ht="15">
      <c r="A53" s="135"/>
      <c r="B53" s="136" t="s">
        <v>198</v>
      </c>
      <c r="C53" s="327"/>
      <c r="D53" s="327"/>
      <c r="E53" s="243">
        <f>SUM(E12:E52)</f>
        <v>20410.674</v>
      </c>
      <c r="F53" s="518"/>
      <c r="G53" s="518"/>
      <c r="H53" s="518"/>
      <c r="I53" s="518"/>
      <c r="J53" s="518"/>
    </row>
    <row r="54" spans="1:10" ht="15" customHeight="1">
      <c r="A54" s="695" t="s">
        <v>447</v>
      </c>
      <c r="B54" s="696"/>
      <c r="C54" s="324"/>
      <c r="D54" s="324"/>
      <c r="E54" s="519"/>
      <c r="F54" s="508"/>
      <c r="G54" s="508"/>
      <c r="H54" s="508"/>
      <c r="I54" s="508"/>
      <c r="J54" s="508"/>
    </row>
    <row r="55" spans="1:10" ht="45">
      <c r="A55" s="354"/>
      <c r="B55" s="402" t="s">
        <v>448</v>
      </c>
      <c r="C55" s="324"/>
      <c r="D55" s="324"/>
      <c r="E55" s="519"/>
      <c r="F55" s="508"/>
      <c r="G55" s="508"/>
      <c r="H55" s="508"/>
      <c r="I55" s="508"/>
      <c r="J55" s="508"/>
    </row>
    <row r="56" spans="1:10" ht="15">
      <c r="A56" s="354">
        <v>29</v>
      </c>
      <c r="B56" s="355" t="s">
        <v>449</v>
      </c>
      <c r="C56" s="116">
        <f>E56/D56</f>
        <v>7.365555555555556</v>
      </c>
      <c r="D56" s="324">
        <v>9</v>
      </c>
      <c r="E56" s="520">
        <v>66.29</v>
      </c>
      <c r="F56" s="508"/>
      <c r="G56" s="508"/>
      <c r="H56" s="508"/>
      <c r="I56" s="508"/>
      <c r="J56" s="508"/>
    </row>
    <row r="57" spans="1:10" ht="45">
      <c r="A57" s="354"/>
      <c r="B57" s="402" t="s">
        <v>278</v>
      </c>
      <c r="C57" s="324"/>
      <c r="D57" s="324"/>
      <c r="E57" s="521"/>
      <c r="F57" s="508"/>
      <c r="G57" s="508"/>
      <c r="H57" s="508"/>
      <c r="I57" s="508"/>
      <c r="J57" s="508"/>
    </row>
    <row r="58" spans="1:10" ht="15">
      <c r="A58" s="354">
        <v>30</v>
      </c>
      <c r="B58" s="355" t="s">
        <v>450</v>
      </c>
      <c r="C58" s="116">
        <f>E58/D58</f>
        <v>14.956953642384104</v>
      </c>
      <c r="D58" s="324">
        <v>18.12</v>
      </c>
      <c r="E58" s="520">
        <v>271.02</v>
      </c>
      <c r="F58" s="508"/>
      <c r="G58" s="508"/>
      <c r="H58" s="508"/>
      <c r="I58" s="508"/>
      <c r="J58" s="508"/>
    </row>
    <row r="59" spans="1:10" ht="15">
      <c r="A59" s="452"/>
      <c r="B59" s="453" t="s">
        <v>198</v>
      </c>
      <c r="C59" s="453"/>
      <c r="D59" s="453"/>
      <c r="E59" s="522">
        <f>E56+E58</f>
        <v>337.31</v>
      </c>
      <c r="F59" s="523"/>
      <c r="G59" s="523"/>
      <c r="H59" s="523"/>
      <c r="I59" s="523"/>
      <c r="J59" s="523"/>
    </row>
    <row r="60" spans="1:10" ht="15" customHeight="1">
      <c r="A60" s="715" t="s">
        <v>199</v>
      </c>
      <c r="B60" s="715"/>
      <c r="C60" s="490"/>
      <c r="D60" s="490"/>
      <c r="E60" s="508"/>
      <c r="F60" s="508"/>
      <c r="G60" s="508"/>
      <c r="H60" s="508"/>
      <c r="I60" s="508"/>
      <c r="J60" s="524" t="s">
        <v>373</v>
      </c>
    </row>
    <row r="61" spans="1:10" ht="14.25">
      <c r="A61" s="273"/>
      <c r="B61" s="133" t="s">
        <v>186</v>
      </c>
      <c r="C61" s="490"/>
      <c r="D61" s="490"/>
      <c r="E61" s="508"/>
      <c r="F61" s="508"/>
      <c r="G61" s="508"/>
      <c r="H61" s="508"/>
      <c r="I61" s="508"/>
      <c r="J61" s="508"/>
    </row>
    <row r="62" spans="1:10" ht="68.25">
      <c r="A62" s="274">
        <v>31</v>
      </c>
      <c r="B62" s="142" t="s">
        <v>377</v>
      </c>
      <c r="C62" s="112">
        <f>E62/D62</f>
        <v>196.17792</v>
      </c>
      <c r="D62" s="112">
        <v>0.625</v>
      </c>
      <c r="E62" s="512">
        <v>122.6112</v>
      </c>
      <c r="F62" s="502">
        <v>41339</v>
      </c>
      <c r="G62" s="503" t="s">
        <v>374</v>
      </c>
      <c r="H62" s="504" t="s">
        <v>376</v>
      </c>
      <c r="I62" s="504" t="s">
        <v>376</v>
      </c>
      <c r="J62" s="505" t="s">
        <v>509</v>
      </c>
    </row>
    <row r="63" spans="1:10" ht="57">
      <c r="A63" s="274">
        <v>32</v>
      </c>
      <c r="B63" s="142" t="s">
        <v>201</v>
      </c>
      <c r="C63" s="112">
        <f>E63/D63</f>
        <v>147.11958405545928</v>
      </c>
      <c r="D63" s="112">
        <v>0.577</v>
      </c>
      <c r="E63" s="512">
        <v>84.888</v>
      </c>
      <c r="F63" s="502">
        <v>41331</v>
      </c>
      <c r="G63" s="503" t="s">
        <v>374</v>
      </c>
      <c r="H63" s="504" t="s">
        <v>337</v>
      </c>
      <c r="I63" s="504" t="str">
        <f>H63</f>
        <v>РУ ЗАТ "Електро"</v>
      </c>
      <c r="J63" s="505" t="s">
        <v>506</v>
      </c>
    </row>
    <row r="64" spans="1:10" ht="15">
      <c r="A64" s="274"/>
      <c r="B64" s="132" t="s">
        <v>165</v>
      </c>
      <c r="C64" s="112"/>
      <c r="D64" s="114"/>
      <c r="E64" s="240"/>
      <c r="F64" s="507"/>
      <c r="G64" s="508"/>
      <c r="H64" s="508"/>
      <c r="I64" s="508"/>
      <c r="J64" s="511"/>
    </row>
    <row r="65" spans="1:10" ht="71.25">
      <c r="A65" s="274">
        <v>33</v>
      </c>
      <c r="B65" s="142" t="s">
        <v>378</v>
      </c>
      <c r="C65" s="112">
        <f>E65/D65</f>
        <v>249.31249999999997</v>
      </c>
      <c r="D65" s="114">
        <v>0.2</v>
      </c>
      <c r="E65" s="512">
        <v>49.8625</v>
      </c>
      <c r="F65" s="502">
        <v>41326</v>
      </c>
      <c r="G65" s="503" t="s">
        <v>374</v>
      </c>
      <c r="H65" s="517" t="s">
        <v>375</v>
      </c>
      <c r="I65" s="517" t="s">
        <v>375</v>
      </c>
      <c r="J65" s="505" t="s">
        <v>508</v>
      </c>
    </row>
    <row r="66" spans="1:10" ht="15">
      <c r="A66" s="135"/>
      <c r="B66" s="136" t="s">
        <v>198</v>
      </c>
      <c r="C66" s="137"/>
      <c r="D66" s="138"/>
      <c r="E66" s="242">
        <f>SUM(E62:E65)</f>
        <v>257.3617</v>
      </c>
      <c r="F66" s="518"/>
      <c r="G66" s="518"/>
      <c r="H66" s="518"/>
      <c r="I66" s="518"/>
      <c r="J66" s="518"/>
    </row>
    <row r="67" spans="1:10" ht="15" customHeight="1">
      <c r="A67" s="666" t="s">
        <v>203</v>
      </c>
      <c r="B67" s="666"/>
      <c r="C67" s="490"/>
      <c r="D67" s="490"/>
      <c r="E67" s="508"/>
      <c r="F67" s="508"/>
      <c r="G67" s="508"/>
      <c r="H67" s="508"/>
      <c r="I67" s="508"/>
      <c r="J67" s="524" t="s">
        <v>373</v>
      </c>
    </row>
    <row r="68" spans="1:10" ht="14.25">
      <c r="A68" s="275"/>
      <c r="B68" s="132" t="s">
        <v>179</v>
      </c>
      <c r="C68" s="490"/>
      <c r="D68" s="490"/>
      <c r="E68" s="508"/>
      <c r="F68" s="508"/>
      <c r="G68" s="508"/>
      <c r="H68" s="508"/>
      <c r="I68" s="508"/>
      <c r="J68" s="508"/>
    </row>
    <row r="69" spans="1:10" ht="39.75">
      <c r="A69" s="148">
        <v>34</v>
      </c>
      <c r="B69" s="131" t="s">
        <v>379</v>
      </c>
      <c r="C69" s="112">
        <f>E69/D69</f>
        <v>192.24014</v>
      </c>
      <c r="D69" s="149">
        <v>1</v>
      </c>
      <c r="E69" s="512">
        <v>192.24014</v>
      </c>
      <c r="F69" s="502">
        <v>41331</v>
      </c>
      <c r="G69" s="503" t="s">
        <v>374</v>
      </c>
      <c r="H69" s="517" t="s">
        <v>375</v>
      </c>
      <c r="I69" s="517" t="s">
        <v>375</v>
      </c>
      <c r="J69" s="505" t="s">
        <v>510</v>
      </c>
    </row>
    <row r="70" spans="1:10" ht="14.25">
      <c r="A70" s="148"/>
      <c r="B70" s="132" t="s">
        <v>183</v>
      </c>
      <c r="C70" s="525"/>
      <c r="D70" s="490"/>
      <c r="E70" s="240"/>
      <c r="F70" s="507"/>
      <c r="G70" s="508"/>
      <c r="H70" s="508"/>
      <c r="I70" s="508"/>
      <c r="J70" s="508"/>
    </row>
    <row r="71" spans="1:10" ht="39.75">
      <c r="A71" s="148">
        <v>35</v>
      </c>
      <c r="B71" s="131" t="s">
        <v>380</v>
      </c>
      <c r="C71" s="112">
        <f>E71/D71</f>
        <v>133.2132</v>
      </c>
      <c r="D71" s="149">
        <v>1</v>
      </c>
      <c r="E71" s="512">
        <v>133.2132</v>
      </c>
      <c r="F71" s="502">
        <v>41331</v>
      </c>
      <c r="G71" s="503" t="s">
        <v>374</v>
      </c>
      <c r="H71" s="504" t="s">
        <v>337</v>
      </c>
      <c r="I71" s="504" t="str">
        <f>H71</f>
        <v>РУ ЗАТ "Електро"</v>
      </c>
      <c r="J71" s="505" t="s">
        <v>506</v>
      </c>
    </row>
    <row r="72" spans="1:10" ht="39.75">
      <c r="A72" s="148">
        <v>36</v>
      </c>
      <c r="B72" s="276" t="s">
        <v>381</v>
      </c>
      <c r="C72" s="112">
        <f>E72/D72</f>
        <v>116.6652</v>
      </c>
      <c r="D72" s="149">
        <v>1</v>
      </c>
      <c r="E72" s="512">
        <v>116.6652</v>
      </c>
      <c r="F72" s="502">
        <v>41339</v>
      </c>
      <c r="G72" s="503" t="s">
        <v>374</v>
      </c>
      <c r="H72" s="504" t="s">
        <v>376</v>
      </c>
      <c r="I72" s="504" t="s">
        <v>376</v>
      </c>
      <c r="J72" s="505" t="s">
        <v>509</v>
      </c>
    </row>
    <row r="73" spans="1:10" ht="15">
      <c r="A73" s="148"/>
      <c r="B73" s="133" t="s">
        <v>205</v>
      </c>
      <c r="C73" s="526"/>
      <c r="D73" s="490"/>
      <c r="E73" s="241"/>
      <c r="F73" s="507"/>
      <c r="G73" s="508"/>
      <c r="H73" s="508"/>
      <c r="I73" s="508"/>
      <c r="J73" s="511"/>
    </row>
    <row r="74" spans="1:10" ht="39.75">
      <c r="A74" s="148">
        <v>37</v>
      </c>
      <c r="B74" s="131" t="s">
        <v>382</v>
      </c>
      <c r="C74" s="112">
        <f>E74/D74</f>
        <v>342.11288</v>
      </c>
      <c r="D74" s="149">
        <v>1</v>
      </c>
      <c r="E74" s="512">
        <v>342.11288</v>
      </c>
      <c r="F74" s="502">
        <v>41326</v>
      </c>
      <c r="G74" s="503" t="s">
        <v>374</v>
      </c>
      <c r="H74" s="517" t="s">
        <v>375</v>
      </c>
      <c r="I74" s="517" t="s">
        <v>375</v>
      </c>
      <c r="J74" s="505" t="s">
        <v>508</v>
      </c>
    </row>
    <row r="75" spans="1:10" ht="15">
      <c r="A75" s="148"/>
      <c r="B75" s="133" t="s">
        <v>177</v>
      </c>
      <c r="C75" s="526"/>
      <c r="D75" s="150"/>
      <c r="E75" s="240"/>
      <c r="F75" s="507"/>
      <c r="G75" s="508"/>
      <c r="H75" s="508"/>
      <c r="I75" s="508"/>
      <c r="J75" s="511"/>
    </row>
    <row r="76" spans="1:10" ht="39.75">
      <c r="A76" s="148">
        <v>38</v>
      </c>
      <c r="B76" s="131" t="s">
        <v>383</v>
      </c>
      <c r="C76" s="112">
        <f>E76/D76</f>
        <v>266.274</v>
      </c>
      <c r="D76" s="149">
        <v>1</v>
      </c>
      <c r="E76" s="512">
        <v>266.274</v>
      </c>
      <c r="F76" s="502">
        <v>41331</v>
      </c>
      <c r="G76" s="503" t="s">
        <v>374</v>
      </c>
      <c r="H76" s="504" t="s">
        <v>337</v>
      </c>
      <c r="I76" s="504" t="str">
        <f>H76</f>
        <v>РУ ЗАТ "Електро"</v>
      </c>
      <c r="J76" s="505" t="s">
        <v>506</v>
      </c>
    </row>
    <row r="77" spans="1:10" ht="15">
      <c r="A77" s="148"/>
      <c r="B77" s="132" t="s">
        <v>167</v>
      </c>
      <c r="C77" s="526"/>
      <c r="D77" s="149"/>
      <c r="E77" s="240"/>
      <c r="F77" s="507"/>
      <c r="G77" s="508"/>
      <c r="H77" s="508"/>
      <c r="I77" s="508"/>
      <c r="J77" s="511"/>
    </row>
    <row r="78" spans="1:10" ht="39.75">
      <c r="A78" s="148">
        <v>39</v>
      </c>
      <c r="B78" s="131" t="s">
        <v>384</v>
      </c>
      <c r="C78" s="112">
        <f>E78/D78</f>
        <v>81.19896</v>
      </c>
      <c r="D78" s="149">
        <v>1</v>
      </c>
      <c r="E78" s="512">
        <v>81.19896</v>
      </c>
      <c r="F78" s="502">
        <v>41331</v>
      </c>
      <c r="G78" s="503" t="s">
        <v>374</v>
      </c>
      <c r="H78" s="517" t="s">
        <v>375</v>
      </c>
      <c r="I78" s="517" t="s">
        <v>375</v>
      </c>
      <c r="J78" s="505" t="s">
        <v>510</v>
      </c>
    </row>
    <row r="79" spans="1:10" ht="45">
      <c r="A79" s="148">
        <v>40</v>
      </c>
      <c r="B79" s="344" t="s">
        <v>451</v>
      </c>
      <c r="C79" s="112">
        <f>E79/D79</f>
        <v>206.16</v>
      </c>
      <c r="D79" s="149">
        <v>1</v>
      </c>
      <c r="E79" s="510">
        <v>206.16</v>
      </c>
      <c r="F79" s="513"/>
      <c r="G79" s="514"/>
      <c r="H79" s="527"/>
      <c r="I79" s="527"/>
      <c r="J79" s="516"/>
    </row>
    <row r="80" spans="1:10" ht="15">
      <c r="A80" s="148"/>
      <c r="B80" s="132" t="s">
        <v>163</v>
      </c>
      <c r="C80" s="526"/>
      <c r="D80" s="149"/>
      <c r="E80" s="240"/>
      <c r="F80" s="507"/>
      <c r="G80" s="508"/>
      <c r="H80" s="508"/>
      <c r="I80" s="508"/>
      <c r="J80" s="511"/>
    </row>
    <row r="81" spans="1:10" ht="39.75">
      <c r="A81" s="148">
        <v>41</v>
      </c>
      <c r="B81" s="131" t="s">
        <v>385</v>
      </c>
      <c r="C81" s="112">
        <f>E81/D81</f>
        <v>127.71</v>
      </c>
      <c r="D81" s="149">
        <v>1</v>
      </c>
      <c r="E81" s="510">
        <v>127.71</v>
      </c>
      <c r="F81" s="502">
        <v>41339</v>
      </c>
      <c r="G81" s="503" t="s">
        <v>374</v>
      </c>
      <c r="H81" s="504" t="s">
        <v>376</v>
      </c>
      <c r="I81" s="504" t="s">
        <v>376</v>
      </c>
      <c r="J81" s="505" t="s">
        <v>509</v>
      </c>
    </row>
    <row r="82" spans="1:10" ht="15">
      <c r="A82" s="148"/>
      <c r="B82" s="133" t="s">
        <v>186</v>
      </c>
      <c r="C82" s="526"/>
      <c r="D82" s="149"/>
      <c r="E82" s="240"/>
      <c r="F82" s="507"/>
      <c r="G82" s="508"/>
      <c r="H82" s="508"/>
      <c r="I82" s="508"/>
      <c r="J82" s="511"/>
    </row>
    <row r="83" spans="1:10" ht="39.75">
      <c r="A83" s="148">
        <v>42</v>
      </c>
      <c r="B83" s="131" t="s">
        <v>386</v>
      </c>
      <c r="C83" s="112">
        <f>E83/D83</f>
        <v>285.84</v>
      </c>
      <c r="D83" s="149">
        <v>1</v>
      </c>
      <c r="E83" s="510">
        <v>285.84</v>
      </c>
      <c r="F83" s="502">
        <v>41331</v>
      </c>
      <c r="G83" s="503" t="s">
        <v>374</v>
      </c>
      <c r="H83" s="504" t="s">
        <v>337</v>
      </c>
      <c r="I83" s="504" t="str">
        <f>H83</f>
        <v>РУ ЗАТ "Електро"</v>
      </c>
      <c r="J83" s="505" t="s">
        <v>506</v>
      </c>
    </row>
    <row r="84" spans="1:10" ht="15">
      <c r="A84" s="148"/>
      <c r="B84" s="133" t="s">
        <v>168</v>
      </c>
      <c r="C84" s="526"/>
      <c r="D84" s="149"/>
      <c r="E84" s="240"/>
      <c r="F84" s="507"/>
      <c r="G84" s="508"/>
      <c r="H84" s="508"/>
      <c r="I84" s="508"/>
      <c r="J84" s="511"/>
    </row>
    <row r="85" spans="1:10" ht="42.75">
      <c r="A85" s="148">
        <v>43</v>
      </c>
      <c r="B85" s="131" t="s">
        <v>215</v>
      </c>
      <c r="C85" s="112">
        <f>E85/D85</f>
        <v>382.71974</v>
      </c>
      <c r="D85" s="149">
        <v>1</v>
      </c>
      <c r="E85" s="512">
        <v>382.71974</v>
      </c>
      <c r="F85" s="502">
        <v>41331</v>
      </c>
      <c r="G85" s="503" t="s">
        <v>374</v>
      </c>
      <c r="H85" s="517" t="s">
        <v>375</v>
      </c>
      <c r="I85" s="517" t="s">
        <v>375</v>
      </c>
      <c r="J85" s="505" t="s">
        <v>510</v>
      </c>
    </row>
    <row r="86" spans="1:10" ht="15">
      <c r="A86" s="148"/>
      <c r="B86" s="132" t="s">
        <v>158</v>
      </c>
      <c r="C86" s="526"/>
      <c r="D86" s="149"/>
      <c r="E86" s="240"/>
      <c r="F86" s="507"/>
      <c r="G86" s="508"/>
      <c r="H86" s="508"/>
      <c r="I86" s="508"/>
      <c r="J86" s="511"/>
    </row>
    <row r="87" spans="1:10" ht="39.75">
      <c r="A87" s="148">
        <v>44</v>
      </c>
      <c r="B87" s="131" t="s">
        <v>387</v>
      </c>
      <c r="C87" s="112">
        <f>E87/D87</f>
        <v>111.435</v>
      </c>
      <c r="D87" s="149">
        <v>1</v>
      </c>
      <c r="E87" s="512">
        <v>111.435</v>
      </c>
      <c r="F87" s="502">
        <v>41326</v>
      </c>
      <c r="G87" s="503" t="s">
        <v>374</v>
      </c>
      <c r="H87" s="517" t="s">
        <v>375</v>
      </c>
      <c r="I87" s="517" t="s">
        <v>375</v>
      </c>
      <c r="J87" s="505" t="s">
        <v>511</v>
      </c>
    </row>
    <row r="88" spans="1:10" ht="15">
      <c r="A88" s="148"/>
      <c r="B88" s="133" t="s">
        <v>206</v>
      </c>
      <c r="C88" s="526"/>
      <c r="D88" s="149"/>
      <c r="E88" s="240"/>
      <c r="F88" s="507"/>
      <c r="G88" s="508"/>
      <c r="H88" s="508"/>
      <c r="I88" s="508"/>
      <c r="J88" s="511"/>
    </row>
    <row r="89" spans="1:10" ht="39.75">
      <c r="A89" s="148">
        <v>45</v>
      </c>
      <c r="B89" s="131" t="s">
        <v>388</v>
      </c>
      <c r="C89" s="112">
        <f>E89/D89</f>
        <v>154.4184</v>
      </c>
      <c r="D89" s="149">
        <v>1</v>
      </c>
      <c r="E89" s="512">
        <v>154.4184</v>
      </c>
      <c r="F89" s="502">
        <v>41331</v>
      </c>
      <c r="G89" s="503" t="s">
        <v>374</v>
      </c>
      <c r="H89" s="517" t="s">
        <v>375</v>
      </c>
      <c r="I89" s="517" t="s">
        <v>375</v>
      </c>
      <c r="J89" s="505" t="s">
        <v>510</v>
      </c>
    </row>
    <row r="90" spans="1:10" ht="15">
      <c r="A90" s="693">
        <v>46</v>
      </c>
      <c r="B90" s="133" t="s">
        <v>181</v>
      </c>
      <c r="C90" s="526"/>
      <c r="D90" s="149"/>
      <c r="E90" s="240"/>
      <c r="F90" s="507"/>
      <c r="G90" s="508"/>
      <c r="H90" s="508"/>
      <c r="I90" s="508"/>
      <c r="J90" s="511"/>
    </row>
    <row r="91" spans="1:10" ht="39.75">
      <c r="A91" s="693"/>
      <c r="B91" s="276" t="s">
        <v>389</v>
      </c>
      <c r="C91" s="112">
        <f>E91/D91</f>
        <v>671.84448</v>
      </c>
      <c r="D91" s="149">
        <v>1</v>
      </c>
      <c r="E91" s="512">
        <v>671.84448</v>
      </c>
      <c r="F91" s="502">
        <v>41326</v>
      </c>
      <c r="G91" s="503" t="s">
        <v>374</v>
      </c>
      <c r="H91" s="517" t="s">
        <v>375</v>
      </c>
      <c r="I91" s="517" t="s">
        <v>375</v>
      </c>
      <c r="J91" s="505" t="s">
        <v>511</v>
      </c>
    </row>
    <row r="92" spans="1:10" ht="15">
      <c r="A92" s="135"/>
      <c r="B92" s="158" t="s">
        <v>198</v>
      </c>
      <c r="C92" s="528"/>
      <c r="D92" s="328"/>
      <c r="E92" s="242">
        <f>SUM(E69:E91)</f>
        <v>3071.8319999999994</v>
      </c>
      <c r="F92" s="518"/>
      <c r="G92" s="518"/>
      <c r="H92" s="518"/>
      <c r="I92" s="518"/>
      <c r="J92" s="518"/>
    </row>
    <row r="93" spans="1:10" ht="15" customHeight="1">
      <c r="A93" s="666" t="s">
        <v>219</v>
      </c>
      <c r="B93" s="666"/>
      <c r="C93" s="490"/>
      <c r="D93" s="149"/>
      <c r="E93" s="508"/>
      <c r="F93" s="508"/>
      <c r="G93" s="508"/>
      <c r="H93" s="508"/>
      <c r="I93" s="508"/>
      <c r="J93" s="524" t="s">
        <v>373</v>
      </c>
    </row>
    <row r="94" spans="1:10" ht="42.75">
      <c r="A94" s="161">
        <v>47</v>
      </c>
      <c r="B94" s="162" t="s">
        <v>220</v>
      </c>
      <c r="C94" s="492">
        <v>28.31</v>
      </c>
      <c r="D94" s="529">
        <v>5</v>
      </c>
      <c r="E94" s="716">
        <v>2400</v>
      </c>
      <c r="F94" s="502">
        <v>40553</v>
      </c>
      <c r="G94" s="503" t="s">
        <v>374</v>
      </c>
      <c r="H94" s="517" t="s">
        <v>390</v>
      </c>
      <c r="I94" s="517" t="s">
        <v>391</v>
      </c>
      <c r="J94" s="530" t="s">
        <v>512</v>
      </c>
    </row>
    <row r="95" spans="1:10" ht="42.75">
      <c r="A95" s="161">
        <v>48</v>
      </c>
      <c r="B95" s="162" t="s">
        <v>221</v>
      </c>
      <c r="C95" s="492">
        <v>37.99</v>
      </c>
      <c r="D95" s="529">
        <v>9</v>
      </c>
      <c r="E95" s="717"/>
      <c r="F95" s="502">
        <v>40553</v>
      </c>
      <c r="G95" s="503" t="s">
        <v>374</v>
      </c>
      <c r="H95" s="517" t="s">
        <v>390</v>
      </c>
      <c r="I95" s="517" t="s">
        <v>391</v>
      </c>
      <c r="J95" s="530" t="s">
        <v>512</v>
      </c>
    </row>
    <row r="96" spans="1:10" ht="42.75">
      <c r="A96" s="161">
        <v>49</v>
      </c>
      <c r="B96" s="162" t="s">
        <v>222</v>
      </c>
      <c r="C96" s="492">
        <v>52.04</v>
      </c>
      <c r="D96" s="529">
        <v>4</v>
      </c>
      <c r="E96" s="717"/>
      <c r="F96" s="502">
        <v>40553</v>
      </c>
      <c r="G96" s="503" t="s">
        <v>374</v>
      </c>
      <c r="H96" s="517" t="s">
        <v>390</v>
      </c>
      <c r="I96" s="517" t="s">
        <v>391</v>
      </c>
      <c r="J96" s="530" t="s">
        <v>512</v>
      </c>
    </row>
    <row r="97" spans="1:10" ht="42.75">
      <c r="A97" s="161">
        <v>50</v>
      </c>
      <c r="B97" s="162" t="s">
        <v>223</v>
      </c>
      <c r="C97" s="492">
        <v>67.74</v>
      </c>
      <c r="D97" s="529">
        <v>2</v>
      </c>
      <c r="E97" s="718"/>
      <c r="F97" s="502">
        <v>40553</v>
      </c>
      <c r="G97" s="503" t="s">
        <v>374</v>
      </c>
      <c r="H97" s="517" t="s">
        <v>390</v>
      </c>
      <c r="I97" s="517" t="s">
        <v>391</v>
      </c>
      <c r="J97" s="530" t="s">
        <v>512</v>
      </c>
    </row>
    <row r="98" spans="1:10" ht="15">
      <c r="A98" s="135"/>
      <c r="B98" s="158" t="s">
        <v>198</v>
      </c>
      <c r="C98" s="528"/>
      <c r="D98" s="528"/>
      <c r="E98" s="531">
        <f>SUM(E94:E97)</f>
        <v>2400</v>
      </c>
      <c r="F98" s="518"/>
      <c r="G98" s="518"/>
      <c r="H98" s="518"/>
      <c r="I98" s="518"/>
      <c r="J98" s="518"/>
    </row>
    <row r="99" spans="1:10" ht="15" customHeight="1">
      <c r="A99" s="669" t="s">
        <v>224</v>
      </c>
      <c r="B99" s="669"/>
      <c r="C99" s="490"/>
      <c r="D99" s="490"/>
      <c r="E99" s="532"/>
      <c r="F99" s="508"/>
      <c r="G99" s="508"/>
      <c r="H99" s="508"/>
      <c r="I99" s="508"/>
      <c r="J99" s="524" t="s">
        <v>373</v>
      </c>
    </row>
    <row r="100" spans="1:10" ht="14.25">
      <c r="A100" s="165"/>
      <c r="B100" s="133" t="s">
        <v>184</v>
      </c>
      <c r="C100" s="490"/>
      <c r="D100" s="490"/>
      <c r="E100" s="532"/>
      <c r="F100" s="508"/>
      <c r="G100" s="508"/>
      <c r="H100" s="508"/>
      <c r="I100" s="508"/>
      <c r="J100" s="508"/>
    </row>
    <row r="101" spans="1:10" ht="28.5">
      <c r="A101" s="161">
        <v>51</v>
      </c>
      <c r="B101" s="131" t="s">
        <v>225</v>
      </c>
      <c r="C101" s="112">
        <f>E101/D101</f>
        <v>343.0487804878049</v>
      </c>
      <c r="D101" s="457">
        <v>0.41</v>
      </c>
      <c r="E101" s="510">
        <v>140.65</v>
      </c>
      <c r="F101" s="502">
        <v>41354</v>
      </c>
      <c r="G101" s="503" t="s">
        <v>374</v>
      </c>
      <c r="H101" s="504" t="s">
        <v>392</v>
      </c>
      <c r="I101" s="504" t="str">
        <f>H101</f>
        <v>ТОВ "Елінн"</v>
      </c>
      <c r="J101" s="533" t="s">
        <v>513</v>
      </c>
    </row>
    <row r="102" spans="1:10" ht="15">
      <c r="A102" s="161"/>
      <c r="B102" s="132" t="s">
        <v>172</v>
      </c>
      <c r="C102" s="534"/>
      <c r="D102" s="457"/>
      <c r="E102" s="535"/>
      <c r="F102" s="536"/>
      <c r="G102" s="537"/>
      <c r="H102" s="537"/>
      <c r="I102" s="537"/>
      <c r="J102" s="538"/>
    </row>
    <row r="103" spans="1:10" ht="28.5">
      <c r="A103" s="161">
        <v>52</v>
      </c>
      <c r="B103" s="166" t="s">
        <v>226</v>
      </c>
      <c r="C103" s="112">
        <f aca="true" t="shared" si="0" ref="C103:C108">E103/D103</f>
        <v>418.31250000000006</v>
      </c>
      <c r="D103" s="458">
        <v>0.32</v>
      </c>
      <c r="E103" s="510">
        <v>133.86</v>
      </c>
      <c r="F103" s="502">
        <v>41354</v>
      </c>
      <c r="G103" s="503" t="s">
        <v>374</v>
      </c>
      <c r="H103" s="504" t="s">
        <v>392</v>
      </c>
      <c r="I103" s="504" t="str">
        <f>H103</f>
        <v>ТОВ "Елінн"</v>
      </c>
      <c r="J103" s="533" t="s">
        <v>513</v>
      </c>
    </row>
    <row r="104" spans="1:10" ht="15">
      <c r="A104" s="161">
        <v>53</v>
      </c>
      <c r="B104" s="166" t="s">
        <v>227</v>
      </c>
      <c r="C104" s="112">
        <f t="shared" si="0"/>
        <v>418.31250000000006</v>
      </c>
      <c r="D104" s="458">
        <v>0.32</v>
      </c>
      <c r="E104" s="510">
        <v>133.86</v>
      </c>
      <c r="F104" s="502">
        <v>41354</v>
      </c>
      <c r="G104" s="503" t="s">
        <v>374</v>
      </c>
      <c r="H104" s="537"/>
      <c r="I104" s="537"/>
      <c r="J104" s="538"/>
    </row>
    <row r="105" spans="1:10" ht="28.5">
      <c r="A105" s="161">
        <v>54</v>
      </c>
      <c r="B105" s="166" t="s">
        <v>228</v>
      </c>
      <c r="C105" s="112">
        <f t="shared" si="0"/>
        <v>418.31250000000006</v>
      </c>
      <c r="D105" s="458">
        <v>0.32</v>
      </c>
      <c r="E105" s="510">
        <v>133.86</v>
      </c>
      <c r="F105" s="502">
        <v>41354</v>
      </c>
      <c r="G105" s="503" t="s">
        <v>374</v>
      </c>
      <c r="H105" s="504" t="s">
        <v>392</v>
      </c>
      <c r="I105" s="504" t="str">
        <f>H105</f>
        <v>ТОВ "Елінн"</v>
      </c>
      <c r="J105" s="533" t="s">
        <v>513</v>
      </c>
    </row>
    <row r="106" spans="1:10" ht="28.5">
      <c r="A106" s="161">
        <v>55</v>
      </c>
      <c r="B106" s="166" t="s">
        <v>229</v>
      </c>
      <c r="C106" s="112">
        <f t="shared" si="0"/>
        <v>418.31250000000006</v>
      </c>
      <c r="D106" s="458">
        <v>0.32</v>
      </c>
      <c r="E106" s="510">
        <v>133.86</v>
      </c>
      <c r="F106" s="502">
        <v>41354</v>
      </c>
      <c r="G106" s="503" t="s">
        <v>374</v>
      </c>
      <c r="H106" s="504" t="s">
        <v>392</v>
      </c>
      <c r="I106" s="504" t="str">
        <f>H106</f>
        <v>ТОВ "Елінн"</v>
      </c>
      <c r="J106" s="533" t="s">
        <v>513</v>
      </c>
    </row>
    <row r="107" spans="1:10" ht="14.25">
      <c r="A107" s="161">
        <v>56</v>
      </c>
      <c r="B107" s="167" t="s">
        <v>230</v>
      </c>
      <c r="C107" s="112">
        <f t="shared" si="0"/>
        <v>343.1941031941032</v>
      </c>
      <c r="D107" s="458">
        <v>0.407</v>
      </c>
      <c r="E107" s="510">
        <v>139.68</v>
      </c>
      <c r="F107" s="502">
        <v>41354</v>
      </c>
      <c r="G107" s="503" t="s">
        <v>374</v>
      </c>
      <c r="H107" s="504" t="s">
        <v>392</v>
      </c>
      <c r="I107" s="504" t="str">
        <f>H107</f>
        <v>ТОВ "Елінн"</v>
      </c>
      <c r="J107" s="533" t="s">
        <v>513</v>
      </c>
    </row>
    <row r="108" spans="1:10" ht="14.25">
      <c r="A108" s="161">
        <v>57</v>
      </c>
      <c r="B108" s="166" t="s">
        <v>231</v>
      </c>
      <c r="C108" s="112">
        <f t="shared" si="0"/>
        <v>420.11486486486484</v>
      </c>
      <c r="D108" s="458">
        <v>2.96</v>
      </c>
      <c r="E108" s="510">
        <v>1243.54</v>
      </c>
      <c r="F108" s="502">
        <v>41354</v>
      </c>
      <c r="G108" s="503" t="s">
        <v>374</v>
      </c>
      <c r="H108" s="504" t="s">
        <v>392</v>
      </c>
      <c r="I108" s="504" t="str">
        <f>H108</f>
        <v>ТОВ "Елінн"</v>
      </c>
      <c r="J108" s="533" t="s">
        <v>513</v>
      </c>
    </row>
    <row r="109" spans="1:10" ht="15">
      <c r="A109" s="161"/>
      <c r="B109" s="168" t="s">
        <v>177</v>
      </c>
      <c r="C109" s="534"/>
      <c r="D109" s="458"/>
      <c r="E109" s="535"/>
      <c r="F109" s="536"/>
      <c r="G109" s="537"/>
      <c r="H109" s="537"/>
      <c r="I109" s="537"/>
      <c r="J109" s="538"/>
    </row>
    <row r="110" spans="1:10" ht="14.25">
      <c r="A110" s="161">
        <v>58</v>
      </c>
      <c r="B110" s="166" t="s">
        <v>232</v>
      </c>
      <c r="C110" s="112">
        <f>E110/D110</f>
        <v>297.92857142857144</v>
      </c>
      <c r="D110" s="458">
        <v>0.42</v>
      </c>
      <c r="E110" s="510">
        <v>125.13</v>
      </c>
      <c r="F110" s="502">
        <v>41354</v>
      </c>
      <c r="G110" s="503" t="s">
        <v>374</v>
      </c>
      <c r="H110" s="504" t="s">
        <v>392</v>
      </c>
      <c r="I110" s="504" t="str">
        <f>H110</f>
        <v>ТОВ "Елінн"</v>
      </c>
      <c r="J110" s="533" t="s">
        <v>513</v>
      </c>
    </row>
    <row r="111" spans="1:10" ht="15">
      <c r="A111" s="161"/>
      <c r="B111" s="169" t="s">
        <v>233</v>
      </c>
      <c r="C111" s="534"/>
      <c r="D111" s="459"/>
      <c r="E111" s="535"/>
      <c r="F111" s="536"/>
      <c r="G111" s="537"/>
      <c r="H111" s="537"/>
      <c r="I111" s="537"/>
      <c r="J111" s="538"/>
    </row>
    <row r="112" spans="1:10" ht="28.5">
      <c r="A112" s="161">
        <v>52</v>
      </c>
      <c r="B112" s="170" t="s">
        <v>234</v>
      </c>
      <c r="C112" s="112">
        <f>E112/D112</f>
        <v>343.0736842105263</v>
      </c>
      <c r="D112" s="460">
        <v>0.95</v>
      </c>
      <c r="E112" s="510">
        <v>325.92</v>
      </c>
      <c r="F112" s="502">
        <v>41354</v>
      </c>
      <c r="G112" s="503" t="s">
        <v>374</v>
      </c>
      <c r="H112" s="504" t="s">
        <v>392</v>
      </c>
      <c r="I112" s="504" t="str">
        <f>H112</f>
        <v>ТОВ "Елінн"</v>
      </c>
      <c r="J112" s="533" t="s">
        <v>513</v>
      </c>
    </row>
    <row r="113" spans="1:10" ht="15">
      <c r="A113" s="161"/>
      <c r="B113" s="132" t="s">
        <v>181</v>
      </c>
      <c r="C113" s="534"/>
      <c r="D113" s="457"/>
      <c r="E113" s="535"/>
      <c r="F113" s="536"/>
      <c r="G113" s="537"/>
      <c r="H113" s="537"/>
      <c r="I113" s="537"/>
      <c r="J113" s="538"/>
    </row>
    <row r="114" spans="1:10" ht="28.5">
      <c r="A114" s="161">
        <v>59</v>
      </c>
      <c r="B114" s="131" t="s">
        <v>235</v>
      </c>
      <c r="C114" s="112">
        <f>E114/D114</f>
        <v>341.70454545454544</v>
      </c>
      <c r="D114" s="461">
        <v>0.44</v>
      </c>
      <c r="E114" s="510">
        <v>150.35</v>
      </c>
      <c r="F114" s="502">
        <v>41354</v>
      </c>
      <c r="G114" s="503" t="s">
        <v>374</v>
      </c>
      <c r="H114" s="504" t="s">
        <v>392</v>
      </c>
      <c r="I114" s="504" t="str">
        <f>H114</f>
        <v>ТОВ "Елінн"</v>
      </c>
      <c r="J114" s="533" t="s">
        <v>513</v>
      </c>
    </row>
    <row r="115" spans="1:10" ht="14.25">
      <c r="A115" s="282"/>
      <c r="B115" s="186" t="s">
        <v>198</v>
      </c>
      <c r="C115" s="186"/>
      <c r="D115" s="140">
        <f>SUM(D101:D114)</f>
        <v>6.867000000000001</v>
      </c>
      <c r="E115" s="243">
        <f>SUM(E101:E114)</f>
        <v>2660.71</v>
      </c>
      <c r="F115" s="518"/>
      <c r="G115" s="518"/>
      <c r="H115" s="518"/>
      <c r="I115" s="518"/>
      <c r="J115" s="518"/>
    </row>
    <row r="116" spans="1:10" ht="15" customHeight="1">
      <c r="A116" s="669" t="s">
        <v>236</v>
      </c>
      <c r="B116" s="669"/>
      <c r="C116" s="539"/>
      <c r="D116" s="540"/>
      <c r="E116" s="241"/>
      <c r="F116" s="508"/>
      <c r="G116" s="508"/>
      <c r="H116" s="508"/>
      <c r="I116" s="508"/>
      <c r="J116" s="524" t="s">
        <v>373</v>
      </c>
    </row>
    <row r="117" spans="1:10" ht="15">
      <c r="A117" s="110"/>
      <c r="B117" s="283" t="s">
        <v>172</v>
      </c>
      <c r="C117" s="539"/>
      <c r="D117" s="540"/>
      <c r="E117" s="241"/>
      <c r="F117" s="508"/>
      <c r="G117" s="508"/>
      <c r="H117" s="508"/>
      <c r="I117" s="508"/>
      <c r="J117" s="508"/>
    </row>
    <row r="118" spans="1:10" ht="14.25">
      <c r="A118" s="201">
        <v>60</v>
      </c>
      <c r="B118" s="179" t="s">
        <v>237</v>
      </c>
      <c r="C118" s="112">
        <f>E118/D118</f>
        <v>275.48</v>
      </c>
      <c r="D118" s="541">
        <v>0.5</v>
      </c>
      <c r="E118" s="510">
        <v>137.74</v>
      </c>
      <c r="F118" s="502">
        <v>41354</v>
      </c>
      <c r="G118" s="503" t="s">
        <v>374</v>
      </c>
      <c r="H118" s="504" t="s">
        <v>392</v>
      </c>
      <c r="I118" s="504" t="str">
        <f>H118</f>
        <v>ТОВ "Елінн"</v>
      </c>
      <c r="J118" s="533" t="s">
        <v>513</v>
      </c>
    </row>
    <row r="119" spans="1:10" ht="14.25">
      <c r="A119" s="201">
        <v>61</v>
      </c>
      <c r="B119" s="179" t="s">
        <v>238</v>
      </c>
      <c r="C119" s="112">
        <f>E119/D119</f>
        <v>242.50000000000003</v>
      </c>
      <c r="D119" s="542">
        <v>0.072</v>
      </c>
      <c r="E119" s="510">
        <v>17.46</v>
      </c>
      <c r="F119" s="502">
        <v>41354</v>
      </c>
      <c r="G119" s="503" t="s">
        <v>374</v>
      </c>
      <c r="H119" s="504" t="s">
        <v>392</v>
      </c>
      <c r="I119" s="504" t="str">
        <f>H119</f>
        <v>ТОВ "Елінн"</v>
      </c>
      <c r="J119" s="533" t="s">
        <v>513</v>
      </c>
    </row>
    <row r="120" spans="1:10" ht="14.25">
      <c r="A120" s="201">
        <v>62</v>
      </c>
      <c r="B120" s="179" t="s">
        <v>239</v>
      </c>
      <c r="C120" s="112">
        <f>E120/D120</f>
        <v>251.94805194805193</v>
      </c>
      <c r="D120" s="541">
        <v>0.308</v>
      </c>
      <c r="E120" s="512">
        <v>77.6</v>
      </c>
      <c r="F120" s="502">
        <v>41354</v>
      </c>
      <c r="G120" s="503" t="s">
        <v>374</v>
      </c>
      <c r="H120" s="504" t="s">
        <v>392</v>
      </c>
      <c r="I120" s="504" t="str">
        <f>H120</f>
        <v>ТОВ "Елінн"</v>
      </c>
      <c r="J120" s="533" t="s">
        <v>513</v>
      </c>
    </row>
    <row r="121" spans="1:10" ht="14.25">
      <c r="A121" s="284"/>
      <c r="B121" s="158" t="s">
        <v>198</v>
      </c>
      <c r="C121" s="528"/>
      <c r="D121" s="139"/>
      <c r="E121" s="242">
        <f>SUM(E118:E120)</f>
        <v>232.8</v>
      </c>
      <c r="F121" s="518"/>
      <c r="G121" s="518"/>
      <c r="H121" s="518"/>
      <c r="I121" s="518"/>
      <c r="J121" s="518"/>
    </row>
    <row r="122" spans="1:10" ht="15" customHeight="1">
      <c r="A122" s="666" t="s">
        <v>240</v>
      </c>
      <c r="B122" s="666"/>
      <c r="C122" s="490"/>
      <c r="D122" s="490"/>
      <c r="E122" s="532"/>
      <c r="F122" s="508"/>
      <c r="G122" s="508"/>
      <c r="H122" s="508"/>
      <c r="I122" s="508"/>
      <c r="J122" s="524" t="s">
        <v>373</v>
      </c>
    </row>
    <row r="123" spans="1:10" ht="62.25">
      <c r="A123" s="697">
        <v>63</v>
      </c>
      <c r="B123" s="189" t="s">
        <v>393</v>
      </c>
      <c r="C123" s="112">
        <f aca="true" t="shared" si="1" ref="C123:C132">E123/D123</f>
        <v>3447.289</v>
      </c>
      <c r="D123" s="543">
        <v>1</v>
      </c>
      <c r="E123" s="544">
        <v>3447.289</v>
      </c>
      <c r="F123" s="502">
        <v>41344</v>
      </c>
      <c r="G123" s="503" t="s">
        <v>374</v>
      </c>
      <c r="H123" s="504" t="s">
        <v>394</v>
      </c>
      <c r="I123" s="545" t="str">
        <f>H123</f>
        <v>ПП "Донком"</v>
      </c>
      <c r="J123" s="533" t="s">
        <v>514</v>
      </c>
    </row>
    <row r="124" spans="1:10" ht="60">
      <c r="A124" s="698"/>
      <c r="B124" s="360" t="s">
        <v>453</v>
      </c>
      <c r="C124" s="112">
        <f t="shared" si="1"/>
        <v>61.695</v>
      </c>
      <c r="D124" s="543">
        <v>2</v>
      </c>
      <c r="E124" s="510">
        <v>123.39</v>
      </c>
      <c r="F124" s="502">
        <v>41344</v>
      </c>
      <c r="G124" s="503" t="s">
        <v>374</v>
      </c>
      <c r="H124" s="546" t="s">
        <v>515</v>
      </c>
      <c r="I124" s="545" t="str">
        <f>H124</f>
        <v>ТОВ Високовольтний союз </v>
      </c>
      <c r="J124" s="533" t="s">
        <v>516</v>
      </c>
    </row>
    <row r="125" spans="1:10" ht="39.75">
      <c r="A125" s="161">
        <v>64</v>
      </c>
      <c r="B125" s="191" t="s">
        <v>395</v>
      </c>
      <c r="C125" s="112">
        <f t="shared" si="1"/>
        <v>702.83</v>
      </c>
      <c r="D125" s="543">
        <v>1</v>
      </c>
      <c r="E125" s="544">
        <v>702.83</v>
      </c>
      <c r="F125" s="502">
        <v>41331</v>
      </c>
      <c r="G125" s="503" t="s">
        <v>374</v>
      </c>
      <c r="H125" s="504" t="s">
        <v>396</v>
      </c>
      <c r="I125" s="504" t="s">
        <v>396</v>
      </c>
      <c r="J125" s="533" t="s">
        <v>517</v>
      </c>
    </row>
    <row r="126" spans="1:10" ht="28.5">
      <c r="A126" s="161">
        <v>65</v>
      </c>
      <c r="B126" s="191" t="s">
        <v>397</v>
      </c>
      <c r="C126" s="112">
        <f t="shared" si="1"/>
        <v>714.44</v>
      </c>
      <c r="D126" s="543">
        <v>1</v>
      </c>
      <c r="E126" s="544">
        <v>714.44</v>
      </c>
      <c r="F126" s="502">
        <v>41331</v>
      </c>
      <c r="G126" s="503" t="s">
        <v>374</v>
      </c>
      <c r="H126" s="504" t="s">
        <v>396</v>
      </c>
      <c r="I126" s="504" t="s">
        <v>396</v>
      </c>
      <c r="J126" s="533" t="s">
        <v>517</v>
      </c>
    </row>
    <row r="127" spans="1:10" ht="51">
      <c r="A127" s="161">
        <v>66</v>
      </c>
      <c r="B127" s="190" t="s">
        <v>398</v>
      </c>
      <c r="C127" s="112">
        <f t="shared" si="1"/>
        <v>59.339999999999996</v>
      </c>
      <c r="D127" s="543">
        <v>5</v>
      </c>
      <c r="E127" s="544">
        <v>296.7</v>
      </c>
      <c r="F127" s="502">
        <v>41344</v>
      </c>
      <c r="G127" s="503" t="s">
        <v>374</v>
      </c>
      <c r="H127" s="517" t="s">
        <v>399</v>
      </c>
      <c r="I127" s="517" t="s">
        <v>399</v>
      </c>
      <c r="J127" s="533" t="s">
        <v>516</v>
      </c>
    </row>
    <row r="128" spans="1:10" ht="51">
      <c r="A128" s="161">
        <v>67</v>
      </c>
      <c r="B128" s="190" t="s">
        <v>400</v>
      </c>
      <c r="C128" s="112">
        <f t="shared" si="1"/>
        <v>59.676199999999994</v>
      </c>
      <c r="D128" s="543">
        <v>5</v>
      </c>
      <c r="E128" s="544">
        <v>298.381</v>
      </c>
      <c r="F128" s="502">
        <v>41344</v>
      </c>
      <c r="G128" s="503" t="s">
        <v>374</v>
      </c>
      <c r="H128" s="517" t="s">
        <v>399</v>
      </c>
      <c r="I128" s="517" t="s">
        <v>399</v>
      </c>
      <c r="J128" s="533" t="s">
        <v>516</v>
      </c>
    </row>
    <row r="129" spans="1:10" ht="51">
      <c r="A129" s="161">
        <v>68</v>
      </c>
      <c r="B129" s="190" t="s">
        <v>401</v>
      </c>
      <c r="C129" s="112">
        <f t="shared" si="1"/>
        <v>89.1399</v>
      </c>
      <c r="D129" s="543">
        <v>4</v>
      </c>
      <c r="E129" s="512">
        <v>356.5596</v>
      </c>
      <c r="F129" s="502">
        <v>41344</v>
      </c>
      <c r="G129" s="503" t="s">
        <v>374</v>
      </c>
      <c r="H129" s="517" t="s">
        <v>399</v>
      </c>
      <c r="I129" s="517" t="s">
        <v>399</v>
      </c>
      <c r="J129" s="533" t="s">
        <v>516</v>
      </c>
    </row>
    <row r="130" spans="1:10" ht="51">
      <c r="A130" s="161">
        <v>69</v>
      </c>
      <c r="B130" s="190" t="s">
        <v>402</v>
      </c>
      <c r="C130" s="112">
        <f t="shared" si="1"/>
        <v>23.367359999999998</v>
      </c>
      <c r="D130" s="543">
        <v>5</v>
      </c>
      <c r="E130" s="512">
        <v>116.8368</v>
      </c>
      <c r="F130" s="502">
        <v>41344</v>
      </c>
      <c r="G130" s="503" t="s">
        <v>374</v>
      </c>
      <c r="H130" s="517" t="s">
        <v>399</v>
      </c>
      <c r="I130" s="517" t="s">
        <v>399</v>
      </c>
      <c r="J130" s="533" t="s">
        <v>516</v>
      </c>
    </row>
    <row r="131" spans="1:10" ht="60">
      <c r="A131" s="161">
        <v>70</v>
      </c>
      <c r="B131" s="360" t="s">
        <v>454</v>
      </c>
      <c r="C131" s="112">
        <f t="shared" si="1"/>
        <v>59.2868</v>
      </c>
      <c r="D131" s="543">
        <v>9</v>
      </c>
      <c r="E131" s="512">
        <v>533.5812</v>
      </c>
      <c r="F131" s="502">
        <v>41344</v>
      </c>
      <c r="G131" s="503" t="s">
        <v>374</v>
      </c>
      <c r="H131" s="517" t="s">
        <v>399</v>
      </c>
      <c r="I131" s="517" t="s">
        <v>399</v>
      </c>
      <c r="J131" s="533" t="s">
        <v>516</v>
      </c>
    </row>
    <row r="132" spans="1:10" ht="90">
      <c r="A132" s="161">
        <v>71</v>
      </c>
      <c r="B132" s="360" t="s">
        <v>455</v>
      </c>
      <c r="C132" s="112">
        <f t="shared" si="1"/>
        <v>11.5</v>
      </c>
      <c r="D132" s="543">
        <v>8</v>
      </c>
      <c r="E132" s="544">
        <v>92</v>
      </c>
      <c r="F132" s="513"/>
      <c r="G132" s="503" t="s">
        <v>411</v>
      </c>
      <c r="H132" s="517" t="s">
        <v>518</v>
      </c>
      <c r="I132" s="517" t="s">
        <v>518</v>
      </c>
      <c r="J132" s="516"/>
    </row>
    <row r="133" spans="1:10" ht="14.25">
      <c r="A133" s="284"/>
      <c r="B133" s="158" t="s">
        <v>198</v>
      </c>
      <c r="C133" s="528"/>
      <c r="D133" s="139"/>
      <c r="E133" s="242">
        <f>SUM(E123:E132)</f>
        <v>6682.0076</v>
      </c>
      <c r="F133" s="518"/>
      <c r="G133" s="518"/>
      <c r="H133" s="518"/>
      <c r="I133" s="518"/>
      <c r="J133" s="518"/>
    </row>
    <row r="134" spans="1:10" ht="15" customHeight="1">
      <c r="A134" s="666" t="s">
        <v>249</v>
      </c>
      <c r="B134" s="666"/>
      <c r="C134" s="490"/>
      <c r="D134" s="490"/>
      <c r="E134" s="532"/>
      <c r="F134" s="508"/>
      <c r="G134" s="508"/>
      <c r="H134" s="508"/>
      <c r="I134" s="508"/>
      <c r="J134" s="524" t="s">
        <v>373</v>
      </c>
    </row>
    <row r="135" spans="1:10" ht="14.25">
      <c r="A135" s="161"/>
      <c r="B135" s="194" t="s">
        <v>250</v>
      </c>
      <c r="C135" s="490"/>
      <c r="D135" s="490"/>
      <c r="E135" s="532"/>
      <c r="F135" s="508"/>
      <c r="G135" s="508"/>
      <c r="H135" s="508"/>
      <c r="I135" s="508"/>
      <c r="J135" s="508"/>
    </row>
    <row r="136" spans="1:10" ht="31.5">
      <c r="A136" s="161">
        <v>72</v>
      </c>
      <c r="B136" s="161" t="s">
        <v>251</v>
      </c>
      <c r="C136" s="112">
        <f>E136/D136</f>
        <v>59.412</v>
      </c>
      <c r="D136" s="462">
        <v>3</v>
      </c>
      <c r="E136" s="512">
        <v>178.236</v>
      </c>
      <c r="F136" s="502">
        <v>41344</v>
      </c>
      <c r="G136" s="503" t="s">
        <v>374</v>
      </c>
      <c r="H136" s="517" t="s">
        <v>399</v>
      </c>
      <c r="I136" s="517" t="s">
        <v>399</v>
      </c>
      <c r="J136" s="533" t="s">
        <v>516</v>
      </c>
    </row>
    <row r="137" spans="1:10" ht="31.5">
      <c r="A137" s="161">
        <v>73</v>
      </c>
      <c r="B137" s="161" t="s">
        <v>252</v>
      </c>
      <c r="C137" s="112">
        <f>E137/D137</f>
        <v>59.412</v>
      </c>
      <c r="D137" s="462">
        <v>3</v>
      </c>
      <c r="E137" s="512">
        <v>178.236</v>
      </c>
      <c r="F137" s="502">
        <v>41344</v>
      </c>
      <c r="G137" s="503" t="s">
        <v>374</v>
      </c>
      <c r="H137" s="517" t="s">
        <v>399</v>
      </c>
      <c r="I137" s="517" t="s">
        <v>399</v>
      </c>
      <c r="J137" s="533" t="s">
        <v>516</v>
      </c>
    </row>
    <row r="138" spans="1:10" ht="31.5">
      <c r="A138" s="161">
        <v>74</v>
      </c>
      <c r="B138" s="161" t="s">
        <v>253</v>
      </c>
      <c r="C138" s="112">
        <f>E138/D138</f>
        <v>59.412</v>
      </c>
      <c r="D138" s="462">
        <v>3</v>
      </c>
      <c r="E138" s="512">
        <v>178.236</v>
      </c>
      <c r="F138" s="502">
        <v>41344</v>
      </c>
      <c r="G138" s="503" t="s">
        <v>374</v>
      </c>
      <c r="H138" s="517" t="s">
        <v>399</v>
      </c>
      <c r="I138" s="517" t="s">
        <v>399</v>
      </c>
      <c r="J138" s="533" t="s">
        <v>516</v>
      </c>
    </row>
    <row r="139" spans="1:10" ht="15">
      <c r="A139" s="161"/>
      <c r="B139" s="194" t="s">
        <v>177</v>
      </c>
      <c r="C139" s="534"/>
      <c r="D139" s="462"/>
      <c r="E139" s="512"/>
      <c r="F139" s="536"/>
      <c r="G139" s="537"/>
      <c r="H139" s="537"/>
      <c r="I139" s="537"/>
      <c r="J139" s="538"/>
    </row>
    <row r="140" spans="1:10" ht="31.5">
      <c r="A140" s="196">
        <v>75</v>
      </c>
      <c r="B140" s="161" t="s">
        <v>254</v>
      </c>
      <c r="C140" s="112">
        <f>E140/D140</f>
        <v>61.2456</v>
      </c>
      <c r="D140" s="462">
        <v>2</v>
      </c>
      <c r="E140" s="512">
        <v>122.4912</v>
      </c>
      <c r="F140" s="502">
        <v>41344</v>
      </c>
      <c r="G140" s="503" t="s">
        <v>374</v>
      </c>
      <c r="H140" s="517" t="s">
        <v>399</v>
      </c>
      <c r="I140" s="517" t="s">
        <v>399</v>
      </c>
      <c r="J140" s="533" t="s">
        <v>516</v>
      </c>
    </row>
    <row r="141" spans="1:10" ht="15">
      <c r="A141" s="198"/>
      <c r="B141" s="194" t="s">
        <v>161</v>
      </c>
      <c r="C141" s="534"/>
      <c r="D141" s="462"/>
      <c r="E141" s="547"/>
      <c r="F141" s="536"/>
      <c r="G141" s="537"/>
      <c r="H141" s="537"/>
      <c r="I141" s="537"/>
      <c r="J141" s="538"/>
    </row>
    <row r="142" spans="1:10" ht="31.5">
      <c r="A142" s="196">
        <v>76</v>
      </c>
      <c r="B142" s="161" t="s">
        <v>255</v>
      </c>
      <c r="C142" s="112">
        <f>E142/D142</f>
        <v>57.7068</v>
      </c>
      <c r="D142" s="462">
        <v>1</v>
      </c>
      <c r="E142" s="512">
        <v>57.7068</v>
      </c>
      <c r="F142" s="502">
        <v>41344</v>
      </c>
      <c r="G142" s="503" t="s">
        <v>374</v>
      </c>
      <c r="H142" s="517" t="s">
        <v>399</v>
      </c>
      <c r="I142" s="517" t="s">
        <v>399</v>
      </c>
      <c r="J142" s="533" t="s">
        <v>516</v>
      </c>
    </row>
    <row r="143" spans="1:10" ht="15">
      <c r="A143" s="198"/>
      <c r="B143" s="194" t="s">
        <v>184</v>
      </c>
      <c r="C143" s="534"/>
      <c r="D143" s="462"/>
      <c r="E143" s="547"/>
      <c r="F143" s="536"/>
      <c r="G143" s="537"/>
      <c r="H143" s="537"/>
      <c r="I143" s="537"/>
      <c r="J143" s="538"/>
    </row>
    <row r="144" spans="1:10" ht="31.5">
      <c r="A144" s="196">
        <v>77</v>
      </c>
      <c r="B144" s="161" t="s">
        <v>256</v>
      </c>
      <c r="C144" s="112">
        <f>E144/D144</f>
        <v>57.7068</v>
      </c>
      <c r="D144" s="462">
        <v>1</v>
      </c>
      <c r="E144" s="512">
        <v>57.7068</v>
      </c>
      <c r="F144" s="502">
        <v>41344</v>
      </c>
      <c r="G144" s="503" t="s">
        <v>374</v>
      </c>
      <c r="H144" s="517" t="s">
        <v>399</v>
      </c>
      <c r="I144" s="517" t="s">
        <v>399</v>
      </c>
      <c r="J144" s="533" t="s">
        <v>516</v>
      </c>
    </row>
    <row r="145" spans="1:10" ht="14.25">
      <c r="A145" s="284"/>
      <c r="B145" s="158" t="s">
        <v>198</v>
      </c>
      <c r="C145" s="528"/>
      <c r="D145" s="139"/>
      <c r="E145" s="242">
        <f>SUM(E136:E144)</f>
        <v>772.6128000000001</v>
      </c>
      <c r="F145" s="518"/>
      <c r="G145" s="518"/>
      <c r="H145" s="518"/>
      <c r="I145" s="518"/>
      <c r="J145" s="518"/>
    </row>
    <row r="146" spans="1:10" ht="15" customHeight="1">
      <c r="A146" s="666" t="s">
        <v>257</v>
      </c>
      <c r="B146" s="666"/>
      <c r="C146" s="490"/>
      <c r="D146" s="490"/>
      <c r="E146" s="508"/>
      <c r="F146" s="508"/>
      <c r="G146" s="508"/>
      <c r="H146" s="508"/>
      <c r="I146" s="508"/>
      <c r="J146" s="524" t="s">
        <v>373</v>
      </c>
    </row>
    <row r="147" spans="1:10" ht="28.5">
      <c r="A147" s="667">
        <v>78</v>
      </c>
      <c r="B147" s="200" t="s">
        <v>258</v>
      </c>
      <c r="C147" s="534"/>
      <c r="D147" s="534"/>
      <c r="E147" s="548">
        <v>483.47</v>
      </c>
      <c r="F147" s="508"/>
      <c r="G147" s="508"/>
      <c r="H147" s="508"/>
      <c r="I147" s="508"/>
      <c r="J147" s="508"/>
    </row>
    <row r="148" spans="1:10" ht="42">
      <c r="A148" s="667"/>
      <c r="B148" s="200" t="s">
        <v>259</v>
      </c>
      <c r="C148" s="112">
        <f>E148/D148</f>
        <v>3.116647705726204</v>
      </c>
      <c r="D148" s="463">
        <v>131.85</v>
      </c>
      <c r="E148" s="510">
        <v>410.93</v>
      </c>
      <c r="F148" s="549" t="s">
        <v>519</v>
      </c>
      <c r="G148" s="503" t="s">
        <v>374</v>
      </c>
      <c r="H148" s="550" t="s">
        <v>403</v>
      </c>
      <c r="I148" s="550" t="s">
        <v>403</v>
      </c>
      <c r="J148" s="551" t="s">
        <v>520</v>
      </c>
    </row>
    <row r="149" spans="1:10" ht="28.5">
      <c r="A149" s="668"/>
      <c r="B149" s="200" t="s">
        <v>260</v>
      </c>
      <c r="C149" s="112">
        <f>E149/D149</f>
        <v>1.4508</v>
      </c>
      <c r="D149" s="534">
        <v>50</v>
      </c>
      <c r="E149" s="548">
        <v>72.54</v>
      </c>
      <c r="F149" s="552">
        <v>41388</v>
      </c>
      <c r="G149" s="503" t="s">
        <v>374</v>
      </c>
      <c r="H149" s="553" t="s">
        <v>404</v>
      </c>
      <c r="I149" s="553" t="s">
        <v>404</v>
      </c>
      <c r="J149" s="537"/>
    </row>
    <row r="150" spans="1:10" ht="42.75">
      <c r="A150" s="667">
        <v>79</v>
      </c>
      <c r="B150" s="200" t="s">
        <v>262</v>
      </c>
      <c r="C150" s="534"/>
      <c r="D150" s="534"/>
      <c r="E150" s="548">
        <v>345.26</v>
      </c>
      <c r="F150" s="507"/>
      <c r="G150" s="508"/>
      <c r="H150" s="508"/>
      <c r="I150" s="508"/>
      <c r="J150" s="508"/>
    </row>
    <row r="151" spans="1:10" ht="21">
      <c r="A151" s="667"/>
      <c r="B151" s="200" t="s">
        <v>259</v>
      </c>
      <c r="C151" s="112">
        <f aca="true" t="shared" si="2" ref="C151:C157">E151/D151</f>
        <v>7.206428571428572</v>
      </c>
      <c r="D151" s="463">
        <v>14</v>
      </c>
      <c r="E151" s="510">
        <v>100.89</v>
      </c>
      <c r="F151" s="502">
        <v>41376</v>
      </c>
      <c r="G151" s="503" t="s">
        <v>374</v>
      </c>
      <c r="H151" s="550" t="s">
        <v>405</v>
      </c>
      <c r="I151" s="550" t="s">
        <v>405</v>
      </c>
      <c r="J151" s="551" t="s">
        <v>521</v>
      </c>
    </row>
    <row r="152" spans="1:10" ht="28.5">
      <c r="A152" s="668"/>
      <c r="B152" s="200" t="s">
        <v>260</v>
      </c>
      <c r="C152" s="112">
        <f t="shared" si="2"/>
        <v>1.5564968152866243</v>
      </c>
      <c r="D152" s="534">
        <v>157</v>
      </c>
      <c r="E152" s="548">
        <v>244.37</v>
      </c>
      <c r="F152" s="552">
        <v>41388</v>
      </c>
      <c r="G152" s="503" t="s">
        <v>374</v>
      </c>
      <c r="H152" s="553" t="s">
        <v>404</v>
      </c>
      <c r="I152" s="553" t="s">
        <v>404</v>
      </c>
      <c r="J152" s="537"/>
    </row>
    <row r="153" spans="1:10" ht="28.5">
      <c r="A153" s="196">
        <v>80</v>
      </c>
      <c r="B153" s="200" t="s">
        <v>263</v>
      </c>
      <c r="C153" s="112">
        <f t="shared" si="2"/>
        <v>6.0003306878306875</v>
      </c>
      <c r="D153" s="534">
        <v>6.048</v>
      </c>
      <c r="E153" s="548">
        <v>36.29</v>
      </c>
      <c r="F153" s="507"/>
      <c r="G153" s="508"/>
      <c r="H153" s="508"/>
      <c r="I153" s="508"/>
      <c r="J153" s="554" t="s">
        <v>522</v>
      </c>
    </row>
    <row r="154" spans="1:10" ht="42.75">
      <c r="A154" s="196">
        <v>81</v>
      </c>
      <c r="B154" s="191" t="s">
        <v>264</v>
      </c>
      <c r="C154" s="112">
        <f t="shared" si="2"/>
        <v>23.68</v>
      </c>
      <c r="D154" s="534">
        <v>1</v>
      </c>
      <c r="E154" s="555">
        <v>23.68</v>
      </c>
      <c r="F154" s="502">
        <v>41376</v>
      </c>
      <c r="G154" s="503" t="s">
        <v>374</v>
      </c>
      <c r="H154" s="517" t="s">
        <v>406</v>
      </c>
      <c r="I154" s="517" t="s">
        <v>406</v>
      </c>
      <c r="J154" s="551" t="s">
        <v>523</v>
      </c>
    </row>
    <row r="155" spans="1:10" ht="57">
      <c r="A155" s="196">
        <v>82</v>
      </c>
      <c r="B155" s="189" t="s">
        <v>265</v>
      </c>
      <c r="C155" s="112">
        <f t="shared" si="2"/>
        <v>55</v>
      </c>
      <c r="D155" s="534">
        <v>1</v>
      </c>
      <c r="E155" s="555">
        <v>55</v>
      </c>
      <c r="F155" s="502">
        <v>41376</v>
      </c>
      <c r="G155" s="503" t="s">
        <v>374</v>
      </c>
      <c r="H155" s="517" t="s">
        <v>407</v>
      </c>
      <c r="I155" s="517" t="s">
        <v>407</v>
      </c>
      <c r="J155" s="551" t="s">
        <v>524</v>
      </c>
    </row>
    <row r="156" spans="1:10" ht="57">
      <c r="A156" s="196">
        <v>83</v>
      </c>
      <c r="B156" s="191" t="s">
        <v>266</v>
      </c>
      <c r="C156" s="112">
        <f t="shared" si="2"/>
        <v>23.68</v>
      </c>
      <c r="D156" s="534">
        <v>1</v>
      </c>
      <c r="E156" s="555">
        <v>23.68</v>
      </c>
      <c r="F156" s="502">
        <v>41376</v>
      </c>
      <c r="G156" s="503" t="s">
        <v>374</v>
      </c>
      <c r="H156" s="517" t="s">
        <v>406</v>
      </c>
      <c r="I156" s="517" t="s">
        <v>406</v>
      </c>
      <c r="J156" s="551" t="s">
        <v>523</v>
      </c>
    </row>
    <row r="157" spans="1:10" ht="57">
      <c r="A157" s="196">
        <v>84</v>
      </c>
      <c r="B157" s="189" t="s">
        <v>267</v>
      </c>
      <c r="C157" s="112">
        <f t="shared" si="2"/>
        <v>55</v>
      </c>
      <c r="D157" s="534">
        <v>1</v>
      </c>
      <c r="E157" s="555">
        <v>55</v>
      </c>
      <c r="F157" s="502">
        <v>41376</v>
      </c>
      <c r="G157" s="503" t="s">
        <v>374</v>
      </c>
      <c r="H157" s="517" t="s">
        <v>407</v>
      </c>
      <c r="I157" s="517" t="s">
        <v>407</v>
      </c>
      <c r="J157" s="551" t="s">
        <v>524</v>
      </c>
    </row>
    <row r="158" spans="1:10" ht="14.25">
      <c r="A158" s="284"/>
      <c r="B158" s="158" t="s">
        <v>198</v>
      </c>
      <c r="C158" s="528"/>
      <c r="D158" s="528"/>
      <c r="E158" s="464">
        <f>E157+E156+E155+E154+E153+E152+E151+E149+E148</f>
        <v>1022.3799999999999</v>
      </c>
      <c r="F158" s="528"/>
      <c r="G158" s="528"/>
      <c r="H158" s="528"/>
      <c r="I158" s="528"/>
      <c r="J158" s="528"/>
    </row>
    <row r="159" spans="1:10" ht="15.75">
      <c r="A159" s="699" t="s">
        <v>457</v>
      </c>
      <c r="B159" s="700"/>
      <c r="C159" s="700"/>
      <c r="D159" s="700"/>
      <c r="E159" s="700"/>
      <c r="F159" s="700"/>
      <c r="G159" s="700"/>
      <c r="H159" s="700"/>
      <c r="I159" s="700"/>
      <c r="J159" s="700"/>
    </row>
    <row r="160" spans="1:10" ht="15">
      <c r="A160" s="363"/>
      <c r="B160" s="367" t="s">
        <v>168</v>
      </c>
      <c r="C160" s="556"/>
      <c r="D160" s="557"/>
      <c r="E160" s="465"/>
      <c r="F160" s="490"/>
      <c r="G160" s="490"/>
      <c r="H160" s="490"/>
      <c r="I160" s="490"/>
      <c r="J160" s="490"/>
    </row>
    <row r="161" spans="1:10" ht="60">
      <c r="A161" s="363">
        <v>85</v>
      </c>
      <c r="B161" s="344" t="s">
        <v>458</v>
      </c>
      <c r="C161" s="112">
        <f>E161/D161</f>
        <v>210.4889502762431</v>
      </c>
      <c r="D161" s="558">
        <v>3.62</v>
      </c>
      <c r="E161" s="510">
        <v>761.97</v>
      </c>
      <c r="F161" s="502">
        <v>41248</v>
      </c>
      <c r="G161" s="503" t="s">
        <v>374</v>
      </c>
      <c r="H161" s="546" t="s">
        <v>525</v>
      </c>
      <c r="I161" s="546" t="s">
        <v>525</v>
      </c>
      <c r="J161" s="500" t="s">
        <v>526</v>
      </c>
    </row>
    <row r="162" spans="1:10" ht="15">
      <c r="A162" s="363"/>
      <c r="B162" s="368" t="s">
        <v>250</v>
      </c>
      <c r="C162" s="559"/>
      <c r="D162" s="557"/>
      <c r="E162" s="465"/>
      <c r="F162" s="560"/>
      <c r="G162" s="490"/>
      <c r="H162" s="490"/>
      <c r="I162" s="490"/>
      <c r="J162" s="490"/>
    </row>
    <row r="163" spans="1:10" ht="31.5">
      <c r="A163" s="363">
        <v>86</v>
      </c>
      <c r="B163" s="388" t="s">
        <v>459</v>
      </c>
      <c r="C163" s="112">
        <f>E163/D163</f>
        <v>47.98734</v>
      </c>
      <c r="D163" s="558">
        <v>2</v>
      </c>
      <c r="E163" s="512">
        <v>95.97468</v>
      </c>
      <c r="F163" s="502">
        <v>41421</v>
      </c>
      <c r="G163" s="536" t="s">
        <v>527</v>
      </c>
      <c r="H163" s="546" t="s">
        <v>528</v>
      </c>
      <c r="I163" s="546" t="s">
        <v>528</v>
      </c>
      <c r="J163" s="500" t="s">
        <v>529</v>
      </c>
    </row>
    <row r="164" spans="1:10" ht="14.25">
      <c r="A164" s="370"/>
      <c r="B164" s="370" t="s">
        <v>198</v>
      </c>
      <c r="C164" s="370"/>
      <c r="D164" s="370"/>
      <c r="E164" s="561">
        <f>E161+E163</f>
        <v>857.9446800000001</v>
      </c>
      <c r="F164" s="370"/>
      <c r="G164" s="370"/>
      <c r="H164" s="370"/>
      <c r="I164" s="370"/>
      <c r="J164" s="370"/>
    </row>
    <row r="165" spans="1:10" ht="14.25">
      <c r="A165" s="719" t="s">
        <v>130</v>
      </c>
      <c r="B165" s="720"/>
      <c r="C165" s="720"/>
      <c r="D165" s="721"/>
      <c r="E165" s="562">
        <f>E53+E59+E66+E92+E98+E115+E121+E133+E145+E158+E164</f>
        <v>38705.63278</v>
      </c>
      <c r="F165" s="722"/>
      <c r="G165" s="723"/>
      <c r="H165" s="723"/>
      <c r="I165" s="723"/>
      <c r="J165" s="724"/>
    </row>
    <row r="166" spans="1:10" ht="14.25">
      <c r="A166" s="725" t="s">
        <v>132</v>
      </c>
      <c r="B166" s="725"/>
      <c r="C166" s="725"/>
      <c r="D166" s="725"/>
      <c r="E166" s="725"/>
      <c r="F166" s="725"/>
      <c r="G166" s="725"/>
      <c r="H166" s="725"/>
      <c r="I166" s="725"/>
      <c r="J166" s="725"/>
    </row>
    <row r="167" spans="1:10" ht="14.25">
      <c r="A167" s="329" t="s">
        <v>269</v>
      </c>
      <c r="B167" s="490"/>
      <c r="C167" s="490"/>
      <c r="D167" s="490"/>
      <c r="E167" s="490"/>
      <c r="F167" s="490"/>
      <c r="G167" s="490"/>
      <c r="H167" s="490"/>
      <c r="I167" s="490"/>
      <c r="J167" s="490"/>
    </row>
    <row r="168" spans="1:10" ht="57">
      <c r="A168" s="210">
        <v>87</v>
      </c>
      <c r="B168" s="211" t="s">
        <v>270</v>
      </c>
      <c r="C168" s="534">
        <v>0.26487354149548065</v>
      </c>
      <c r="D168" s="220">
        <v>2434</v>
      </c>
      <c r="E168" s="563">
        <v>1137.3476</v>
      </c>
      <c r="F168" s="529" t="s">
        <v>408</v>
      </c>
      <c r="G168" s="495" t="s">
        <v>374</v>
      </c>
      <c r="H168" s="564" t="s">
        <v>409</v>
      </c>
      <c r="I168" s="564" t="s">
        <v>409</v>
      </c>
      <c r="J168" s="565" t="s">
        <v>410</v>
      </c>
    </row>
    <row r="169" spans="1:10" ht="57">
      <c r="A169" s="210">
        <v>88</v>
      </c>
      <c r="B169" s="211" t="s">
        <v>271</v>
      </c>
      <c r="C169" s="534">
        <v>0.3021780104712042</v>
      </c>
      <c r="D169" s="220">
        <v>573</v>
      </c>
      <c r="E169" s="563">
        <v>504.5604</v>
      </c>
      <c r="F169" s="529" t="s">
        <v>408</v>
      </c>
      <c r="G169" s="495" t="s">
        <v>374</v>
      </c>
      <c r="H169" s="564" t="s">
        <v>409</v>
      </c>
      <c r="I169" s="564" t="s">
        <v>409</v>
      </c>
      <c r="J169" s="565" t="s">
        <v>410</v>
      </c>
    </row>
    <row r="170" spans="1:10" ht="14.25" customHeight="1">
      <c r="A170" s="657" t="s">
        <v>198</v>
      </c>
      <c r="B170" s="657"/>
      <c r="C170" s="528"/>
      <c r="D170" s="528"/>
      <c r="E170" s="566">
        <f>SUM(E168:E169)</f>
        <v>1641.9080000000001</v>
      </c>
      <c r="F170" s="528"/>
      <c r="G170" s="528"/>
      <c r="H170" s="528"/>
      <c r="I170" s="528"/>
      <c r="J170" s="528"/>
    </row>
    <row r="171" spans="1:10" ht="15">
      <c r="A171" s="209" t="s">
        <v>272</v>
      </c>
      <c r="B171" s="209"/>
      <c r="C171" s="490"/>
      <c r="D171" s="490"/>
      <c r="E171" s="560"/>
      <c r="F171" s="490"/>
      <c r="G171" s="490"/>
      <c r="H171" s="490"/>
      <c r="I171" s="490"/>
      <c r="J171" s="490"/>
    </row>
    <row r="172" spans="1:10" ht="42.75">
      <c r="A172" s="210">
        <v>89</v>
      </c>
      <c r="B172" s="214" t="s">
        <v>273</v>
      </c>
      <c r="C172" s="567">
        <v>0.13889999999999997</v>
      </c>
      <c r="D172" s="375">
        <v>16081</v>
      </c>
      <c r="E172" s="568">
        <v>1480.9517999999998</v>
      </c>
      <c r="F172" s="569">
        <v>40827</v>
      </c>
      <c r="G172" s="499" t="s">
        <v>374</v>
      </c>
      <c r="H172" s="570" t="s">
        <v>477</v>
      </c>
      <c r="I172" s="490" t="s">
        <v>476</v>
      </c>
      <c r="J172" s="490" t="s">
        <v>530</v>
      </c>
    </row>
    <row r="173" spans="1:10" ht="42.75">
      <c r="A173" s="210">
        <v>90</v>
      </c>
      <c r="B173" s="214" t="s">
        <v>274</v>
      </c>
      <c r="C173" s="567">
        <v>0.4623209618400418</v>
      </c>
      <c r="D173" s="375">
        <v>1800</v>
      </c>
      <c r="E173" s="568">
        <v>916.2000000000002</v>
      </c>
      <c r="F173" s="569">
        <v>40827</v>
      </c>
      <c r="G173" s="499" t="s">
        <v>374</v>
      </c>
      <c r="H173" s="570" t="s">
        <v>477</v>
      </c>
      <c r="I173" s="490" t="s">
        <v>476</v>
      </c>
      <c r="J173" s="490" t="s">
        <v>530</v>
      </c>
    </row>
    <row r="174" spans="1:10" ht="42.75">
      <c r="A174" s="210">
        <v>91</v>
      </c>
      <c r="B174" s="214" t="s">
        <v>275</v>
      </c>
      <c r="C174" s="499">
        <v>1.504517</v>
      </c>
      <c r="D174" s="375">
        <v>40</v>
      </c>
      <c r="E174" s="499">
        <v>60.18068</v>
      </c>
      <c r="F174" s="499"/>
      <c r="G174" s="490"/>
      <c r="H174" s="490"/>
      <c r="I174" s="490"/>
      <c r="J174" s="490"/>
    </row>
    <row r="175" spans="1:10" ht="14.25" customHeight="1">
      <c r="A175" s="657" t="s">
        <v>198</v>
      </c>
      <c r="B175" s="657"/>
      <c r="C175" s="528"/>
      <c r="D175" s="528"/>
      <c r="E175" s="566">
        <f>SUM(E172:E174)</f>
        <v>2457.33248</v>
      </c>
      <c r="F175" s="528"/>
      <c r="G175" s="528"/>
      <c r="H175" s="528"/>
      <c r="I175" s="528"/>
      <c r="J175" s="528"/>
    </row>
    <row r="176" spans="1:10" ht="15">
      <c r="A176" s="209" t="s">
        <v>276</v>
      </c>
      <c r="B176" s="215"/>
      <c r="C176" s="490"/>
      <c r="D176" s="490"/>
      <c r="E176" s="560"/>
      <c r="F176" s="490"/>
      <c r="G176" s="490"/>
      <c r="H176" s="490"/>
      <c r="I176" s="490"/>
      <c r="J176" s="490"/>
    </row>
    <row r="177" spans="1:10" ht="42.75">
      <c r="A177" s="210">
        <v>92</v>
      </c>
      <c r="B177" s="216" t="s">
        <v>277</v>
      </c>
      <c r="C177" s="571">
        <v>0.3995615684210546</v>
      </c>
      <c r="D177" s="377">
        <v>300</v>
      </c>
      <c r="E177" s="572">
        <v>129.36</v>
      </c>
      <c r="F177" s="569">
        <v>40827</v>
      </c>
      <c r="G177" s="499" t="s">
        <v>374</v>
      </c>
      <c r="H177" s="570" t="s">
        <v>477</v>
      </c>
      <c r="I177" s="490" t="s">
        <v>476</v>
      </c>
      <c r="J177" s="490">
        <v>4600004601</v>
      </c>
    </row>
    <row r="178" spans="1:10" ht="42.75">
      <c r="A178" s="210">
        <v>93</v>
      </c>
      <c r="B178" s="216" t="s">
        <v>278</v>
      </c>
      <c r="C178" s="571">
        <v>0.7411556288659791</v>
      </c>
      <c r="D178" s="375">
        <v>604</v>
      </c>
      <c r="E178" s="572">
        <v>62.64</v>
      </c>
      <c r="F178" s="569">
        <v>40827</v>
      </c>
      <c r="G178" s="499" t="s">
        <v>374</v>
      </c>
      <c r="H178" s="570" t="s">
        <v>477</v>
      </c>
      <c r="I178" s="490" t="s">
        <v>476</v>
      </c>
      <c r="J178" s="490">
        <v>4600004601</v>
      </c>
    </row>
    <row r="179" spans="1:10" ht="14.25" customHeight="1">
      <c r="A179" s="657" t="s">
        <v>198</v>
      </c>
      <c r="B179" s="657"/>
      <c r="C179" s="528"/>
      <c r="D179" s="528"/>
      <c r="E179" s="566">
        <f>SUM(E177:E178)</f>
        <v>192</v>
      </c>
      <c r="F179" s="528"/>
      <c r="G179" s="528"/>
      <c r="H179" s="528"/>
      <c r="I179" s="528"/>
      <c r="J179" s="528"/>
    </row>
    <row r="180" spans="1:10" ht="15" customHeight="1">
      <c r="A180" s="664" t="s">
        <v>279</v>
      </c>
      <c r="B180" s="665"/>
      <c r="C180" s="490"/>
      <c r="D180" s="490"/>
      <c r="E180" s="560"/>
      <c r="F180" s="490"/>
      <c r="G180" s="490"/>
      <c r="H180" s="490"/>
      <c r="I180" s="490"/>
      <c r="J180" s="490"/>
    </row>
    <row r="181" spans="1:10" ht="42.75">
      <c r="A181" s="210">
        <v>94</v>
      </c>
      <c r="B181" s="217" t="s">
        <v>280</v>
      </c>
      <c r="C181" s="219">
        <f>E181/D181</f>
        <v>4.4264</v>
      </c>
      <c r="D181" s="220">
        <v>60</v>
      </c>
      <c r="E181" s="221">
        <v>265.584</v>
      </c>
      <c r="F181" s="573">
        <v>41401</v>
      </c>
      <c r="G181" s="499" t="s">
        <v>411</v>
      </c>
      <c r="H181" s="490" t="s">
        <v>478</v>
      </c>
      <c r="I181" s="490"/>
      <c r="J181" s="490">
        <v>4600006878</v>
      </c>
    </row>
    <row r="182" spans="1:10" ht="14.25" customHeight="1">
      <c r="A182" s="657" t="s">
        <v>198</v>
      </c>
      <c r="B182" s="657"/>
      <c r="C182" s="528"/>
      <c r="D182" s="528"/>
      <c r="E182" s="574">
        <f>E181</f>
        <v>265.584</v>
      </c>
      <c r="F182" s="528"/>
      <c r="G182" s="528"/>
      <c r="H182" s="528"/>
      <c r="I182" s="528"/>
      <c r="J182" s="528"/>
    </row>
    <row r="183" spans="1:10" ht="14.25" customHeight="1">
      <c r="A183" s="659" t="s">
        <v>281</v>
      </c>
      <c r="B183" s="660"/>
      <c r="C183" s="490"/>
      <c r="D183" s="490"/>
      <c r="E183" s="560"/>
      <c r="F183" s="490"/>
      <c r="G183" s="490"/>
      <c r="H183" s="490"/>
      <c r="I183" s="490"/>
      <c r="J183" s="490"/>
    </row>
    <row r="184" spans="1:10" ht="31.5">
      <c r="A184" s="210">
        <v>95</v>
      </c>
      <c r="B184" s="210" t="s">
        <v>282</v>
      </c>
      <c r="C184" s="219">
        <f>E184/D184</f>
        <v>5.8584000000000005</v>
      </c>
      <c r="D184" s="558">
        <v>5</v>
      </c>
      <c r="E184" s="499">
        <v>29.292</v>
      </c>
      <c r="F184" s="494">
        <v>40605</v>
      </c>
      <c r="G184" s="495" t="s">
        <v>411</v>
      </c>
      <c r="H184" s="575" t="s">
        <v>412</v>
      </c>
      <c r="I184" s="575" t="s">
        <v>412</v>
      </c>
      <c r="J184" s="490">
        <v>4600004032</v>
      </c>
    </row>
    <row r="185" spans="1:10" ht="28.5">
      <c r="A185" s="210">
        <v>96</v>
      </c>
      <c r="B185" s="216" t="s">
        <v>283</v>
      </c>
      <c r="C185" s="219">
        <f>E185/D185</f>
        <v>2.4059999999999997</v>
      </c>
      <c r="D185" s="558">
        <v>5</v>
      </c>
      <c r="E185" s="499">
        <v>12.03</v>
      </c>
      <c r="F185" s="494">
        <v>40647</v>
      </c>
      <c r="G185" s="495" t="s">
        <v>411</v>
      </c>
      <c r="H185" s="575" t="s">
        <v>479</v>
      </c>
      <c r="I185" s="575" t="s">
        <v>413</v>
      </c>
      <c r="J185" s="490">
        <v>4600004171</v>
      </c>
    </row>
    <row r="186" spans="1:10" ht="14.25">
      <c r="A186" s="210">
        <v>97</v>
      </c>
      <c r="B186" s="210" t="s">
        <v>284</v>
      </c>
      <c r="C186" s="490"/>
      <c r="D186" s="490"/>
      <c r="E186" s="560"/>
      <c r="F186" s="490"/>
      <c r="G186" s="490"/>
      <c r="H186" s="490"/>
      <c r="I186" s="490"/>
      <c r="J186" s="490"/>
    </row>
    <row r="187" spans="1:10" ht="14.25" customHeight="1">
      <c r="A187" s="657" t="s">
        <v>198</v>
      </c>
      <c r="B187" s="657"/>
      <c r="C187" s="528"/>
      <c r="D187" s="528"/>
      <c r="E187" s="574">
        <f>SUM(E184:E186)</f>
        <v>41.322</v>
      </c>
      <c r="F187" s="528"/>
      <c r="G187" s="528"/>
      <c r="H187" s="528"/>
      <c r="I187" s="528"/>
      <c r="J187" s="528"/>
    </row>
    <row r="188" spans="1:10" ht="15">
      <c r="A188" s="209" t="s">
        <v>285</v>
      </c>
      <c r="B188" s="215"/>
      <c r="C188" s="490"/>
      <c r="D188" s="490"/>
      <c r="E188" s="560"/>
      <c r="F188" s="490"/>
      <c r="G188" s="490"/>
      <c r="H188" s="490"/>
      <c r="I188" s="490"/>
      <c r="J188" s="490"/>
    </row>
    <row r="189" spans="1:10" ht="14.25">
      <c r="A189" s="210">
        <v>98</v>
      </c>
      <c r="B189" s="210" t="s">
        <v>286</v>
      </c>
      <c r="C189" s="490"/>
      <c r="D189" s="490"/>
      <c r="E189" s="560"/>
      <c r="F189" s="490"/>
      <c r="G189" s="490"/>
      <c r="H189" s="490"/>
      <c r="I189" s="490"/>
      <c r="J189" s="490"/>
    </row>
    <row r="190" spans="1:10" ht="14.25" customHeight="1">
      <c r="A190" s="657" t="s">
        <v>198</v>
      </c>
      <c r="B190" s="657"/>
      <c r="C190" s="528"/>
      <c r="D190" s="528"/>
      <c r="E190" s="574">
        <f>E189</f>
        <v>0</v>
      </c>
      <c r="F190" s="528"/>
      <c r="G190" s="528"/>
      <c r="H190" s="528"/>
      <c r="I190" s="528"/>
      <c r="J190" s="528"/>
    </row>
    <row r="191" spans="1:10" ht="14.25" customHeight="1">
      <c r="A191" s="659" t="s">
        <v>287</v>
      </c>
      <c r="B191" s="660"/>
      <c r="C191" s="490"/>
      <c r="D191" s="490"/>
      <c r="E191" s="560"/>
      <c r="F191" s="490"/>
      <c r="G191" s="490"/>
      <c r="H191" s="490"/>
      <c r="I191" s="490"/>
      <c r="J191" s="490"/>
    </row>
    <row r="192" spans="1:10" ht="42">
      <c r="A192" s="218">
        <v>99</v>
      </c>
      <c r="B192" s="293" t="s">
        <v>288</v>
      </c>
      <c r="C192" s="219">
        <f>E192/D192</f>
        <v>49.6596</v>
      </c>
      <c r="D192" s="499">
        <v>5</v>
      </c>
      <c r="E192" s="576">
        <v>248.298</v>
      </c>
      <c r="F192" s="573">
        <v>41362</v>
      </c>
      <c r="G192" s="495" t="s">
        <v>374</v>
      </c>
      <c r="H192" s="575" t="s">
        <v>480</v>
      </c>
      <c r="I192" s="575" t="s">
        <v>414</v>
      </c>
      <c r="J192" s="490">
        <v>4600006753</v>
      </c>
    </row>
    <row r="193" spans="1:10" ht="15" customHeight="1">
      <c r="A193" s="657" t="s">
        <v>198</v>
      </c>
      <c r="B193" s="657"/>
      <c r="C193" s="577"/>
      <c r="D193" s="577"/>
      <c r="E193" s="574">
        <f>E192</f>
        <v>248.298</v>
      </c>
      <c r="F193" s="577"/>
      <c r="G193" s="577"/>
      <c r="H193" s="577"/>
      <c r="I193" s="577"/>
      <c r="J193" s="577"/>
    </row>
    <row r="194" spans="1:10" ht="14.25">
      <c r="A194" s="719" t="s">
        <v>131</v>
      </c>
      <c r="B194" s="720"/>
      <c r="C194" s="720"/>
      <c r="D194" s="721"/>
      <c r="E194" s="562">
        <f>E170+E175+E179+E182+E187+E190+E193</f>
        <v>4846.44448</v>
      </c>
      <c r="F194" s="719"/>
      <c r="G194" s="720"/>
      <c r="H194" s="720"/>
      <c r="I194" s="720"/>
      <c r="J194" s="721"/>
    </row>
    <row r="195" spans="1:10" ht="14.25">
      <c r="A195" s="725" t="s">
        <v>133</v>
      </c>
      <c r="B195" s="725"/>
      <c r="C195" s="725"/>
      <c r="D195" s="725"/>
      <c r="E195" s="725"/>
      <c r="F195" s="725"/>
      <c r="G195" s="725"/>
      <c r="H195" s="725"/>
      <c r="I195" s="725"/>
      <c r="J195" s="725"/>
    </row>
    <row r="196" spans="1:10" ht="29.25">
      <c r="A196" s="210">
        <v>100</v>
      </c>
      <c r="B196" s="226" t="s">
        <v>289</v>
      </c>
      <c r="C196" s="219">
        <f>E196/D196</f>
        <v>523.692</v>
      </c>
      <c r="D196" s="578">
        <v>1</v>
      </c>
      <c r="E196" s="578">
        <v>523.692</v>
      </c>
      <c r="F196" s="494">
        <v>41401</v>
      </c>
      <c r="G196" s="578" t="s">
        <v>374</v>
      </c>
      <c r="H196" s="579" t="s">
        <v>481</v>
      </c>
      <c r="I196" s="580"/>
      <c r="J196" s="560">
        <v>4600006872</v>
      </c>
    </row>
    <row r="197" spans="1:10" ht="14.25">
      <c r="A197" s="726" t="s">
        <v>134</v>
      </c>
      <c r="B197" s="727"/>
      <c r="C197" s="727"/>
      <c r="D197" s="728"/>
      <c r="E197" s="581">
        <f>E196</f>
        <v>523.692</v>
      </c>
      <c r="F197" s="726"/>
      <c r="G197" s="727"/>
      <c r="H197" s="727"/>
      <c r="I197" s="727"/>
      <c r="J197" s="728"/>
    </row>
    <row r="198" spans="1:10" ht="14.25">
      <c r="A198" s="725" t="s">
        <v>135</v>
      </c>
      <c r="B198" s="725"/>
      <c r="C198" s="725"/>
      <c r="D198" s="725"/>
      <c r="E198" s="725"/>
      <c r="F198" s="725"/>
      <c r="G198" s="725"/>
      <c r="H198" s="725"/>
      <c r="I198" s="725"/>
      <c r="J198" s="725"/>
    </row>
    <row r="199" spans="1:10" ht="15" customHeight="1">
      <c r="A199" s="661" t="s">
        <v>290</v>
      </c>
      <c r="B199" s="662"/>
      <c r="C199" s="490"/>
      <c r="D199" s="490"/>
      <c r="E199" s="560"/>
      <c r="F199" s="490"/>
      <c r="G199" s="490"/>
      <c r="H199" s="490"/>
      <c r="I199" s="490"/>
      <c r="J199" s="491" t="s">
        <v>373</v>
      </c>
    </row>
    <row r="200" spans="1:10" ht="15">
      <c r="A200" s="663" t="s">
        <v>291</v>
      </c>
      <c r="B200" s="663"/>
      <c r="C200" s="490"/>
      <c r="D200" s="490"/>
      <c r="E200" s="560"/>
      <c r="F200" s="490"/>
      <c r="G200" s="490"/>
      <c r="H200" s="490"/>
      <c r="I200" s="490"/>
      <c r="J200" s="490"/>
    </row>
    <row r="201" spans="1:10" ht="14.25">
      <c r="A201" s="210">
        <v>101</v>
      </c>
      <c r="B201" s="233" t="s">
        <v>291</v>
      </c>
      <c r="C201" s="490"/>
      <c r="D201" s="490"/>
      <c r="E201" s="560"/>
      <c r="F201" s="490"/>
      <c r="G201" s="490"/>
      <c r="H201" s="490"/>
      <c r="I201" s="490"/>
      <c r="J201" s="490"/>
    </row>
    <row r="202" spans="1:10" ht="14.25">
      <c r="A202" s="210">
        <v>102</v>
      </c>
      <c r="B202" s="233" t="s">
        <v>292</v>
      </c>
      <c r="C202" s="490"/>
      <c r="D202" s="490"/>
      <c r="E202" s="560"/>
      <c r="F202" s="490"/>
      <c r="G202" s="490"/>
      <c r="H202" s="490"/>
      <c r="I202" s="490"/>
      <c r="J202" s="490"/>
    </row>
    <row r="203" spans="1:10" ht="28.5">
      <c r="A203" s="210">
        <v>103</v>
      </c>
      <c r="B203" s="233" t="s">
        <v>293</v>
      </c>
      <c r="C203" s="558">
        <f>E203/D203</f>
        <v>49.5</v>
      </c>
      <c r="D203" s="558">
        <v>1</v>
      </c>
      <c r="E203" s="582">
        <v>49.5</v>
      </c>
      <c r="F203" s="583">
        <v>41339</v>
      </c>
      <c r="G203" s="331" t="s">
        <v>411</v>
      </c>
      <c r="H203" s="332" t="s">
        <v>415</v>
      </c>
      <c r="I203" s="333" t="s">
        <v>416</v>
      </c>
      <c r="J203" s="584">
        <v>4600006527</v>
      </c>
    </row>
    <row r="204" spans="1:10" ht="28.5">
      <c r="A204" s="210">
        <v>104</v>
      </c>
      <c r="B204" s="233" t="s">
        <v>294</v>
      </c>
      <c r="C204" s="558"/>
      <c r="D204" s="558"/>
      <c r="E204" s="585"/>
      <c r="F204" s="331"/>
      <c r="G204" s="331"/>
      <c r="H204" s="333"/>
      <c r="I204" s="333"/>
      <c r="J204" s="586"/>
    </row>
    <row r="205" spans="1:10" ht="28.5">
      <c r="A205" s="210">
        <v>105</v>
      </c>
      <c r="B205" s="233" t="s">
        <v>295</v>
      </c>
      <c r="C205" s="558">
        <f>E205/D205</f>
        <v>7.26</v>
      </c>
      <c r="D205" s="558">
        <v>1</v>
      </c>
      <c r="E205" s="582">
        <v>7.26</v>
      </c>
      <c r="F205" s="583">
        <v>41340</v>
      </c>
      <c r="G205" s="331" t="s">
        <v>411</v>
      </c>
      <c r="H205" s="332" t="s">
        <v>417</v>
      </c>
      <c r="I205" s="333" t="s">
        <v>416</v>
      </c>
      <c r="J205" s="584">
        <v>4600006520</v>
      </c>
    </row>
    <row r="206" spans="1:10" ht="15">
      <c r="A206" s="210">
        <v>106</v>
      </c>
      <c r="B206" s="233" t="s">
        <v>296</v>
      </c>
      <c r="C206" s="558"/>
      <c r="D206" s="558"/>
      <c r="E206" s="585"/>
      <c r="F206" s="331"/>
      <c r="G206" s="331"/>
      <c r="H206" s="333"/>
      <c r="I206" s="333"/>
      <c r="J206" s="586"/>
    </row>
    <row r="207" spans="1:10" ht="21">
      <c r="A207" s="210">
        <v>107</v>
      </c>
      <c r="B207" s="233" t="s">
        <v>297</v>
      </c>
      <c r="C207" s="558">
        <f>E207/D207</f>
        <v>14.6</v>
      </c>
      <c r="D207" s="558">
        <v>2</v>
      </c>
      <c r="E207" s="582">
        <v>29.2</v>
      </c>
      <c r="F207" s="583">
        <v>41340</v>
      </c>
      <c r="G207" s="331" t="s">
        <v>411</v>
      </c>
      <c r="H207" s="332" t="s">
        <v>417</v>
      </c>
      <c r="I207" s="333" t="s">
        <v>418</v>
      </c>
      <c r="J207" s="584">
        <v>4600006520</v>
      </c>
    </row>
    <row r="208" spans="1:10" ht="14.25" customHeight="1">
      <c r="A208" s="674" t="s">
        <v>198</v>
      </c>
      <c r="B208" s="675"/>
      <c r="C208" s="528"/>
      <c r="D208" s="528"/>
      <c r="E208" s="574">
        <f>SUM(E201:E207)</f>
        <v>85.96</v>
      </c>
      <c r="F208" s="528"/>
      <c r="G208" s="528"/>
      <c r="H208" s="528"/>
      <c r="I208" s="528"/>
      <c r="J208" s="528"/>
    </row>
    <row r="209" spans="1:10" ht="15" customHeight="1">
      <c r="A209" s="673" t="s">
        <v>298</v>
      </c>
      <c r="B209" s="673"/>
      <c r="C209" s="490"/>
      <c r="D209" s="490"/>
      <c r="E209" s="560"/>
      <c r="F209" s="490"/>
      <c r="G209" s="490"/>
      <c r="H209" s="490"/>
      <c r="I209" s="490"/>
      <c r="J209" s="490"/>
    </row>
    <row r="210" spans="1:10" ht="42.75">
      <c r="A210" s="210">
        <v>108</v>
      </c>
      <c r="B210" s="226" t="s">
        <v>299</v>
      </c>
      <c r="C210" s="490"/>
      <c r="D210" s="490"/>
      <c r="E210" s="560"/>
      <c r="F210" s="490"/>
      <c r="G210" s="490"/>
      <c r="H210" s="490"/>
      <c r="I210" s="490"/>
      <c r="J210" s="490"/>
    </row>
    <row r="211" spans="1:10" ht="14.25">
      <c r="A211" s="210">
        <v>109</v>
      </c>
      <c r="B211" s="226" t="s">
        <v>300</v>
      </c>
      <c r="C211" s="490"/>
      <c r="D211" s="490"/>
      <c r="E211" s="560"/>
      <c r="F211" s="490"/>
      <c r="G211" s="490"/>
      <c r="H211" s="490"/>
      <c r="I211" s="490"/>
      <c r="J211" s="490"/>
    </row>
    <row r="212" spans="1:10" ht="28.5">
      <c r="A212" s="210">
        <v>110</v>
      </c>
      <c r="B212" s="226" t="s">
        <v>301</v>
      </c>
      <c r="C212" s="490"/>
      <c r="D212" s="490"/>
      <c r="E212" s="560"/>
      <c r="F212" s="490"/>
      <c r="G212" s="490"/>
      <c r="H212" s="490"/>
      <c r="I212" s="490"/>
      <c r="J212" s="490"/>
    </row>
    <row r="213" spans="1:10" ht="28.5">
      <c r="A213" s="210">
        <v>111</v>
      </c>
      <c r="B213" s="226" t="s">
        <v>302</v>
      </c>
      <c r="C213" s="490"/>
      <c r="D213" s="490"/>
      <c r="E213" s="560"/>
      <c r="F213" s="490"/>
      <c r="G213" s="490"/>
      <c r="H213" s="490"/>
      <c r="I213" s="490"/>
      <c r="J213" s="490"/>
    </row>
    <row r="214" spans="1:10" ht="28.5">
      <c r="A214" s="210">
        <v>112</v>
      </c>
      <c r="B214" s="226" t="s">
        <v>303</v>
      </c>
      <c r="C214" s="490"/>
      <c r="D214" s="490"/>
      <c r="E214" s="560"/>
      <c r="F214" s="490"/>
      <c r="G214" s="490"/>
      <c r="H214" s="490"/>
      <c r="I214" s="490"/>
      <c r="J214" s="490"/>
    </row>
    <row r="215" spans="1:10" ht="28.5">
      <c r="A215" s="210">
        <v>113</v>
      </c>
      <c r="B215" s="226" t="s">
        <v>304</v>
      </c>
      <c r="C215" s="490"/>
      <c r="D215" s="490"/>
      <c r="E215" s="560"/>
      <c r="F215" s="490"/>
      <c r="G215" s="490"/>
      <c r="H215" s="490"/>
      <c r="I215" s="490"/>
      <c r="J215" s="490"/>
    </row>
    <row r="216" spans="1:10" ht="28.5">
      <c r="A216" s="210">
        <v>114</v>
      </c>
      <c r="B216" s="226" t="s">
        <v>305</v>
      </c>
      <c r="C216" s="490"/>
      <c r="D216" s="490"/>
      <c r="E216" s="560"/>
      <c r="F216" s="490"/>
      <c r="G216" s="490"/>
      <c r="H216" s="490"/>
      <c r="I216" s="490"/>
      <c r="J216" s="490"/>
    </row>
    <row r="217" spans="1:10" ht="28.5">
      <c r="A217" s="210">
        <v>115</v>
      </c>
      <c r="B217" s="226" t="s">
        <v>306</v>
      </c>
      <c r="C217" s="490"/>
      <c r="D217" s="490"/>
      <c r="E217" s="560"/>
      <c r="F217" s="490"/>
      <c r="G217" s="490"/>
      <c r="H217" s="490"/>
      <c r="I217" s="490"/>
      <c r="J217" s="490"/>
    </row>
    <row r="218" spans="1:10" ht="14.25" customHeight="1">
      <c r="A218" s="674" t="s">
        <v>198</v>
      </c>
      <c r="B218" s="675"/>
      <c r="C218" s="528"/>
      <c r="D218" s="528"/>
      <c r="E218" s="574">
        <f>SUM(E210:E217)</f>
        <v>0</v>
      </c>
      <c r="F218" s="528"/>
      <c r="G218" s="528"/>
      <c r="H218" s="528"/>
      <c r="I218" s="528"/>
      <c r="J218" s="528"/>
    </row>
    <row r="219" spans="1:10" ht="15" customHeight="1">
      <c r="A219" s="673" t="s">
        <v>307</v>
      </c>
      <c r="B219" s="673"/>
      <c r="C219" s="490"/>
      <c r="D219" s="490"/>
      <c r="E219" s="560"/>
      <c r="F219" s="490"/>
      <c r="G219" s="490"/>
      <c r="H219" s="490"/>
      <c r="I219" s="490"/>
      <c r="J219" s="490"/>
    </row>
    <row r="220" spans="1:10" ht="31.5">
      <c r="A220" s="210">
        <v>116</v>
      </c>
      <c r="B220" s="226" t="s">
        <v>308</v>
      </c>
      <c r="C220" s="534">
        <f>E220/D220</f>
        <v>499.9266</v>
      </c>
      <c r="D220" s="558">
        <v>1</v>
      </c>
      <c r="E220" s="587">
        <v>499.9266</v>
      </c>
      <c r="F220" s="583">
        <v>41331</v>
      </c>
      <c r="G220" s="495" t="s">
        <v>374</v>
      </c>
      <c r="H220" s="332" t="s">
        <v>419</v>
      </c>
      <c r="I220" s="333" t="s">
        <v>420</v>
      </c>
      <c r="J220" s="584">
        <v>4600006640</v>
      </c>
    </row>
    <row r="221" spans="1:10" ht="28.5">
      <c r="A221" s="210">
        <v>117</v>
      </c>
      <c r="B221" s="226" t="s">
        <v>309</v>
      </c>
      <c r="C221" s="490"/>
      <c r="D221" s="490"/>
      <c r="E221" s="560"/>
      <c r="F221" s="490"/>
      <c r="G221" s="490"/>
      <c r="H221" s="490"/>
      <c r="I221" s="490"/>
      <c r="J221" s="490"/>
    </row>
    <row r="222" spans="1:10" ht="28.5">
      <c r="A222" s="210">
        <v>118</v>
      </c>
      <c r="B222" s="226" t="s">
        <v>310</v>
      </c>
      <c r="C222" s="490"/>
      <c r="D222" s="490"/>
      <c r="E222" s="560"/>
      <c r="F222" s="490"/>
      <c r="G222" s="490"/>
      <c r="H222" s="490"/>
      <c r="I222" s="490"/>
      <c r="J222" s="490"/>
    </row>
    <row r="223" spans="1:10" ht="14.25" customHeight="1">
      <c r="A223" s="674" t="s">
        <v>198</v>
      </c>
      <c r="B223" s="675"/>
      <c r="C223" s="528"/>
      <c r="D223" s="528"/>
      <c r="E223" s="566">
        <f>SUM(E220:E222)</f>
        <v>499.9266</v>
      </c>
      <c r="F223" s="528"/>
      <c r="G223" s="528"/>
      <c r="H223" s="528"/>
      <c r="I223" s="528"/>
      <c r="J223" s="528"/>
    </row>
    <row r="224" spans="1:10" ht="14.25">
      <c r="A224" s="726" t="s">
        <v>136</v>
      </c>
      <c r="B224" s="727"/>
      <c r="C224" s="727"/>
      <c r="D224" s="728"/>
      <c r="E224" s="562">
        <f>E208+E218+E223</f>
        <v>585.8866</v>
      </c>
      <c r="F224" s="726"/>
      <c r="G224" s="727"/>
      <c r="H224" s="727"/>
      <c r="I224" s="727"/>
      <c r="J224" s="728"/>
    </row>
    <row r="225" spans="1:10" ht="14.25">
      <c r="A225" s="725" t="s">
        <v>137</v>
      </c>
      <c r="B225" s="725"/>
      <c r="C225" s="725"/>
      <c r="D225" s="725"/>
      <c r="E225" s="725"/>
      <c r="F225" s="725"/>
      <c r="G225" s="725"/>
      <c r="H225" s="725"/>
      <c r="I225" s="725"/>
      <c r="J225" s="725"/>
    </row>
    <row r="226" spans="1:10" ht="14.25">
      <c r="A226" s="210">
        <v>119</v>
      </c>
      <c r="B226" s="233" t="s">
        <v>311</v>
      </c>
      <c r="C226" s="588"/>
      <c r="D226" s="588"/>
      <c r="E226" s="588"/>
      <c r="F226" s="588"/>
      <c r="G226" s="589"/>
      <c r="H226" s="590"/>
      <c r="I226" s="590"/>
      <c r="J226" s="591"/>
    </row>
    <row r="227" spans="1:10" ht="14.25">
      <c r="A227" s="719" t="s">
        <v>138</v>
      </c>
      <c r="B227" s="720"/>
      <c r="C227" s="720"/>
      <c r="D227" s="721"/>
      <c r="E227" s="581">
        <f>E226</f>
        <v>0</v>
      </c>
      <c r="F227" s="719"/>
      <c r="G227" s="720"/>
      <c r="H227" s="720"/>
      <c r="I227" s="720"/>
      <c r="J227" s="721"/>
    </row>
    <row r="228" spans="1:10" ht="14.25">
      <c r="A228" s="725" t="s">
        <v>139</v>
      </c>
      <c r="B228" s="725"/>
      <c r="C228" s="725"/>
      <c r="D228" s="725"/>
      <c r="E228" s="725"/>
      <c r="F228" s="725"/>
      <c r="G228" s="725"/>
      <c r="H228" s="725"/>
      <c r="I228" s="725"/>
      <c r="J228" s="725"/>
    </row>
    <row r="229" spans="1:10" ht="31.5">
      <c r="A229" s="159">
        <v>120</v>
      </c>
      <c r="B229" s="234" t="s">
        <v>313</v>
      </c>
      <c r="C229" s="534">
        <f>E229/D229</f>
        <v>71.4</v>
      </c>
      <c r="D229" s="558">
        <v>1</v>
      </c>
      <c r="E229" s="499">
        <v>71.4</v>
      </c>
      <c r="F229" s="592">
        <v>41359</v>
      </c>
      <c r="G229" s="495" t="s">
        <v>374</v>
      </c>
      <c r="H229" s="564" t="s">
        <v>421</v>
      </c>
      <c r="I229" s="564" t="s">
        <v>422</v>
      </c>
      <c r="J229" s="593">
        <v>4600006701</v>
      </c>
    </row>
    <row r="230" spans="1:10" ht="31.5">
      <c r="A230" s="159">
        <v>121</v>
      </c>
      <c r="B230" s="234" t="s">
        <v>314</v>
      </c>
      <c r="C230" s="534">
        <f>E230/D230</f>
        <v>87.95</v>
      </c>
      <c r="D230" s="558">
        <v>11</v>
      </c>
      <c r="E230" s="499">
        <v>967.45</v>
      </c>
      <c r="F230" s="592">
        <v>41359</v>
      </c>
      <c r="G230" s="495" t="s">
        <v>374</v>
      </c>
      <c r="H230" s="564" t="s">
        <v>421</v>
      </c>
      <c r="I230" s="564" t="s">
        <v>422</v>
      </c>
      <c r="J230" s="593">
        <v>4600006701</v>
      </c>
    </row>
    <row r="231" spans="1:10" ht="52.5">
      <c r="A231" s="235">
        <v>122</v>
      </c>
      <c r="B231" s="236" t="s">
        <v>315</v>
      </c>
      <c r="C231" s="534">
        <f>E231/D231</f>
        <v>144</v>
      </c>
      <c r="D231" s="558">
        <v>3</v>
      </c>
      <c r="E231" s="446">
        <v>432</v>
      </c>
      <c r="F231" s="592">
        <v>41375</v>
      </c>
      <c r="G231" s="529" t="s">
        <v>374</v>
      </c>
      <c r="H231" s="594" t="s">
        <v>482</v>
      </c>
      <c r="I231" s="594" t="s">
        <v>483</v>
      </c>
      <c r="J231" s="595">
        <v>4600006818</v>
      </c>
    </row>
    <row r="232" spans="1:10" ht="52.5">
      <c r="A232" s="159">
        <v>123</v>
      </c>
      <c r="B232" s="234" t="s">
        <v>316</v>
      </c>
      <c r="C232" s="534">
        <f>E232/D232</f>
        <v>158.29</v>
      </c>
      <c r="D232" s="558">
        <v>1</v>
      </c>
      <c r="E232" s="446">
        <v>158.29</v>
      </c>
      <c r="F232" s="592">
        <v>41375</v>
      </c>
      <c r="G232" s="529" t="s">
        <v>374</v>
      </c>
      <c r="H232" s="594" t="s">
        <v>482</v>
      </c>
      <c r="I232" s="594" t="s">
        <v>483</v>
      </c>
      <c r="J232" s="595">
        <v>4600006818</v>
      </c>
    </row>
    <row r="233" spans="1:10" ht="52.5">
      <c r="A233" s="159">
        <v>124</v>
      </c>
      <c r="B233" s="234" t="s">
        <v>317</v>
      </c>
      <c r="C233" s="534">
        <f>E233/D233</f>
        <v>148.5</v>
      </c>
      <c r="D233" s="558">
        <v>2</v>
      </c>
      <c r="E233" s="446">
        <v>297</v>
      </c>
      <c r="F233" s="592">
        <v>41375</v>
      </c>
      <c r="G233" s="529" t="s">
        <v>374</v>
      </c>
      <c r="H233" s="594" t="s">
        <v>482</v>
      </c>
      <c r="I233" s="594" t="s">
        <v>483</v>
      </c>
      <c r="J233" s="595">
        <v>4600006818</v>
      </c>
    </row>
    <row r="234" spans="1:10" ht="15">
      <c r="A234" s="676" t="s">
        <v>318</v>
      </c>
      <c r="B234" s="676"/>
      <c r="C234" s="558"/>
      <c r="D234" s="558"/>
      <c r="E234" s="596"/>
      <c r="F234" s="477"/>
      <c r="G234" s="589"/>
      <c r="H234" s="590"/>
      <c r="I234" s="590"/>
      <c r="J234" s="591"/>
    </row>
    <row r="235" spans="1:10" ht="21">
      <c r="A235" s="159">
        <v>125</v>
      </c>
      <c r="B235" s="237" t="s">
        <v>319</v>
      </c>
      <c r="C235" s="534">
        <f>E235/D235</f>
        <v>618.9</v>
      </c>
      <c r="D235" s="558">
        <v>1</v>
      </c>
      <c r="E235" s="441">
        <v>618.9</v>
      </c>
      <c r="F235" s="592">
        <v>41359</v>
      </c>
      <c r="G235" s="495" t="s">
        <v>374</v>
      </c>
      <c r="H235" s="597" t="s">
        <v>423</v>
      </c>
      <c r="I235" s="597" t="s">
        <v>423</v>
      </c>
      <c r="J235" s="593">
        <v>4600006702</v>
      </c>
    </row>
    <row r="236" spans="1:10" ht="14.25">
      <c r="A236" s="719" t="s">
        <v>140</v>
      </c>
      <c r="B236" s="720"/>
      <c r="C236" s="720"/>
      <c r="D236" s="721"/>
      <c r="E236" s="581">
        <f>SUM(E229:E235)</f>
        <v>2545.04</v>
      </c>
      <c r="F236" s="719"/>
      <c r="G236" s="720"/>
      <c r="H236" s="720"/>
      <c r="I236" s="720"/>
      <c r="J236" s="721"/>
    </row>
    <row r="237" spans="1:10" ht="14.25">
      <c r="A237" s="725" t="s">
        <v>141</v>
      </c>
      <c r="B237" s="725"/>
      <c r="C237" s="725"/>
      <c r="D237" s="725"/>
      <c r="E237" s="725"/>
      <c r="F237" s="725"/>
      <c r="G237" s="725"/>
      <c r="H237" s="725"/>
      <c r="I237" s="725"/>
      <c r="J237" s="725"/>
    </row>
    <row r="238" spans="1:10" ht="15">
      <c r="A238" s="210">
        <v>126</v>
      </c>
      <c r="B238" s="439" t="s">
        <v>320</v>
      </c>
      <c r="C238" s="534">
        <f aca="true" t="shared" si="3" ref="C238:C248">E238/D238</f>
        <v>5.3</v>
      </c>
      <c r="D238" s="598">
        <v>11</v>
      </c>
      <c r="E238" s="599">
        <v>58.3</v>
      </c>
      <c r="F238" s="573">
        <v>41318</v>
      </c>
      <c r="G238" s="495" t="s">
        <v>411</v>
      </c>
      <c r="H238" s="600" t="s">
        <v>348</v>
      </c>
      <c r="I238" s="601" t="s">
        <v>486</v>
      </c>
      <c r="J238" s="560">
        <v>4600006288</v>
      </c>
    </row>
    <row r="239" spans="1:10" ht="15">
      <c r="A239" s="210">
        <v>127</v>
      </c>
      <c r="B239" s="439" t="s">
        <v>322</v>
      </c>
      <c r="C239" s="534">
        <f t="shared" si="3"/>
        <v>6.1000000000000005</v>
      </c>
      <c r="D239" s="598">
        <v>6</v>
      </c>
      <c r="E239" s="599">
        <v>36.6</v>
      </c>
      <c r="F239" s="573">
        <v>41318</v>
      </c>
      <c r="G239" s="495" t="s">
        <v>411</v>
      </c>
      <c r="H239" s="600" t="s">
        <v>348</v>
      </c>
      <c r="I239" s="601" t="s">
        <v>487</v>
      </c>
      <c r="J239" s="560">
        <v>4600006288</v>
      </c>
    </row>
    <row r="240" spans="1:10" ht="15">
      <c r="A240" s="210">
        <v>128</v>
      </c>
      <c r="B240" s="439" t="s">
        <v>462</v>
      </c>
      <c r="C240" s="534">
        <f t="shared" si="3"/>
        <v>6.6000000000000005</v>
      </c>
      <c r="D240" s="598">
        <v>3</v>
      </c>
      <c r="E240" s="602">
        <v>19.8</v>
      </c>
      <c r="F240" s="573"/>
      <c r="G240" s="495"/>
      <c r="H240" s="600"/>
      <c r="I240" s="601"/>
      <c r="J240" s="560"/>
    </row>
    <row r="241" spans="1:10" ht="23.25">
      <c r="A241" s="210">
        <v>129</v>
      </c>
      <c r="B241" s="439" t="s">
        <v>323</v>
      </c>
      <c r="C241" s="534">
        <f t="shared" si="3"/>
        <v>5.13</v>
      </c>
      <c r="D241" s="598">
        <v>4</v>
      </c>
      <c r="E241" s="599">
        <v>20.52</v>
      </c>
      <c r="F241" s="573">
        <v>41318</v>
      </c>
      <c r="G241" s="495" t="s">
        <v>411</v>
      </c>
      <c r="H241" s="600" t="s">
        <v>348</v>
      </c>
      <c r="I241" s="603" t="s">
        <v>488</v>
      </c>
      <c r="J241" s="560">
        <v>4600006288</v>
      </c>
    </row>
    <row r="242" spans="1:10" ht="45">
      <c r="A242" s="210">
        <v>130</v>
      </c>
      <c r="B242" s="439" t="s">
        <v>324</v>
      </c>
      <c r="C242" s="534">
        <f t="shared" si="3"/>
        <v>14.223999999999998</v>
      </c>
      <c r="D242" s="558">
        <v>3</v>
      </c>
      <c r="E242" s="599">
        <v>42.672</v>
      </c>
      <c r="F242" s="573">
        <v>41333</v>
      </c>
      <c r="G242" s="495" t="s">
        <v>411</v>
      </c>
      <c r="H242" s="335" t="s">
        <v>489</v>
      </c>
      <c r="I242" s="604" t="s">
        <v>490</v>
      </c>
      <c r="J242" s="560">
        <v>4600006516</v>
      </c>
    </row>
    <row r="243" spans="1:10" ht="78.75">
      <c r="A243" s="210">
        <v>131</v>
      </c>
      <c r="B243" s="439" t="s">
        <v>325</v>
      </c>
      <c r="C243" s="534">
        <f t="shared" si="3"/>
        <v>13.498</v>
      </c>
      <c r="D243" s="558">
        <v>1</v>
      </c>
      <c r="E243" s="599">
        <v>13.498</v>
      </c>
      <c r="F243" s="573">
        <v>41333</v>
      </c>
      <c r="G243" s="495" t="s">
        <v>411</v>
      </c>
      <c r="H243" s="335" t="s">
        <v>489</v>
      </c>
      <c r="I243" s="604" t="s">
        <v>325</v>
      </c>
      <c r="J243" s="560">
        <v>4600006516</v>
      </c>
    </row>
    <row r="244" spans="1:10" ht="30">
      <c r="A244" s="210">
        <v>132</v>
      </c>
      <c r="B244" s="439" t="s">
        <v>326</v>
      </c>
      <c r="C244" s="534">
        <f t="shared" si="3"/>
        <v>25.5</v>
      </c>
      <c r="D244" s="558">
        <v>1</v>
      </c>
      <c r="E244" s="599">
        <v>25.5</v>
      </c>
      <c r="F244" s="494">
        <v>41316</v>
      </c>
      <c r="G244" s="495" t="s">
        <v>411</v>
      </c>
      <c r="H244" s="575" t="s">
        <v>424</v>
      </c>
      <c r="I244" s="496" t="s">
        <v>425</v>
      </c>
      <c r="J244" s="605">
        <v>4600006271</v>
      </c>
    </row>
    <row r="245" spans="1:10" ht="30">
      <c r="A245" s="210">
        <v>133</v>
      </c>
      <c r="B245" s="439" t="s">
        <v>327</v>
      </c>
      <c r="C245" s="534">
        <f t="shared" si="3"/>
        <v>14.64</v>
      </c>
      <c r="D245" s="558">
        <v>1</v>
      </c>
      <c r="E245" s="599">
        <v>14.64</v>
      </c>
      <c r="F245" s="494">
        <v>41316</v>
      </c>
      <c r="G245" s="495" t="s">
        <v>411</v>
      </c>
      <c r="H245" s="575" t="s">
        <v>424</v>
      </c>
      <c r="I245" s="496" t="s">
        <v>425</v>
      </c>
      <c r="J245" s="605">
        <v>4600006271</v>
      </c>
    </row>
    <row r="246" spans="1:10" ht="31.5">
      <c r="A246" s="210">
        <v>134</v>
      </c>
      <c r="B246" s="439" t="s">
        <v>328</v>
      </c>
      <c r="C246" s="534">
        <f t="shared" si="3"/>
        <v>3.639</v>
      </c>
      <c r="D246" s="466">
        <v>16</v>
      </c>
      <c r="E246" s="606">
        <v>58.224</v>
      </c>
      <c r="F246" s="494">
        <v>41319</v>
      </c>
      <c r="G246" s="495" t="s">
        <v>411</v>
      </c>
      <c r="H246" s="575" t="s">
        <v>350</v>
      </c>
      <c r="I246" s="496" t="s">
        <v>426</v>
      </c>
      <c r="J246" s="605">
        <v>4600006272</v>
      </c>
    </row>
    <row r="247" spans="1:10" ht="60">
      <c r="A247" s="210">
        <v>135</v>
      </c>
      <c r="B247" s="439" t="s">
        <v>329</v>
      </c>
      <c r="C247" s="534">
        <f t="shared" si="3"/>
        <v>4.674</v>
      </c>
      <c r="D247" s="558">
        <v>1</v>
      </c>
      <c r="E247" s="599">
        <v>4.674</v>
      </c>
      <c r="F247" s="494" t="s">
        <v>491</v>
      </c>
      <c r="G247" s="495"/>
      <c r="H247" s="575" t="s">
        <v>427</v>
      </c>
      <c r="I247" s="575" t="s">
        <v>427</v>
      </c>
      <c r="J247" s="586"/>
    </row>
    <row r="248" spans="1:10" ht="60">
      <c r="A248" s="210">
        <v>136</v>
      </c>
      <c r="B248" s="439" t="s">
        <v>330</v>
      </c>
      <c r="C248" s="534">
        <f t="shared" si="3"/>
        <v>5.916</v>
      </c>
      <c r="D248" s="558">
        <v>1</v>
      </c>
      <c r="E248" s="599">
        <v>5.916</v>
      </c>
      <c r="F248" s="494" t="s">
        <v>491</v>
      </c>
      <c r="G248" s="495"/>
      <c r="H248" s="575" t="s">
        <v>427</v>
      </c>
      <c r="I248" s="575" t="s">
        <v>427</v>
      </c>
      <c r="J248" s="586"/>
    </row>
    <row r="249" spans="1:10" ht="40.5" customHeight="1">
      <c r="A249" s="414">
        <v>137</v>
      </c>
      <c r="B249" s="439" t="s">
        <v>331</v>
      </c>
      <c r="C249" s="607">
        <v>18.746</v>
      </c>
      <c r="D249" s="558">
        <v>1</v>
      </c>
      <c r="E249" s="608" t="s">
        <v>531</v>
      </c>
      <c r="F249" s="494">
        <v>41240</v>
      </c>
      <c r="G249" s="495" t="s">
        <v>411</v>
      </c>
      <c r="H249" s="496" t="s">
        <v>428</v>
      </c>
      <c r="I249" s="336" t="s">
        <v>429</v>
      </c>
      <c r="J249" s="605">
        <v>4600005940</v>
      </c>
    </row>
    <row r="250" spans="1:10" ht="33.75">
      <c r="A250" s="414">
        <v>138</v>
      </c>
      <c r="B250" s="439" t="s">
        <v>332</v>
      </c>
      <c r="C250" s="534">
        <f>E250/D250</f>
        <v>37.3</v>
      </c>
      <c r="D250" s="558">
        <v>1</v>
      </c>
      <c r="E250" s="609">
        <v>37.3</v>
      </c>
      <c r="F250" s="494">
        <v>41240</v>
      </c>
      <c r="G250" s="495" t="s">
        <v>411</v>
      </c>
      <c r="H250" s="496" t="s">
        <v>428</v>
      </c>
      <c r="I250" s="336" t="s">
        <v>430</v>
      </c>
      <c r="J250" s="605">
        <v>4600005940</v>
      </c>
    </row>
    <row r="251" spans="1:10" ht="33.75">
      <c r="A251" s="414">
        <v>139</v>
      </c>
      <c r="B251" s="439" t="s">
        <v>333</v>
      </c>
      <c r="C251" s="534">
        <f>E251/D251</f>
        <v>25.625</v>
      </c>
      <c r="D251" s="558">
        <v>2</v>
      </c>
      <c r="E251" s="610">
        <v>51.25</v>
      </c>
      <c r="F251" s="494">
        <v>41240</v>
      </c>
      <c r="G251" s="495" t="s">
        <v>411</v>
      </c>
      <c r="H251" s="496" t="s">
        <v>428</v>
      </c>
      <c r="I251" s="336" t="s">
        <v>431</v>
      </c>
      <c r="J251" s="605">
        <v>4600005940</v>
      </c>
    </row>
    <row r="252" spans="1:10" ht="30">
      <c r="A252" s="414">
        <v>140</v>
      </c>
      <c r="B252" s="439" t="s">
        <v>463</v>
      </c>
      <c r="C252" s="534"/>
      <c r="D252" s="558"/>
      <c r="E252" s="611"/>
      <c r="F252" s="494"/>
      <c r="G252" s="495"/>
      <c r="H252" s="496"/>
      <c r="I252" s="336"/>
      <c r="J252" s="586"/>
    </row>
    <row r="253" spans="1:10" ht="30">
      <c r="A253" s="414">
        <v>141</v>
      </c>
      <c r="B253" s="439" t="s">
        <v>334</v>
      </c>
      <c r="C253" s="534">
        <f>E253/D253</f>
        <v>4.86</v>
      </c>
      <c r="D253" s="558">
        <v>1</v>
      </c>
      <c r="E253" s="612">
        <v>4.86</v>
      </c>
      <c r="F253" s="494" t="s">
        <v>491</v>
      </c>
      <c r="G253" s="495"/>
      <c r="H253" s="496" t="s">
        <v>428</v>
      </c>
      <c r="I253" s="336" t="s">
        <v>432</v>
      </c>
      <c r="J253" s="586"/>
    </row>
    <row r="254" spans="1:10" ht="30">
      <c r="A254" s="414">
        <v>142</v>
      </c>
      <c r="B254" s="439" t="s">
        <v>335</v>
      </c>
      <c r="C254" s="534">
        <f>E254/D254</f>
        <v>4.86</v>
      </c>
      <c r="D254" s="558">
        <v>2</v>
      </c>
      <c r="E254" s="612">
        <v>9.72</v>
      </c>
      <c r="F254" s="494" t="s">
        <v>491</v>
      </c>
      <c r="G254" s="495"/>
      <c r="H254" s="496" t="s">
        <v>428</v>
      </c>
      <c r="I254" s="336" t="s">
        <v>432</v>
      </c>
      <c r="J254" s="586"/>
    </row>
    <row r="255" spans="1:10" ht="14.25">
      <c r="A255" s="719" t="s">
        <v>142</v>
      </c>
      <c r="B255" s="720"/>
      <c r="C255" s="720"/>
      <c r="D255" s="721"/>
      <c r="E255" s="562">
        <f>SUM(E238:E254)</f>
        <v>403.474</v>
      </c>
      <c r="F255" s="719"/>
      <c r="G255" s="720"/>
      <c r="H255" s="720"/>
      <c r="I255" s="720"/>
      <c r="J255" s="721"/>
    </row>
    <row r="256" spans="1:10" ht="14.25">
      <c r="A256" s="729" t="s">
        <v>48</v>
      </c>
      <c r="B256" s="730"/>
      <c r="C256" s="730"/>
      <c r="D256" s="731"/>
      <c r="E256" s="571">
        <f>E165+E194+E197+E224+E227+E236+E255</f>
        <v>47610.16986</v>
      </c>
      <c r="F256" s="729"/>
      <c r="G256" s="730"/>
      <c r="H256" s="730"/>
      <c r="I256" s="730"/>
      <c r="J256" s="731"/>
    </row>
  </sheetData>
  <sheetProtection/>
  <mergeCells count="70">
    <mergeCell ref="A237:J237"/>
    <mergeCell ref="A255:D255"/>
    <mergeCell ref="F255:J255"/>
    <mergeCell ref="A256:D256"/>
    <mergeCell ref="F256:J256"/>
    <mergeCell ref="A225:J225"/>
    <mergeCell ref="A227:D227"/>
    <mergeCell ref="F227:J227"/>
    <mergeCell ref="A228:J228"/>
    <mergeCell ref="A234:B234"/>
    <mergeCell ref="A236:D236"/>
    <mergeCell ref="F236:J236"/>
    <mergeCell ref="A209:B209"/>
    <mergeCell ref="A218:B218"/>
    <mergeCell ref="A219:B219"/>
    <mergeCell ref="A223:B223"/>
    <mergeCell ref="A224:D224"/>
    <mergeCell ref="F224:J224"/>
    <mergeCell ref="A197:D197"/>
    <mergeCell ref="F197:J197"/>
    <mergeCell ref="A198:J198"/>
    <mergeCell ref="A199:B199"/>
    <mergeCell ref="A200:B200"/>
    <mergeCell ref="A208:B208"/>
    <mergeCell ref="A190:B190"/>
    <mergeCell ref="A191:B191"/>
    <mergeCell ref="A193:B193"/>
    <mergeCell ref="A194:D194"/>
    <mergeCell ref="F194:J194"/>
    <mergeCell ref="A195:J195"/>
    <mergeCell ref="A175:B175"/>
    <mergeCell ref="A179:B179"/>
    <mergeCell ref="A180:B180"/>
    <mergeCell ref="A182:B182"/>
    <mergeCell ref="A183:B183"/>
    <mergeCell ref="A187:B187"/>
    <mergeCell ref="A150:A152"/>
    <mergeCell ref="A159:J159"/>
    <mergeCell ref="A165:D165"/>
    <mergeCell ref="F165:J165"/>
    <mergeCell ref="A166:J166"/>
    <mergeCell ref="A170:B170"/>
    <mergeCell ref="A116:B116"/>
    <mergeCell ref="A122:B122"/>
    <mergeCell ref="A123:A124"/>
    <mergeCell ref="A134:B134"/>
    <mergeCell ref="A146:B146"/>
    <mergeCell ref="A147:A149"/>
    <mergeCell ref="A60:B60"/>
    <mergeCell ref="A67:B67"/>
    <mergeCell ref="A90:A91"/>
    <mergeCell ref="A93:B93"/>
    <mergeCell ref="E94:E97"/>
    <mergeCell ref="A99:B99"/>
    <mergeCell ref="A9:J9"/>
    <mergeCell ref="B6:B7"/>
    <mergeCell ref="I6:I7"/>
    <mergeCell ref="C6:C7"/>
    <mergeCell ref="J6:J7"/>
    <mergeCell ref="A54:B54"/>
    <mergeCell ref="H6:H7"/>
    <mergeCell ref="A6:A7"/>
    <mergeCell ref="A10:F10"/>
    <mergeCell ref="H2:J2"/>
    <mergeCell ref="G6:G7"/>
    <mergeCell ref="A4:J4"/>
    <mergeCell ref="A5:J5"/>
    <mergeCell ref="F6:F7"/>
    <mergeCell ref="D6:D7"/>
    <mergeCell ref="E6:E7"/>
  </mergeCells>
  <printOptions/>
  <pageMargins left="0.83" right="0.42" top="0.48" bottom="0.51" header="0.42" footer="0.41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G11" sqref="G11"/>
    </sheetView>
  </sheetViews>
  <sheetFormatPr defaultColWidth="9.140625" defaultRowHeight="12.75"/>
  <cols>
    <col min="1" max="1" width="4.7109375" style="2" customWidth="1"/>
    <col min="2" max="2" width="29.8515625" style="2" customWidth="1"/>
    <col min="3" max="3" width="16.140625" style="2" customWidth="1"/>
    <col min="4" max="4" width="18.57421875" style="2" customWidth="1"/>
    <col min="5" max="5" width="18.7109375" style="2" customWidth="1"/>
    <col min="6" max="6" width="21.57421875" style="2" customWidth="1"/>
    <col min="7" max="7" width="17.28125" style="2" customWidth="1"/>
    <col min="8" max="8" width="19.57421875" style="2" customWidth="1"/>
    <col min="9" max="16384" width="9.140625" style="2" customWidth="1"/>
  </cols>
  <sheetData>
    <row r="1" spans="1:8" s="52" customFormat="1" ht="18.75">
      <c r="A1" s="60"/>
      <c r="B1" s="60"/>
      <c r="C1" s="60"/>
      <c r="D1" s="60"/>
      <c r="E1" s="58"/>
      <c r="F1" s="60"/>
      <c r="G1" s="60"/>
      <c r="H1" s="60"/>
    </row>
    <row r="2" spans="1:10" s="52" customFormat="1" ht="15.75">
      <c r="A2" s="60"/>
      <c r="B2" s="60"/>
      <c r="C2" s="60"/>
      <c r="D2" s="60"/>
      <c r="E2" s="60"/>
      <c r="F2" s="60"/>
      <c r="G2" s="625"/>
      <c r="H2" s="625"/>
      <c r="I2" s="54"/>
      <c r="J2" s="55"/>
    </row>
    <row r="3" spans="1:10" s="52" customFormat="1" ht="15.75">
      <c r="A3" s="60"/>
      <c r="B3" s="60"/>
      <c r="C3" s="60"/>
      <c r="D3" s="60"/>
      <c r="E3" s="60"/>
      <c r="F3" s="56"/>
      <c r="G3" s="57"/>
      <c r="H3" s="57"/>
      <c r="I3" s="57"/>
      <c r="J3" s="55"/>
    </row>
    <row r="4" spans="1:8" ht="21" customHeight="1">
      <c r="A4" s="628" t="s">
        <v>533</v>
      </c>
      <c r="B4" s="629"/>
      <c r="C4" s="629"/>
      <c r="D4" s="629"/>
      <c r="E4" s="629"/>
      <c r="F4" s="629"/>
      <c r="G4" s="629"/>
      <c r="H4" s="630"/>
    </row>
    <row r="5" spans="1:8" s="1" customFormat="1" ht="34.5" customHeight="1">
      <c r="A5" s="619" t="s">
        <v>2</v>
      </c>
      <c r="B5" s="619" t="s">
        <v>78</v>
      </c>
      <c r="C5" s="619" t="s">
        <v>155</v>
      </c>
      <c r="D5" s="619" t="s">
        <v>435</v>
      </c>
      <c r="E5" s="621" t="s">
        <v>452</v>
      </c>
      <c r="F5" s="622"/>
      <c r="G5" s="619" t="s">
        <v>62</v>
      </c>
      <c r="H5" s="619" t="s">
        <v>153</v>
      </c>
    </row>
    <row r="6" spans="1:8" s="1" customFormat="1" ht="45" customHeight="1">
      <c r="A6" s="620"/>
      <c r="B6" s="620"/>
      <c r="C6" s="620"/>
      <c r="D6" s="620"/>
      <c r="E6" s="26" t="s">
        <v>82</v>
      </c>
      <c r="F6" s="16" t="s">
        <v>83</v>
      </c>
      <c r="G6" s="620"/>
      <c r="H6" s="620"/>
    </row>
    <row r="7" spans="1:8" s="1" customFormat="1" ht="14.2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2">
        <v>8</v>
      </c>
    </row>
    <row r="8" spans="1:8" ht="45" customHeight="1">
      <c r="A8" s="27">
        <v>1</v>
      </c>
      <c r="B8" s="11" t="s">
        <v>35</v>
      </c>
      <c r="C8" s="12">
        <f>'2. Детальний звіт'!G163</f>
        <v>37824.1029</v>
      </c>
      <c r="D8" s="12">
        <f>'2. Детальний звіт'!I163</f>
        <v>13711.531145695364</v>
      </c>
      <c r="E8" s="12">
        <f>'2. Детальний звіт'!L163</f>
        <v>14843.032270000002</v>
      </c>
      <c r="F8" s="12">
        <f>'2. Детальний звіт'!N163</f>
        <v>16352.980050000002</v>
      </c>
      <c r="G8" s="13">
        <f>E8/D8</f>
        <v>1.0825218651572595</v>
      </c>
      <c r="H8" s="12">
        <f>D8-E8</f>
        <v>-1131.5011243046374</v>
      </c>
    </row>
    <row r="9" spans="1:8" ht="45" customHeight="1">
      <c r="A9" s="27">
        <v>2</v>
      </c>
      <c r="B9" s="11" t="s">
        <v>68</v>
      </c>
      <c r="C9" s="12">
        <f>'2. Детальний звіт'!G192</f>
        <v>6418.533709609698</v>
      </c>
      <c r="D9" s="12">
        <f>'2. Детальний звіт'!I192</f>
        <v>3605.849278572209</v>
      </c>
      <c r="E9" s="12">
        <f>'2. Детальний звіт'!L192</f>
        <v>3680.8887999999997</v>
      </c>
      <c r="F9" s="12">
        <f>'2. Детальний звіт'!N192</f>
        <v>2908.7791280000033</v>
      </c>
      <c r="G9" s="13">
        <f aca="true" t="shared" si="0" ref="G9:G15">E9/D9</f>
        <v>1.020810498617819</v>
      </c>
      <c r="H9" s="12">
        <f aca="true" t="shared" si="1" ref="H9:H14">D9-E9</f>
        <v>-75.03952142779053</v>
      </c>
    </row>
    <row r="10" spans="1:8" ht="61.5" customHeight="1">
      <c r="A10" s="27">
        <v>3</v>
      </c>
      <c r="B10" s="11" t="s">
        <v>145</v>
      </c>
      <c r="C10" s="12">
        <f>'2. Детальний звіт'!G195</f>
        <v>524</v>
      </c>
      <c r="D10" s="12">
        <f>'2. Детальний звіт'!I195</f>
        <v>524</v>
      </c>
      <c r="E10" s="12">
        <f>'2. Детальний звіт'!L195</f>
        <v>0</v>
      </c>
      <c r="F10" s="12">
        <f>'2. Детальний звіт'!N195</f>
        <v>0</v>
      </c>
      <c r="G10" s="13">
        <f t="shared" si="0"/>
        <v>0</v>
      </c>
      <c r="H10" s="12">
        <f t="shared" si="1"/>
        <v>524</v>
      </c>
    </row>
    <row r="11" spans="1:8" ht="28.5" customHeight="1">
      <c r="A11" s="27">
        <v>4</v>
      </c>
      <c r="B11" s="11" t="s">
        <v>3</v>
      </c>
      <c r="C11" s="12">
        <f>'2. Детальний звіт'!G222</f>
        <v>1936.6</v>
      </c>
      <c r="D11" s="12">
        <f>'2. Детальний звіт'!I222</f>
        <v>1236.6</v>
      </c>
      <c r="E11" s="12">
        <f>'2. Детальний звіт'!L222</f>
        <v>585.1800000000001</v>
      </c>
      <c r="F11" s="12">
        <f>'2. Детальний звіт'!N222</f>
        <v>585.1800000000001</v>
      </c>
      <c r="G11" s="13">
        <f t="shared" si="0"/>
        <v>0.4732168850072781</v>
      </c>
      <c r="H11" s="12">
        <f t="shared" si="1"/>
        <v>651.4199999999998</v>
      </c>
    </row>
    <row r="12" spans="1:8" ht="33.75" customHeight="1">
      <c r="A12" s="27">
        <v>5</v>
      </c>
      <c r="B12" s="11" t="s">
        <v>70</v>
      </c>
      <c r="C12" s="12">
        <f>'2. Детальний звіт'!G225</f>
        <v>77.4</v>
      </c>
      <c r="D12" s="12">
        <f>'2. Детальний звіт'!I225</f>
        <v>77.4</v>
      </c>
      <c r="E12" s="12">
        <f>'2. Детальний звіт'!L225</f>
        <v>0</v>
      </c>
      <c r="F12" s="12">
        <f>'2. Детальний звіт'!N225</f>
        <v>0</v>
      </c>
      <c r="G12" s="13">
        <f t="shared" si="0"/>
        <v>0</v>
      </c>
      <c r="H12" s="12">
        <f t="shared" si="1"/>
        <v>77.4</v>
      </c>
    </row>
    <row r="13" spans="1:8" ht="29.25" customHeight="1">
      <c r="A13" s="27">
        <v>6</v>
      </c>
      <c r="B13" s="11" t="s">
        <v>79</v>
      </c>
      <c r="C13" s="28">
        <f>'2. Детальний звіт'!G235</f>
        <v>2557.77</v>
      </c>
      <c r="D13" s="28">
        <f>'2. Детальний звіт'!I235</f>
        <v>1513.5700000000002</v>
      </c>
      <c r="E13" s="28">
        <f>'2. Детальний звіт'!L235</f>
        <v>1602.786</v>
      </c>
      <c r="F13" s="28">
        <f>'2. Детальний звіт'!N235</f>
        <v>1602.786</v>
      </c>
      <c r="G13" s="13">
        <f t="shared" si="0"/>
        <v>1.0589440858367964</v>
      </c>
      <c r="H13" s="12">
        <f t="shared" si="1"/>
        <v>-89.2159999999999</v>
      </c>
    </row>
    <row r="14" spans="1:8" ht="16.5" customHeight="1">
      <c r="A14" s="27">
        <v>7</v>
      </c>
      <c r="B14" s="11" t="s">
        <v>4</v>
      </c>
      <c r="C14" s="28">
        <f>'2. Детальний звіт'!G254</f>
        <v>445.999044</v>
      </c>
      <c r="D14" s="28">
        <f>'2. Детальний звіт'!I254</f>
        <v>445.999044</v>
      </c>
      <c r="E14" s="28">
        <f>'2. Детальний звіт'!L254</f>
        <v>417.36904400000003</v>
      </c>
      <c r="F14" s="28">
        <f>'2. Детальний звіт'!N254</f>
        <v>417.36904400000003</v>
      </c>
      <c r="G14" s="13">
        <f t="shared" si="0"/>
        <v>0.9358070372904208</v>
      </c>
      <c r="H14" s="12">
        <f t="shared" si="1"/>
        <v>28.629999999999995</v>
      </c>
    </row>
    <row r="15" spans="1:8" ht="15" customHeight="1">
      <c r="A15" s="626" t="s">
        <v>48</v>
      </c>
      <c r="B15" s="627"/>
      <c r="C15" s="475">
        <f>C8+C9+C10+C11+C12+C13+C14</f>
        <v>49784.40565360969</v>
      </c>
      <c r="D15" s="83">
        <f>D8+D9+D10+D11+D12+D13+D14</f>
        <v>21114.949468267572</v>
      </c>
      <c r="E15" s="83">
        <f>E8+E9+E10+E11+E12+E13+E14</f>
        <v>21129.256114</v>
      </c>
      <c r="F15" s="83">
        <f>F8+F9+F10+F11+F12+F13+F14</f>
        <v>21867.094222000003</v>
      </c>
      <c r="G15" s="84">
        <f t="shared" si="0"/>
        <v>1.0006775600270286</v>
      </c>
      <c r="H15" s="83">
        <f>D15-E15</f>
        <v>-14.306645732427569</v>
      </c>
    </row>
    <row r="16" spans="1:8" ht="15">
      <c r="A16" s="29"/>
      <c r="B16" s="29"/>
      <c r="C16" s="29"/>
      <c r="D16" s="29"/>
      <c r="E16" s="29"/>
      <c r="F16" s="29"/>
      <c r="G16" s="29"/>
      <c r="H16" s="29"/>
    </row>
    <row r="17" spans="1:10" s="59" customFormat="1" ht="5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2" s="61" customFormat="1" ht="15">
      <c r="A18" s="479" t="s">
        <v>492</v>
      </c>
      <c r="B18" s="480"/>
      <c r="C18" s="480"/>
      <c r="D18" s="480"/>
      <c r="E18" s="623" t="s">
        <v>493</v>
      </c>
      <c r="F18" s="623"/>
      <c r="G18" s="623"/>
      <c r="H18" s="623"/>
      <c r="I18" s="62"/>
      <c r="J18" s="60"/>
      <c r="K18" s="60"/>
      <c r="L18" s="60"/>
    </row>
    <row r="19" spans="1:12" s="63" customFormat="1" ht="15" customHeight="1">
      <c r="A19" s="481" t="s">
        <v>494</v>
      </c>
      <c r="B19" s="480"/>
      <c r="C19" s="480"/>
      <c r="D19" s="480"/>
      <c r="E19" s="624" t="s">
        <v>77</v>
      </c>
      <c r="F19" s="624"/>
      <c r="G19" s="624"/>
      <c r="H19" s="624"/>
      <c r="I19" s="62"/>
      <c r="J19" s="31"/>
      <c r="K19" s="31"/>
      <c r="L19" s="31"/>
    </row>
    <row r="20" spans="1:12" s="61" customFormat="1" ht="12.75">
      <c r="A20" s="64"/>
      <c r="B20" s="64"/>
      <c r="C20" s="482"/>
      <c r="D20" s="482"/>
      <c r="E20" s="482"/>
      <c r="F20" s="482"/>
      <c r="G20" s="482"/>
      <c r="H20" s="482"/>
      <c r="I20" s="60"/>
      <c r="J20" s="60"/>
      <c r="K20" s="60"/>
      <c r="L20" s="60"/>
    </row>
    <row r="21" spans="1:12" s="61" customFormat="1" ht="12.75">
      <c r="A21" s="68" t="s">
        <v>466</v>
      </c>
      <c r="B21" s="68"/>
      <c r="C21" s="68"/>
      <c r="D21" s="65" t="s">
        <v>25</v>
      </c>
      <c r="E21" s="66"/>
      <c r="F21" s="482"/>
      <c r="G21" s="482"/>
      <c r="H21" s="482"/>
      <c r="I21" s="60"/>
      <c r="J21" s="60"/>
      <c r="K21" s="60"/>
      <c r="L21" s="60"/>
    </row>
    <row r="22" spans="1:12" s="61" customFormat="1" ht="12.75">
      <c r="A22" s="67"/>
      <c r="B22" s="67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8" s="6" customFormat="1" ht="15">
      <c r="A23" s="7"/>
      <c r="B23" s="7"/>
      <c r="C23" s="7"/>
      <c r="D23" s="7"/>
      <c r="E23" s="7"/>
      <c r="F23" s="7"/>
      <c r="G23" s="7"/>
      <c r="H23" s="7"/>
    </row>
    <row r="24" spans="1:8" ht="15">
      <c r="A24" s="14"/>
      <c r="B24" s="14"/>
      <c r="C24" s="14"/>
      <c r="D24" s="14"/>
      <c r="E24" s="14"/>
      <c r="F24" s="14"/>
      <c r="G24" s="14"/>
      <c r="H24" s="14"/>
    </row>
  </sheetData>
  <sheetProtection/>
  <mergeCells count="12">
    <mergeCell ref="G2:H2"/>
    <mergeCell ref="A15:B15"/>
    <mergeCell ref="A4:H4"/>
    <mergeCell ref="B5:B6"/>
    <mergeCell ref="A5:A6"/>
    <mergeCell ref="C5:C6"/>
    <mergeCell ref="D5:D6"/>
    <mergeCell ref="G5:G6"/>
    <mergeCell ref="H5:H6"/>
    <mergeCell ref="E5:F5"/>
    <mergeCell ref="E18:H18"/>
    <mergeCell ref="E19:H19"/>
  </mergeCells>
  <printOptions/>
  <pageMargins left="0.5118110236220472" right="0.3937007874015748" top="0.5905511811023623" bottom="0.4724409448818898" header="0.5118110236220472" footer="0.31496062992125984"/>
  <pageSetup horizontalDpi="600" verticalDpi="600" orientation="landscape" paperSize="9" scale="92" r:id="rId1"/>
  <colBreaks count="1" manualBreakCount="1">
    <brk id="8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B22">
      <selection activeCell="D23" sqref="D23"/>
    </sheetView>
  </sheetViews>
  <sheetFormatPr defaultColWidth="9.140625" defaultRowHeight="12.75"/>
  <cols>
    <col min="1" max="1" width="5.28125" style="35" customWidth="1"/>
    <col min="2" max="2" width="12.421875" style="35" customWidth="1"/>
    <col min="3" max="3" width="25.00390625" style="35" customWidth="1"/>
    <col min="4" max="4" width="22.7109375" style="35" customWidth="1"/>
    <col min="5" max="5" width="16.00390625" style="35" customWidth="1"/>
    <col min="6" max="6" width="18.28125" style="35" customWidth="1"/>
    <col min="7" max="7" width="20.00390625" style="35" customWidth="1"/>
    <col min="8" max="8" width="19.00390625" style="35" customWidth="1"/>
    <col min="9" max="9" width="14.57421875" style="35" customWidth="1"/>
    <col min="10" max="10" width="16.421875" style="35" customWidth="1"/>
    <col min="11" max="16384" width="9.140625" style="35" customWidth="1"/>
  </cols>
  <sheetData>
    <row r="1" spans="1:10" s="33" customFormat="1" ht="23.25" customHeight="1">
      <c r="A1" s="631" t="s">
        <v>36</v>
      </c>
      <c r="B1" s="631"/>
      <c r="C1" s="631"/>
      <c r="D1" s="631"/>
      <c r="E1" s="631"/>
      <c r="F1" s="631"/>
      <c r="G1" s="631"/>
      <c r="H1" s="631"/>
      <c r="I1" s="631"/>
      <c r="J1" s="631"/>
    </row>
    <row r="2" spans="1:10" s="33" customFormat="1" ht="42" customHeight="1">
      <c r="A2" s="632" t="s">
        <v>2</v>
      </c>
      <c r="B2" s="621" t="s">
        <v>5</v>
      </c>
      <c r="C2" s="633"/>
      <c r="D2" s="649" t="s">
        <v>41</v>
      </c>
      <c r="E2" s="619" t="s">
        <v>155</v>
      </c>
      <c r="F2" s="619" t="s">
        <v>435</v>
      </c>
      <c r="G2" s="621" t="s">
        <v>0</v>
      </c>
      <c r="H2" s="622"/>
      <c r="I2" s="619" t="s">
        <v>62</v>
      </c>
      <c r="J2" s="619" t="s">
        <v>80</v>
      </c>
    </row>
    <row r="3" spans="1:10" s="33" customFormat="1" ht="51.75" customHeight="1">
      <c r="A3" s="632"/>
      <c r="B3" s="634"/>
      <c r="C3" s="635"/>
      <c r="D3" s="650"/>
      <c r="E3" s="620"/>
      <c r="F3" s="620"/>
      <c r="G3" s="26" t="s">
        <v>82</v>
      </c>
      <c r="H3" s="16" t="s">
        <v>83</v>
      </c>
      <c r="I3" s="620"/>
      <c r="J3" s="620"/>
    </row>
    <row r="4" spans="1:10" s="33" customFormat="1" ht="12" customHeight="1">
      <c r="A4" s="85">
        <v>1</v>
      </c>
      <c r="B4" s="651">
        <v>2</v>
      </c>
      <c r="C4" s="652"/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</row>
    <row r="5" spans="1:10" ht="39" customHeight="1">
      <c r="A5" s="88" t="s">
        <v>84</v>
      </c>
      <c r="B5" s="641" t="s">
        <v>37</v>
      </c>
      <c r="C5" s="641"/>
      <c r="D5" s="315" t="s">
        <v>369</v>
      </c>
      <c r="E5" s="87">
        <v>36970.2079</v>
      </c>
      <c r="F5" s="87">
        <v>13711.531145695362</v>
      </c>
      <c r="G5" s="87">
        <v>14843.03027</v>
      </c>
      <c r="H5" s="87">
        <v>16352.97805</v>
      </c>
      <c r="I5" s="310">
        <f>G5/F5</f>
        <v>1.082521719294629</v>
      </c>
      <c r="J5" s="87">
        <f>F5-G5</f>
        <v>-1131.499124304637</v>
      </c>
    </row>
    <row r="6" spans="1:10" ht="28.5" customHeight="1">
      <c r="A6" s="639" t="s">
        <v>32</v>
      </c>
      <c r="B6" s="640" t="s">
        <v>146</v>
      </c>
      <c r="C6" s="640"/>
      <c r="D6" s="311"/>
      <c r="E6" s="312">
        <v>6760.639</v>
      </c>
      <c r="F6" s="312">
        <v>1454.303145695364</v>
      </c>
      <c r="G6" s="312">
        <v>2122.564964</v>
      </c>
      <c r="H6" s="312">
        <v>2122.564964</v>
      </c>
      <c r="I6" s="313">
        <f>G6/F6</f>
        <v>1.4595065480554343</v>
      </c>
      <c r="J6" s="312">
        <f>F6-G6</f>
        <v>-668.2618183046361</v>
      </c>
    </row>
    <row r="7" spans="1:10" ht="13.5" customHeight="1">
      <c r="A7" s="639"/>
      <c r="B7" s="15" t="s">
        <v>50</v>
      </c>
      <c r="C7" s="19" t="s">
        <v>38</v>
      </c>
      <c r="D7" s="17"/>
      <c r="E7" s="36">
        <v>0</v>
      </c>
      <c r="F7" s="36">
        <v>0</v>
      </c>
      <c r="G7" s="36">
        <v>0</v>
      </c>
      <c r="H7" s="36">
        <v>0</v>
      </c>
      <c r="I7" s="309" t="e">
        <f>G7/F7</f>
        <v>#DIV/0!</v>
      </c>
      <c r="J7" s="17">
        <f>F7-G7</f>
        <v>0</v>
      </c>
    </row>
    <row r="8" spans="1:10" ht="13.5" customHeight="1">
      <c r="A8" s="639"/>
      <c r="B8" s="15" t="s">
        <v>51</v>
      </c>
      <c r="C8" s="19" t="s">
        <v>39</v>
      </c>
      <c r="D8" s="17"/>
      <c r="E8" s="36">
        <v>0</v>
      </c>
      <c r="F8" s="36">
        <v>0</v>
      </c>
      <c r="G8" s="36">
        <v>0</v>
      </c>
      <c r="H8" s="36">
        <v>0</v>
      </c>
      <c r="I8" s="309" t="e">
        <f>G8/F8</f>
        <v>#DIV/0!</v>
      </c>
      <c r="J8" s="17">
        <f>F8-G8</f>
        <v>0</v>
      </c>
    </row>
    <row r="9" spans="1:10" ht="13.5" customHeight="1">
      <c r="A9" s="639"/>
      <c r="B9" s="15" t="s">
        <v>52</v>
      </c>
      <c r="C9" s="19" t="s">
        <v>56</v>
      </c>
      <c r="D9" s="317" t="s">
        <v>197</v>
      </c>
      <c r="E9" s="36">
        <v>4707.544</v>
      </c>
      <c r="F9" s="36">
        <v>878.8199999999999</v>
      </c>
      <c r="G9" s="36">
        <v>1492.248</v>
      </c>
      <c r="H9" s="36">
        <v>1492.248</v>
      </c>
      <c r="I9" s="309">
        <f>G9/F9</f>
        <v>1.6980132450331127</v>
      </c>
      <c r="J9" s="17">
        <f>F9-G9</f>
        <v>-613.4280000000001</v>
      </c>
    </row>
    <row r="10" spans="1:10" ht="13.5" customHeight="1">
      <c r="A10" s="639"/>
      <c r="B10" s="15" t="s">
        <v>53</v>
      </c>
      <c r="C10" s="19" t="s">
        <v>40</v>
      </c>
      <c r="D10" s="317" t="s">
        <v>197</v>
      </c>
      <c r="E10" s="36">
        <v>2053.0950000000003</v>
      </c>
      <c r="F10" s="36">
        <v>575.4831456953642</v>
      </c>
      <c r="G10" s="36">
        <v>630.3169640000001</v>
      </c>
      <c r="H10" s="36">
        <v>630.3169640000001</v>
      </c>
      <c r="I10" s="309">
        <f aca="true" t="shared" si="0" ref="I10:I29">G10/F10</f>
        <v>1.095283100321521</v>
      </c>
      <c r="J10" s="17">
        <f aca="true" t="shared" si="1" ref="J10:J29">F10-G10</f>
        <v>-54.833818304635884</v>
      </c>
    </row>
    <row r="11" spans="1:10" ht="33" customHeight="1">
      <c r="A11" s="639"/>
      <c r="B11" s="15" t="s">
        <v>89</v>
      </c>
      <c r="C11" s="16" t="s">
        <v>49</v>
      </c>
      <c r="D11" s="317"/>
      <c r="E11" s="36">
        <v>1773.7350000000001</v>
      </c>
      <c r="F11" s="36">
        <v>296.1231456953642</v>
      </c>
      <c r="G11" s="36">
        <v>630.3169640000001</v>
      </c>
      <c r="H11" s="36">
        <v>630.3169640000001</v>
      </c>
      <c r="I11" s="309">
        <f t="shared" si="0"/>
        <v>2.128563650503824</v>
      </c>
      <c r="J11" s="17">
        <f t="shared" si="1"/>
        <v>-334.1938183046359</v>
      </c>
    </row>
    <row r="12" spans="1:10" ht="27.75" customHeight="1">
      <c r="A12" s="639" t="s">
        <v>29</v>
      </c>
      <c r="B12" s="640" t="s">
        <v>147</v>
      </c>
      <c r="C12" s="640"/>
      <c r="D12" s="311"/>
      <c r="E12" s="312">
        <v>20246.889</v>
      </c>
      <c r="F12" s="312">
        <v>9635.988</v>
      </c>
      <c r="G12" s="312">
        <v>8095.9368399999985</v>
      </c>
      <c r="H12" s="312">
        <v>8095.9368399999985</v>
      </c>
      <c r="I12" s="313">
        <f t="shared" si="0"/>
        <v>0.8401771401126692</v>
      </c>
      <c r="J12" s="312">
        <f t="shared" si="1"/>
        <v>1540.051160000001</v>
      </c>
    </row>
    <row r="13" spans="1:10" ht="15">
      <c r="A13" s="639"/>
      <c r="B13" s="15" t="s">
        <v>90</v>
      </c>
      <c r="C13" s="19" t="s">
        <v>38</v>
      </c>
      <c r="D13" s="17"/>
      <c r="E13" s="36">
        <v>0</v>
      </c>
      <c r="F13" s="36">
        <v>0</v>
      </c>
      <c r="G13" s="36">
        <v>0</v>
      </c>
      <c r="H13" s="36">
        <v>0</v>
      </c>
      <c r="I13" s="309" t="e">
        <f t="shared" si="0"/>
        <v>#DIV/0!</v>
      </c>
      <c r="J13" s="17">
        <f t="shared" si="1"/>
        <v>0</v>
      </c>
    </row>
    <row r="14" spans="1:10" ht="14.25" customHeight="1">
      <c r="A14" s="639"/>
      <c r="B14" s="15" t="s">
        <v>91</v>
      </c>
      <c r="C14" s="19" t="s">
        <v>39</v>
      </c>
      <c r="D14" s="17"/>
      <c r="E14" s="36">
        <v>0</v>
      </c>
      <c r="F14" s="36">
        <v>0</v>
      </c>
      <c r="G14" s="36">
        <v>0</v>
      </c>
      <c r="H14" s="36">
        <v>0</v>
      </c>
      <c r="I14" s="309" t="e">
        <f t="shared" si="0"/>
        <v>#DIV/0!</v>
      </c>
      <c r="J14" s="17">
        <f t="shared" si="1"/>
        <v>0</v>
      </c>
    </row>
    <row r="15" spans="1:10" ht="14.25" customHeight="1">
      <c r="A15" s="639"/>
      <c r="B15" s="15" t="s">
        <v>92</v>
      </c>
      <c r="C15" s="19" t="s">
        <v>56</v>
      </c>
      <c r="D15" s="317" t="s">
        <v>197</v>
      </c>
      <c r="E15" s="36">
        <v>1148.6599999999999</v>
      </c>
      <c r="F15" s="36">
        <v>51.199999999999996</v>
      </c>
      <c r="G15" s="37">
        <v>72.271</v>
      </c>
      <c r="H15" s="37">
        <v>72.271</v>
      </c>
      <c r="I15" s="309">
        <f t="shared" si="0"/>
        <v>1.41154296875</v>
      </c>
      <c r="J15" s="17">
        <f t="shared" si="1"/>
        <v>-21.071000000000005</v>
      </c>
    </row>
    <row r="16" spans="1:10" ht="49.5" customHeight="1">
      <c r="A16" s="639"/>
      <c r="B16" s="15" t="s">
        <v>93</v>
      </c>
      <c r="C16" s="19" t="s">
        <v>40</v>
      </c>
      <c r="D16" s="316" t="s">
        <v>498</v>
      </c>
      <c r="E16" s="36">
        <v>19098.229</v>
      </c>
      <c r="F16" s="36">
        <v>9584.787999999999</v>
      </c>
      <c r="G16" s="37">
        <v>8023.665839999999</v>
      </c>
      <c r="H16" s="37">
        <v>8023.665839999999</v>
      </c>
      <c r="I16" s="309">
        <f t="shared" si="0"/>
        <v>0.8371250193535841</v>
      </c>
      <c r="J16" s="17">
        <f t="shared" si="1"/>
        <v>1561.12216</v>
      </c>
    </row>
    <row r="17" spans="1:10" ht="36" customHeight="1">
      <c r="A17" s="639"/>
      <c r="B17" s="15" t="s">
        <v>94</v>
      </c>
      <c r="C17" s="16" t="s">
        <v>49</v>
      </c>
      <c r="D17" s="317"/>
      <c r="E17" s="36">
        <v>19098.229</v>
      </c>
      <c r="F17" s="36">
        <v>9584.787999999999</v>
      </c>
      <c r="G17" s="37">
        <v>8023.665839999999</v>
      </c>
      <c r="H17" s="37">
        <v>8023.665839999999</v>
      </c>
      <c r="I17" s="309">
        <f t="shared" si="0"/>
        <v>0.8371250193535841</v>
      </c>
      <c r="J17" s="17">
        <f t="shared" si="1"/>
        <v>1561.12216</v>
      </c>
    </row>
    <row r="18" spans="1:10" s="38" customFormat="1" ht="60" customHeight="1">
      <c r="A18" s="642" t="s">
        <v>85</v>
      </c>
      <c r="B18" s="647" t="s">
        <v>148</v>
      </c>
      <c r="C18" s="648"/>
      <c r="D18" s="311"/>
      <c r="E18" s="312">
        <v>1077</v>
      </c>
      <c r="F18" s="312">
        <v>55</v>
      </c>
      <c r="G18" s="312">
        <v>43.376</v>
      </c>
      <c r="H18" s="312">
        <v>43.376</v>
      </c>
      <c r="I18" s="313">
        <f t="shared" si="0"/>
        <v>0.7886545454545454</v>
      </c>
      <c r="J18" s="312">
        <f t="shared" si="1"/>
        <v>11.624000000000002</v>
      </c>
    </row>
    <row r="19" spans="1:10" s="38" customFormat="1" ht="15">
      <c r="A19" s="643"/>
      <c r="B19" s="15" t="s">
        <v>95</v>
      </c>
      <c r="C19" s="19" t="s">
        <v>38</v>
      </c>
      <c r="D19" s="17"/>
      <c r="E19" s="36">
        <v>0</v>
      </c>
      <c r="F19" s="36">
        <v>0</v>
      </c>
      <c r="G19" s="36">
        <v>0</v>
      </c>
      <c r="H19" s="36">
        <v>0</v>
      </c>
      <c r="I19" s="309" t="e">
        <f t="shared" si="0"/>
        <v>#DIV/0!</v>
      </c>
      <c r="J19" s="17">
        <f t="shared" si="1"/>
        <v>0</v>
      </c>
    </row>
    <row r="20" spans="1:10" s="38" customFormat="1" ht="15">
      <c r="A20" s="643"/>
      <c r="B20" s="15" t="s">
        <v>96</v>
      </c>
      <c r="C20" s="19" t="s">
        <v>39</v>
      </c>
      <c r="D20" s="17"/>
      <c r="E20" s="36">
        <v>0</v>
      </c>
      <c r="F20" s="36">
        <v>0</v>
      </c>
      <c r="G20" s="36">
        <v>0</v>
      </c>
      <c r="H20" s="36">
        <v>0</v>
      </c>
      <c r="I20" s="309" t="e">
        <f t="shared" si="0"/>
        <v>#DIV/0!</v>
      </c>
      <c r="J20" s="17">
        <f t="shared" si="1"/>
        <v>0</v>
      </c>
    </row>
    <row r="21" spans="1:10" s="38" customFormat="1" ht="17.25" customHeight="1">
      <c r="A21" s="644"/>
      <c r="B21" s="15" t="s">
        <v>97</v>
      </c>
      <c r="C21" s="19" t="s">
        <v>56</v>
      </c>
      <c r="D21" s="317" t="s">
        <v>197</v>
      </c>
      <c r="E21" s="36">
        <v>1077</v>
      </c>
      <c r="F21" s="36">
        <v>55</v>
      </c>
      <c r="G21" s="37">
        <v>43.376</v>
      </c>
      <c r="H21" s="36">
        <v>43.376</v>
      </c>
      <c r="I21" s="309">
        <f t="shared" si="0"/>
        <v>0.7886545454545454</v>
      </c>
      <c r="J21" s="17">
        <f t="shared" si="1"/>
        <v>11.624000000000002</v>
      </c>
    </row>
    <row r="22" spans="1:10" s="38" customFormat="1" ht="25.5" customHeight="1">
      <c r="A22" s="642" t="s">
        <v>86</v>
      </c>
      <c r="B22" s="645" t="s">
        <v>104</v>
      </c>
      <c r="C22" s="646"/>
      <c r="D22" s="311"/>
      <c r="E22" s="312">
        <v>297</v>
      </c>
      <c r="F22" s="312">
        <v>162</v>
      </c>
      <c r="G22" s="312">
        <v>85.606</v>
      </c>
      <c r="H22" s="312">
        <v>85.606</v>
      </c>
      <c r="I22" s="313">
        <f>G22/F22</f>
        <v>0.5284320987654321</v>
      </c>
      <c r="J22" s="312">
        <f>F22-G22</f>
        <v>76.394</v>
      </c>
    </row>
    <row r="23" spans="1:10" s="38" customFormat="1" ht="15">
      <c r="A23" s="643"/>
      <c r="B23" s="69" t="s">
        <v>98</v>
      </c>
      <c r="C23" s="19" t="s">
        <v>38</v>
      </c>
      <c r="D23" s="17"/>
      <c r="E23" s="36">
        <v>0</v>
      </c>
      <c r="F23" s="36">
        <v>0</v>
      </c>
      <c r="G23" s="36">
        <v>0</v>
      </c>
      <c r="H23" s="36">
        <v>0</v>
      </c>
      <c r="I23" s="309" t="e">
        <f t="shared" si="0"/>
        <v>#DIV/0!</v>
      </c>
      <c r="J23" s="17">
        <f t="shared" si="1"/>
        <v>0</v>
      </c>
    </row>
    <row r="24" spans="1:10" s="38" customFormat="1" ht="15">
      <c r="A24" s="643"/>
      <c r="B24" s="69" t="s">
        <v>99</v>
      </c>
      <c r="C24" s="19" t="s">
        <v>39</v>
      </c>
      <c r="D24" s="17"/>
      <c r="E24" s="36">
        <v>0</v>
      </c>
      <c r="F24" s="36">
        <v>0</v>
      </c>
      <c r="G24" s="36">
        <v>0</v>
      </c>
      <c r="H24" s="36">
        <v>0</v>
      </c>
      <c r="I24" s="309" t="e">
        <f t="shared" si="0"/>
        <v>#DIV/0!</v>
      </c>
      <c r="J24" s="17">
        <f t="shared" si="1"/>
        <v>0</v>
      </c>
    </row>
    <row r="25" spans="1:10" s="38" customFormat="1" ht="15">
      <c r="A25" s="643"/>
      <c r="B25" s="69" t="s">
        <v>100</v>
      </c>
      <c r="C25" s="19" t="s">
        <v>56</v>
      </c>
      <c r="D25" s="317" t="s">
        <v>197</v>
      </c>
      <c r="E25" s="36">
        <v>297</v>
      </c>
      <c r="F25" s="36">
        <v>162</v>
      </c>
      <c r="G25" s="37">
        <v>85.606</v>
      </c>
      <c r="H25" s="36">
        <v>85.606</v>
      </c>
      <c r="I25" s="309">
        <f t="shared" si="0"/>
        <v>0.5284320987654321</v>
      </c>
      <c r="J25" s="17">
        <f t="shared" si="1"/>
        <v>76.394</v>
      </c>
    </row>
    <row r="26" spans="1:10" s="38" customFormat="1" ht="36" customHeight="1">
      <c r="A26" s="642" t="s">
        <v>87</v>
      </c>
      <c r="B26" s="640" t="s">
        <v>105</v>
      </c>
      <c r="C26" s="640"/>
      <c r="D26" s="311"/>
      <c r="E26" s="312">
        <v>8588.679900000003</v>
      </c>
      <c r="F26" s="312">
        <v>2404.24</v>
      </c>
      <c r="G26" s="312">
        <v>4495.546466000001</v>
      </c>
      <c r="H26" s="312">
        <v>6005.494246</v>
      </c>
      <c r="I26" s="313">
        <f>G26/F26</f>
        <v>1.8698409751106384</v>
      </c>
      <c r="J26" s="312">
        <f>F26-G26</f>
        <v>-2091.306466000001</v>
      </c>
    </row>
    <row r="27" spans="1:10" s="38" customFormat="1" ht="42" customHeight="1">
      <c r="A27" s="643"/>
      <c r="B27" s="15" t="s">
        <v>101</v>
      </c>
      <c r="C27" s="19" t="s">
        <v>38</v>
      </c>
      <c r="D27" s="316" t="s">
        <v>495</v>
      </c>
      <c r="E27" s="36">
        <v>5141.271400000001</v>
      </c>
      <c r="F27" s="36">
        <v>702.83</v>
      </c>
      <c r="G27" s="37">
        <v>1675.18743</v>
      </c>
      <c r="H27" s="36">
        <v>2651.5523299999995</v>
      </c>
      <c r="I27" s="309">
        <f t="shared" si="0"/>
        <v>2.383488795299005</v>
      </c>
      <c r="J27" s="17">
        <f t="shared" si="1"/>
        <v>-972.3574299999999</v>
      </c>
    </row>
    <row r="28" spans="1:10" s="38" customFormat="1" ht="40.5" customHeight="1">
      <c r="A28" s="643"/>
      <c r="B28" s="15" t="s">
        <v>102</v>
      </c>
      <c r="C28" s="19" t="s">
        <v>39</v>
      </c>
      <c r="D28" s="316" t="s">
        <v>496</v>
      </c>
      <c r="E28" s="36">
        <v>1751.7155</v>
      </c>
      <c r="F28" s="36">
        <v>832.7869999999999</v>
      </c>
      <c r="G28" s="37">
        <v>1124.67914</v>
      </c>
      <c r="H28" s="36">
        <v>1658.2620200000001</v>
      </c>
      <c r="I28" s="309">
        <f t="shared" si="0"/>
        <v>1.3505003560334157</v>
      </c>
      <c r="J28" s="17">
        <f t="shared" si="1"/>
        <v>-291.89214000000004</v>
      </c>
    </row>
    <row r="29" spans="1:10" s="38" customFormat="1" ht="45">
      <c r="A29" s="644"/>
      <c r="B29" s="15" t="s">
        <v>103</v>
      </c>
      <c r="C29" s="19" t="s">
        <v>56</v>
      </c>
      <c r="D29" s="316" t="s">
        <v>497</v>
      </c>
      <c r="E29" s="36">
        <v>1695.6930000000002</v>
      </c>
      <c r="F29" s="36">
        <v>868.623</v>
      </c>
      <c r="G29" s="37">
        <v>1695.6798960000003</v>
      </c>
      <c r="H29" s="36">
        <v>1695.6798960000003</v>
      </c>
      <c r="I29" s="309">
        <f t="shared" si="0"/>
        <v>1.9521471294220856</v>
      </c>
      <c r="J29" s="17">
        <f t="shared" si="1"/>
        <v>-827.0568960000003</v>
      </c>
    </row>
    <row r="30" spans="1:10" ht="13.5" customHeight="1">
      <c r="A30" s="88" t="s">
        <v>88</v>
      </c>
      <c r="B30" s="641" t="s">
        <v>4</v>
      </c>
      <c r="C30" s="641"/>
      <c r="D30" s="315" t="s">
        <v>268</v>
      </c>
      <c r="E30" s="308">
        <v>853.88</v>
      </c>
      <c r="F30" s="308">
        <v>0</v>
      </c>
      <c r="G30" s="248">
        <v>0</v>
      </c>
      <c r="H30" s="308">
        <v>0</v>
      </c>
      <c r="I30" s="310" t="e">
        <f>G30/F30</f>
        <v>#DIV/0!</v>
      </c>
      <c r="J30" s="87">
        <f>F30-G30</f>
        <v>0</v>
      </c>
    </row>
    <row r="31" spans="1:10" ht="13.5" customHeight="1">
      <c r="A31" s="636" t="s">
        <v>48</v>
      </c>
      <c r="B31" s="637"/>
      <c r="C31" s="638"/>
      <c r="D31" s="87"/>
      <c r="E31" s="476">
        <f>E5+E30</f>
        <v>37824.0879</v>
      </c>
      <c r="F31" s="87">
        <f>F5+F30</f>
        <v>13711.531145695362</v>
      </c>
      <c r="G31" s="87">
        <f>G5+G30</f>
        <v>14843.03027</v>
      </c>
      <c r="H31" s="87">
        <f>H5+H30</f>
        <v>16352.97805</v>
      </c>
      <c r="I31" s="314">
        <f>G31/F31</f>
        <v>1.082521719294629</v>
      </c>
      <c r="J31" s="87">
        <f>F31-G31</f>
        <v>-1131.499124304637</v>
      </c>
    </row>
    <row r="32" spans="1:10" s="33" customFormat="1" ht="12.75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12.75">
      <c r="A33" s="77"/>
      <c r="B33" s="77"/>
      <c r="C33" s="77"/>
      <c r="D33" s="77"/>
      <c r="E33" s="77"/>
      <c r="F33" s="77"/>
      <c r="G33" s="77"/>
      <c r="H33" s="77"/>
      <c r="I33" s="77"/>
      <c r="J33" s="77"/>
    </row>
  </sheetData>
  <sheetProtection/>
  <mergeCells count="23">
    <mergeCell ref="B26:C26"/>
    <mergeCell ref="A12:A17"/>
    <mergeCell ref="J2:J3"/>
    <mergeCell ref="D2:D3"/>
    <mergeCell ref="E2:E3"/>
    <mergeCell ref="B5:C5"/>
    <mergeCell ref="B4:C4"/>
    <mergeCell ref="A31:C31"/>
    <mergeCell ref="A6:A11"/>
    <mergeCell ref="B6:C6"/>
    <mergeCell ref="B30:C30"/>
    <mergeCell ref="A26:A29"/>
    <mergeCell ref="A18:A21"/>
    <mergeCell ref="B12:C12"/>
    <mergeCell ref="A22:A25"/>
    <mergeCell ref="B22:C22"/>
    <mergeCell ref="B18:C18"/>
    <mergeCell ref="A1:J1"/>
    <mergeCell ref="A2:A3"/>
    <mergeCell ref="B2:C3"/>
    <mergeCell ref="F2:F3"/>
    <mergeCell ref="G2:H2"/>
    <mergeCell ref="I2:I3"/>
  </mergeCells>
  <printOptions/>
  <pageMargins left="0.3937007874015748" right="0.3937007874015748" top="0.63" bottom="0.31496062992125984" header="0.35433070866141736" footer="0.2362204724409449"/>
  <pageSetup horizontalDpi="600" verticalDpi="600" orientation="landscape" paperSize="9" scale="79" r:id="rId1"/>
  <ignoredErrors>
    <ignoredError sqref="A7:A10 A13:A16 A19:A21 A23:A25 A27:A29 A11 B7:B10 A17 B13:B16 B19:B21 B23:B25 B27:B29" twoDigitTextYear="1"/>
    <ignoredError sqref="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6.140625" style="2" customWidth="1"/>
    <col min="2" max="2" width="38.8515625" style="2" customWidth="1"/>
    <col min="3" max="3" width="13.28125" style="2" customWidth="1"/>
    <col min="4" max="4" width="17.140625" style="2" customWidth="1"/>
    <col min="5" max="5" width="16.57421875" style="2" customWidth="1"/>
    <col min="6" max="6" width="18.8515625" style="2" customWidth="1"/>
    <col min="7" max="7" width="20.7109375" style="2" customWidth="1"/>
    <col min="8" max="8" width="13.140625" style="2" customWidth="1"/>
    <col min="9" max="9" width="14.8515625" style="2" customWidth="1"/>
    <col min="10" max="16384" width="9.140625" style="2" customWidth="1"/>
  </cols>
  <sheetData>
    <row r="1" spans="1:9" s="52" customFormat="1" ht="18.75">
      <c r="A1" s="60"/>
      <c r="B1" s="60"/>
      <c r="C1" s="60"/>
      <c r="D1" s="60"/>
      <c r="E1" s="58"/>
      <c r="F1" s="60"/>
      <c r="G1" s="60"/>
      <c r="H1" s="60"/>
      <c r="I1" s="60"/>
    </row>
    <row r="2" spans="1:9" s="52" customFormat="1" ht="15.75">
      <c r="A2" s="60"/>
      <c r="B2" s="60"/>
      <c r="C2" s="60"/>
      <c r="D2" s="60"/>
      <c r="E2" s="60"/>
      <c r="F2" s="60"/>
      <c r="G2" s="625"/>
      <c r="H2" s="625"/>
      <c r="I2" s="625"/>
    </row>
    <row r="3" spans="1:10" s="52" customFormat="1" ht="17.25" customHeight="1">
      <c r="A3" s="60"/>
      <c r="B3" s="60"/>
      <c r="C3" s="60"/>
      <c r="D3" s="60"/>
      <c r="E3" s="60"/>
      <c r="F3" s="56"/>
      <c r="G3" s="57"/>
      <c r="H3" s="57"/>
      <c r="I3" s="57"/>
      <c r="J3" s="55"/>
    </row>
    <row r="4" spans="1:9" s="1" customFormat="1" ht="22.5" customHeight="1">
      <c r="A4" s="628" t="s">
        <v>69</v>
      </c>
      <c r="B4" s="629"/>
      <c r="C4" s="629"/>
      <c r="D4" s="629"/>
      <c r="E4" s="629"/>
      <c r="F4" s="629"/>
      <c r="G4" s="629"/>
      <c r="H4" s="629"/>
      <c r="I4" s="630"/>
    </row>
    <row r="5" spans="1:9" s="1" customFormat="1" ht="37.5" customHeight="1">
      <c r="A5" s="619" t="s">
        <v>2</v>
      </c>
      <c r="B5" s="619" t="s">
        <v>5</v>
      </c>
      <c r="C5" s="653" t="s">
        <v>20</v>
      </c>
      <c r="D5" s="619" t="s">
        <v>155</v>
      </c>
      <c r="E5" s="619" t="s">
        <v>435</v>
      </c>
      <c r="F5" s="621" t="s">
        <v>0</v>
      </c>
      <c r="G5" s="622"/>
      <c r="H5" s="619" t="s">
        <v>62</v>
      </c>
      <c r="I5" s="619" t="s">
        <v>106</v>
      </c>
    </row>
    <row r="6" spans="1:9" s="1" customFormat="1" ht="45" customHeight="1">
      <c r="A6" s="620"/>
      <c r="B6" s="620"/>
      <c r="C6" s="654"/>
      <c r="D6" s="620"/>
      <c r="E6" s="620"/>
      <c r="F6" s="26" t="s">
        <v>82</v>
      </c>
      <c r="G6" s="16" t="s">
        <v>83</v>
      </c>
      <c r="H6" s="620"/>
      <c r="I6" s="620"/>
    </row>
    <row r="7" spans="1:9" s="1" customFormat="1" ht="15">
      <c r="A7" s="85">
        <v>1</v>
      </c>
      <c r="B7" s="86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</row>
    <row r="8" spans="1:9" ht="62.25" customHeight="1">
      <c r="A8" s="320" t="s">
        <v>84</v>
      </c>
      <c r="B8" s="307" t="s">
        <v>6</v>
      </c>
      <c r="C8" s="315" t="s">
        <v>370</v>
      </c>
      <c r="D8" s="83">
        <f>D9+D10+D11+D12+D13+D16</f>
        <v>6418.533709609698</v>
      </c>
      <c r="E8" s="83">
        <f>E9+E10+E11+E12+E13+E16</f>
        <v>3605.8492785722087</v>
      </c>
      <c r="F8" s="83">
        <f>F9+F10+F11+F12+F13+F16</f>
        <v>3680.8887999999997</v>
      </c>
      <c r="G8" s="83">
        <f>G9+G10+G11+G12+G13+G16</f>
        <v>2908.7791280000033</v>
      </c>
      <c r="H8" s="84">
        <f>F8/E8</f>
        <v>1.020810498617819</v>
      </c>
      <c r="I8" s="83">
        <f>E8-F8</f>
        <v>-75.03952142779099</v>
      </c>
    </row>
    <row r="9" spans="1:9" ht="32.25" customHeight="1">
      <c r="A9" s="15" t="s">
        <v>32</v>
      </c>
      <c r="B9" s="18" t="s">
        <v>58</v>
      </c>
      <c r="C9" s="317" t="s">
        <v>268</v>
      </c>
      <c r="D9" s="28">
        <f>'2. Детальний звіт'!G190</f>
        <v>264.84</v>
      </c>
      <c r="E9" s="28">
        <f>'2. Детальний звіт'!I190</f>
        <v>105.93599999999999</v>
      </c>
      <c r="F9" s="28">
        <f>'2. Детальний звіт'!L190</f>
        <v>0</v>
      </c>
      <c r="G9" s="28">
        <f>'2. Детальний звіт'!N190</f>
        <v>0</v>
      </c>
      <c r="H9" s="13">
        <f>F9/E9</f>
        <v>0</v>
      </c>
      <c r="I9" s="12">
        <f>E9-F9</f>
        <v>105.93599999999999</v>
      </c>
    </row>
    <row r="10" spans="1:9" ht="45.75" customHeight="1">
      <c r="A10" s="15" t="s">
        <v>29</v>
      </c>
      <c r="B10" s="18" t="s">
        <v>107</v>
      </c>
      <c r="C10" s="40"/>
      <c r="D10" s="28">
        <v>0</v>
      </c>
      <c r="E10" s="28">
        <v>0</v>
      </c>
      <c r="F10" s="28">
        <v>0</v>
      </c>
      <c r="G10" s="28">
        <v>0</v>
      </c>
      <c r="H10" s="13" t="e">
        <f aca="true" t="shared" si="0" ref="H10:H16">F10/E10</f>
        <v>#DIV/0!</v>
      </c>
      <c r="I10" s="12">
        <f aca="true" t="shared" si="1" ref="I10:I15">E10-F10</f>
        <v>0</v>
      </c>
    </row>
    <row r="11" spans="1:9" ht="29.25" customHeight="1">
      <c r="A11" s="639" t="s">
        <v>85</v>
      </c>
      <c r="B11" s="16" t="s">
        <v>149</v>
      </c>
      <c r="C11" s="16"/>
      <c r="D11" s="17">
        <v>0</v>
      </c>
      <c r="E11" s="17">
        <v>0</v>
      </c>
      <c r="F11" s="17">
        <v>0</v>
      </c>
      <c r="G11" s="17">
        <v>0</v>
      </c>
      <c r="H11" s="13" t="e">
        <f t="shared" si="0"/>
        <v>#DIV/0!</v>
      </c>
      <c r="I11" s="12">
        <f t="shared" si="1"/>
        <v>0</v>
      </c>
    </row>
    <row r="12" spans="1:9" ht="30" customHeight="1">
      <c r="A12" s="639"/>
      <c r="B12" s="16" t="s">
        <v>150</v>
      </c>
      <c r="C12" s="317" t="s">
        <v>268</v>
      </c>
      <c r="D12" s="17">
        <f>'2. Детальний звіт'!G188</f>
        <v>49.509</v>
      </c>
      <c r="E12" s="318">
        <f>'2. Детальний звіт'!I188</f>
        <v>49.513463157894655</v>
      </c>
      <c r="F12" s="36">
        <f>'2. Детальний звіт'!L191</f>
        <v>0</v>
      </c>
      <c r="G12" s="318">
        <f>'2. Детальний звіт'!N187</f>
        <v>0</v>
      </c>
      <c r="H12" s="13">
        <f t="shared" si="0"/>
        <v>0</v>
      </c>
      <c r="I12" s="12">
        <f t="shared" si="1"/>
        <v>49.513463157894655</v>
      </c>
    </row>
    <row r="13" spans="1:9" ht="48" customHeight="1">
      <c r="A13" s="639" t="s">
        <v>86</v>
      </c>
      <c r="B13" s="18" t="s">
        <v>7</v>
      </c>
      <c r="C13" s="316" t="s">
        <v>499</v>
      </c>
      <c r="D13" s="12">
        <f>'2. Детальний звіт'!G168+'2. Детальний звіт'!G173+'2. Детальний звіт'!G177+'2. Детальний звіт'!G180</f>
        <v>6042.844709609698</v>
      </c>
      <c r="E13" s="12">
        <f>'2. Детальний звіт'!I168+'2. Детальний звіт'!I173+'2. Детальний звіт'!I177+'2. Детальний звіт'!I180</f>
        <v>3389.059815414314</v>
      </c>
      <c r="F13" s="12">
        <f>'2. Детальний звіт'!L168+'2. Детальний звіт'!L173+'2. Детальний звіт'!L177+'2. Детальний звіт'!L180</f>
        <v>3639.5667999999996</v>
      </c>
      <c r="G13" s="12">
        <f>'2. Детальний звіт'!N168+'2. Детальний звіт'!N173+'2. Детальний звіт'!N177+'2. Детальний звіт'!N180</f>
        <v>2867.457128000003</v>
      </c>
      <c r="H13" s="13">
        <f t="shared" si="0"/>
        <v>1.073916365667645</v>
      </c>
      <c r="I13" s="12">
        <f t="shared" si="1"/>
        <v>-250.5069845856856</v>
      </c>
    </row>
    <row r="14" spans="1:9" ht="20.25" customHeight="1">
      <c r="A14" s="639"/>
      <c r="B14" s="18" t="s">
        <v>8</v>
      </c>
      <c r="C14" s="40"/>
      <c r="D14" s="28">
        <f>D13-D15</f>
        <v>4289.414709609698</v>
      </c>
      <c r="E14" s="28">
        <f>E13-E15</f>
        <v>2932.389815414314</v>
      </c>
      <c r="F14" s="28">
        <f>F13-F15</f>
        <v>2597.3268</v>
      </c>
      <c r="G14" s="28">
        <f>G13-G15</f>
        <v>1861.117128000003</v>
      </c>
      <c r="H14" s="13">
        <f>F14/E14</f>
        <v>0.8857372189560093</v>
      </c>
      <c r="I14" s="12">
        <f t="shared" si="1"/>
        <v>335.0630154143141</v>
      </c>
    </row>
    <row r="15" spans="1:9" ht="18.75" customHeight="1">
      <c r="A15" s="639"/>
      <c r="B15" s="18" t="s">
        <v>9</v>
      </c>
      <c r="C15" s="40"/>
      <c r="D15" s="28">
        <v>1753.43</v>
      </c>
      <c r="E15" s="28">
        <v>456.67</v>
      </c>
      <c r="F15" s="28">
        <v>1042.24</v>
      </c>
      <c r="G15" s="28">
        <v>1006.34</v>
      </c>
      <c r="H15" s="13">
        <f t="shared" si="0"/>
        <v>2.2822607134254493</v>
      </c>
      <c r="I15" s="12">
        <f t="shared" si="1"/>
        <v>-585.5699999999999</v>
      </c>
    </row>
    <row r="16" spans="1:9" ht="36" customHeight="1">
      <c r="A16" s="15" t="s">
        <v>87</v>
      </c>
      <c r="B16" s="18" t="s">
        <v>108</v>
      </c>
      <c r="C16" s="317" t="s">
        <v>268</v>
      </c>
      <c r="D16" s="28">
        <f>'2. Детальний звіт'!G185</f>
        <v>61.339999999999996</v>
      </c>
      <c r="E16" s="28">
        <f>'2. Детальний звіт'!I185</f>
        <v>61.339999999999996</v>
      </c>
      <c r="F16" s="28">
        <f>'2. Детальний звіт'!L185</f>
        <v>41.32199999999999</v>
      </c>
      <c r="G16" s="28">
        <f>'2. Детальний звіт'!N185</f>
        <v>41.32199999999999</v>
      </c>
      <c r="H16" s="13">
        <f t="shared" si="0"/>
        <v>0.6736550374959243</v>
      </c>
      <c r="I16" s="12">
        <f>E16-F16</f>
        <v>20.018000000000008</v>
      </c>
    </row>
    <row r="17" spans="1:9" ht="20.25" customHeight="1">
      <c r="A17" s="320" t="s">
        <v>88</v>
      </c>
      <c r="B17" s="307" t="s">
        <v>4</v>
      </c>
      <c r="C17" s="321"/>
      <c r="D17" s="322">
        <v>0</v>
      </c>
      <c r="E17" s="322">
        <v>0</v>
      </c>
      <c r="F17" s="322">
        <v>0</v>
      </c>
      <c r="G17" s="322">
        <v>0</v>
      </c>
      <c r="H17" s="84" t="e">
        <f>F17/E17</f>
        <v>#DIV/0!</v>
      </c>
      <c r="I17" s="83">
        <f>E17-F17</f>
        <v>0</v>
      </c>
    </row>
    <row r="18" spans="1:9" ht="18" customHeight="1">
      <c r="A18" s="636" t="s">
        <v>48</v>
      </c>
      <c r="B18" s="638"/>
      <c r="C18" s="92"/>
      <c r="D18" s="83">
        <f>D8+D17</f>
        <v>6418.533709609698</v>
      </c>
      <c r="E18" s="83">
        <f>E8+E17</f>
        <v>3605.8492785722087</v>
      </c>
      <c r="F18" s="83">
        <f>F8+F17</f>
        <v>3680.8887999999997</v>
      </c>
      <c r="G18" s="83">
        <f>G8+G17</f>
        <v>2908.7791280000033</v>
      </c>
      <c r="H18" s="84">
        <f>F18/E18</f>
        <v>1.020810498617819</v>
      </c>
      <c r="I18" s="83">
        <f>E18-F18</f>
        <v>-75.03952142779099</v>
      </c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</sheetData>
  <sheetProtection/>
  <mergeCells count="13">
    <mergeCell ref="I5:I6"/>
    <mergeCell ref="A13:A15"/>
    <mergeCell ref="G2:I2"/>
    <mergeCell ref="A4:I4"/>
    <mergeCell ref="A5:A6"/>
    <mergeCell ref="B5:B6"/>
    <mergeCell ref="C5:C6"/>
    <mergeCell ref="D5:D6"/>
    <mergeCell ref="E5:E6"/>
    <mergeCell ref="H5:H6"/>
    <mergeCell ref="A18:B18"/>
    <mergeCell ref="A11:A12"/>
    <mergeCell ref="F5:G5"/>
  </mergeCells>
  <printOptions/>
  <pageMargins left="0.47" right="0.26" top="0.6" bottom="1" header="0.5" footer="0.5"/>
  <pageSetup horizontalDpi="600" verticalDpi="600" orientation="landscape" paperSize="9" scale="88" r:id="rId1"/>
  <ignoredErrors>
    <ignoredError sqref="A12 A14:A1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8515625" style="2" customWidth="1"/>
    <col min="2" max="2" width="30.7109375" style="2" customWidth="1"/>
    <col min="3" max="3" width="13.421875" style="2" customWidth="1"/>
    <col min="4" max="4" width="15.421875" style="2" customWidth="1"/>
    <col min="5" max="5" width="15.57421875" style="2" customWidth="1"/>
    <col min="6" max="6" width="20.00390625" style="2" customWidth="1"/>
    <col min="7" max="7" width="19.57421875" style="2" customWidth="1"/>
    <col min="8" max="8" width="13.00390625" style="2" customWidth="1"/>
    <col min="9" max="9" width="15.00390625" style="2" customWidth="1"/>
    <col min="10" max="16384" width="9.140625" style="2" customWidth="1"/>
  </cols>
  <sheetData>
    <row r="1" spans="1:9" s="52" customFormat="1" ht="18.75">
      <c r="A1" s="60"/>
      <c r="B1" s="60"/>
      <c r="C1" s="60"/>
      <c r="D1" s="60"/>
      <c r="E1" s="53"/>
      <c r="F1" s="60"/>
      <c r="G1" s="60"/>
      <c r="H1" s="60"/>
      <c r="I1" s="60"/>
    </row>
    <row r="2" spans="1:9" s="52" customFormat="1" ht="15.75">
      <c r="A2" s="60"/>
      <c r="B2" s="60"/>
      <c r="C2" s="60"/>
      <c r="D2" s="60"/>
      <c r="E2" s="60"/>
      <c r="F2" s="60"/>
      <c r="G2" s="625"/>
      <c r="H2" s="625"/>
      <c r="I2" s="625"/>
    </row>
    <row r="3" spans="1:10" s="52" customFormat="1" ht="16.5" customHeight="1">
      <c r="A3" s="60"/>
      <c r="B3" s="60"/>
      <c r="C3" s="60"/>
      <c r="D3" s="60"/>
      <c r="E3" s="60"/>
      <c r="F3" s="56"/>
      <c r="G3" s="57"/>
      <c r="H3" s="57"/>
      <c r="I3" s="57"/>
      <c r="J3" s="55"/>
    </row>
    <row r="4" spans="1:9" ht="24" customHeight="1">
      <c r="A4" s="631" t="s">
        <v>26</v>
      </c>
      <c r="B4" s="631"/>
      <c r="C4" s="631"/>
      <c r="D4" s="631"/>
      <c r="E4" s="631"/>
      <c r="F4" s="631"/>
      <c r="G4" s="631"/>
      <c r="H4" s="631"/>
      <c r="I4" s="631"/>
    </row>
    <row r="5" spans="1:9" ht="36.75" customHeight="1">
      <c r="A5" s="619" t="s">
        <v>2</v>
      </c>
      <c r="B5" s="619" t="s">
        <v>5</v>
      </c>
      <c r="C5" s="653" t="s">
        <v>20</v>
      </c>
      <c r="D5" s="619" t="s">
        <v>155</v>
      </c>
      <c r="E5" s="619" t="s">
        <v>435</v>
      </c>
      <c r="F5" s="621" t="s">
        <v>0</v>
      </c>
      <c r="G5" s="622"/>
      <c r="H5" s="619" t="s">
        <v>62</v>
      </c>
      <c r="I5" s="619" t="s">
        <v>106</v>
      </c>
    </row>
    <row r="6" spans="1:9" ht="45.75" customHeight="1">
      <c r="A6" s="620"/>
      <c r="B6" s="620"/>
      <c r="C6" s="654"/>
      <c r="D6" s="620"/>
      <c r="E6" s="620"/>
      <c r="F6" s="26" t="s">
        <v>82</v>
      </c>
      <c r="G6" s="16" t="s">
        <v>83</v>
      </c>
      <c r="H6" s="620"/>
      <c r="I6" s="620"/>
    </row>
    <row r="7" spans="1:9" ht="15" customHeight="1">
      <c r="A7" s="85">
        <v>1</v>
      </c>
      <c r="B7" s="85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</row>
    <row r="8" spans="1:9" ht="91.5" customHeight="1">
      <c r="A8" s="88" t="s">
        <v>84</v>
      </c>
      <c r="B8" s="97" t="s">
        <v>110</v>
      </c>
      <c r="C8" s="323" t="s">
        <v>268</v>
      </c>
      <c r="D8" s="83">
        <f>D9+D10+D11+D12</f>
        <v>524</v>
      </c>
      <c r="E8" s="83">
        <f>E9+E10+E11+E12</f>
        <v>524</v>
      </c>
      <c r="F8" s="83">
        <f>F9+F10+F11+F12</f>
        <v>0</v>
      </c>
      <c r="G8" s="83">
        <f>G9+G10+G11+G12</f>
        <v>0</v>
      </c>
      <c r="H8" s="84">
        <f aca="true" t="shared" si="0" ref="H8:H14">F8/E8</f>
        <v>0</v>
      </c>
      <c r="I8" s="83">
        <f aca="true" t="shared" si="1" ref="I8:I14">E8-F8</f>
        <v>524</v>
      </c>
    </row>
    <row r="9" spans="1:9" ht="28.5" customHeight="1">
      <c r="A9" s="15" t="s">
        <v>32</v>
      </c>
      <c r="B9" s="16" t="s">
        <v>10</v>
      </c>
      <c r="C9" s="41"/>
      <c r="D9" s="28">
        <v>0</v>
      </c>
      <c r="E9" s="28">
        <v>0</v>
      </c>
      <c r="F9" s="28">
        <v>0</v>
      </c>
      <c r="G9" s="28">
        <v>0</v>
      </c>
      <c r="H9" s="261" t="e">
        <f t="shared" si="0"/>
        <v>#DIV/0!</v>
      </c>
      <c r="I9" s="259">
        <f t="shared" si="1"/>
        <v>0</v>
      </c>
    </row>
    <row r="10" spans="1:9" ht="15.75" customHeight="1">
      <c r="A10" s="15" t="s">
        <v>29</v>
      </c>
      <c r="B10" s="16" t="s">
        <v>109</v>
      </c>
      <c r="C10" s="319" t="str">
        <f>'2. Детальний звіт'!D239</f>
        <v>інші доходи</v>
      </c>
      <c r="D10" s="258">
        <f>'2. Детальний звіт'!G194</f>
        <v>524</v>
      </c>
      <c r="E10" s="258">
        <f>'2. Детальний звіт'!I194</f>
        <v>524</v>
      </c>
      <c r="F10" s="258">
        <f>'2. Детальний звіт'!L194</f>
        <v>0</v>
      </c>
      <c r="G10" s="258">
        <f>'2. Детальний звіт'!N194</f>
        <v>0</v>
      </c>
      <c r="H10" s="261">
        <f t="shared" si="0"/>
        <v>0</v>
      </c>
      <c r="I10" s="259">
        <f t="shared" si="1"/>
        <v>524</v>
      </c>
    </row>
    <row r="11" spans="1:9" ht="15.75" customHeight="1">
      <c r="A11" s="15" t="s">
        <v>85</v>
      </c>
      <c r="B11" s="16" t="s">
        <v>11</v>
      </c>
      <c r="C11" s="41"/>
      <c r="D11" s="28">
        <v>0</v>
      </c>
      <c r="E11" s="28">
        <v>0</v>
      </c>
      <c r="F11" s="28">
        <v>0</v>
      </c>
      <c r="G11" s="28">
        <v>0</v>
      </c>
      <c r="H11" s="261" t="e">
        <f t="shared" si="0"/>
        <v>#DIV/0!</v>
      </c>
      <c r="I11" s="259">
        <f t="shared" si="1"/>
        <v>0</v>
      </c>
    </row>
    <row r="12" spans="1:9" ht="15.75" customHeight="1">
      <c r="A12" s="15" t="s">
        <v>86</v>
      </c>
      <c r="B12" s="16" t="s">
        <v>12</v>
      </c>
      <c r="C12" s="41"/>
      <c r="D12" s="28">
        <v>0</v>
      </c>
      <c r="E12" s="28">
        <v>0</v>
      </c>
      <c r="F12" s="28">
        <v>0</v>
      </c>
      <c r="G12" s="28">
        <v>0</v>
      </c>
      <c r="H12" s="261" t="e">
        <f t="shared" si="0"/>
        <v>#DIV/0!</v>
      </c>
      <c r="I12" s="259">
        <f t="shared" si="1"/>
        <v>0</v>
      </c>
    </row>
    <row r="13" spans="1:9" ht="15" customHeight="1">
      <c r="A13" s="320" t="s">
        <v>88</v>
      </c>
      <c r="B13" s="97" t="s">
        <v>4</v>
      </c>
      <c r="C13" s="95"/>
      <c r="D13" s="322">
        <v>0</v>
      </c>
      <c r="E13" s="322">
        <v>0</v>
      </c>
      <c r="F13" s="322">
        <v>0</v>
      </c>
      <c r="G13" s="322">
        <v>0</v>
      </c>
      <c r="H13" s="84" t="e">
        <f t="shared" si="0"/>
        <v>#DIV/0!</v>
      </c>
      <c r="I13" s="83">
        <f t="shared" si="1"/>
        <v>0</v>
      </c>
    </row>
    <row r="14" spans="1:9" ht="15.75" customHeight="1">
      <c r="A14" s="636" t="s">
        <v>48</v>
      </c>
      <c r="B14" s="638"/>
      <c r="C14" s="95"/>
      <c r="D14" s="83">
        <f>D8+D13</f>
        <v>524</v>
      </c>
      <c r="E14" s="83">
        <f>E8+E13</f>
        <v>524</v>
      </c>
      <c r="F14" s="83">
        <f>F8+F13</f>
        <v>0</v>
      </c>
      <c r="G14" s="83">
        <f>G8+G13</f>
        <v>0</v>
      </c>
      <c r="H14" s="84">
        <f t="shared" si="0"/>
        <v>0</v>
      </c>
      <c r="I14" s="83">
        <f t="shared" si="1"/>
        <v>524</v>
      </c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</sheetData>
  <sheetProtection/>
  <mergeCells count="11">
    <mergeCell ref="F5:G5"/>
    <mergeCell ref="G2:I2"/>
    <mergeCell ref="A14:B14"/>
    <mergeCell ref="A4:I4"/>
    <mergeCell ref="A5:A6"/>
    <mergeCell ref="B5:B6"/>
    <mergeCell ref="C5:C6"/>
    <mergeCell ref="D5:D6"/>
    <mergeCell ref="E5:E6"/>
    <mergeCell ref="H5:H6"/>
    <mergeCell ref="I5:I6"/>
  </mergeCells>
  <printOptions/>
  <pageMargins left="0.6" right="0.34" top="1" bottom="1" header="0.5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2" sqref="G2:I2"/>
    </sheetView>
  </sheetViews>
  <sheetFormatPr defaultColWidth="9.140625" defaultRowHeight="12.75"/>
  <cols>
    <col min="1" max="1" width="4.7109375" style="2" customWidth="1"/>
    <col min="2" max="2" width="30.7109375" style="2" customWidth="1"/>
    <col min="3" max="3" width="13.7109375" style="2" customWidth="1"/>
    <col min="4" max="4" width="15.421875" style="2" customWidth="1"/>
    <col min="5" max="5" width="15.57421875" style="2" customWidth="1"/>
    <col min="6" max="6" width="16.57421875" style="2" customWidth="1"/>
    <col min="7" max="7" width="15.7109375" style="2" customWidth="1"/>
    <col min="8" max="8" width="13.7109375" style="2" customWidth="1"/>
    <col min="9" max="9" width="15.140625" style="2" customWidth="1"/>
    <col min="10" max="16384" width="9.140625" style="2" customWidth="1"/>
  </cols>
  <sheetData>
    <row r="1" spans="1:9" s="52" customFormat="1" ht="18.75">
      <c r="A1" s="60"/>
      <c r="B1" s="60"/>
      <c r="C1" s="60"/>
      <c r="D1" s="60"/>
      <c r="E1" s="53"/>
      <c r="F1" s="60"/>
      <c r="G1" s="60"/>
      <c r="H1" s="60"/>
      <c r="I1" s="60"/>
    </row>
    <row r="2" spans="1:9" s="52" customFormat="1" ht="15.75">
      <c r="A2" s="60"/>
      <c r="B2" s="60"/>
      <c r="C2" s="60"/>
      <c r="D2" s="60"/>
      <c r="E2" s="60"/>
      <c r="F2" s="60"/>
      <c r="G2" s="625"/>
      <c r="H2" s="625"/>
      <c r="I2" s="625"/>
    </row>
    <row r="3" spans="1:10" s="52" customFormat="1" ht="12" customHeight="1">
      <c r="A3" s="60"/>
      <c r="B3" s="60"/>
      <c r="C3" s="60"/>
      <c r="D3" s="60"/>
      <c r="E3" s="60"/>
      <c r="F3" s="56"/>
      <c r="G3" s="57"/>
      <c r="H3" s="57"/>
      <c r="I3" s="57"/>
      <c r="J3" s="55"/>
    </row>
    <row r="4" spans="1:9" ht="23.25" customHeight="1">
      <c r="A4" s="631" t="s">
        <v>27</v>
      </c>
      <c r="B4" s="631"/>
      <c r="C4" s="631"/>
      <c r="D4" s="631"/>
      <c r="E4" s="631"/>
      <c r="F4" s="631"/>
      <c r="G4" s="631"/>
      <c r="H4" s="631"/>
      <c r="I4" s="631"/>
    </row>
    <row r="5" spans="1:9" ht="45.75" customHeight="1">
      <c r="A5" s="619" t="s">
        <v>2</v>
      </c>
      <c r="B5" s="619" t="s">
        <v>5</v>
      </c>
      <c r="C5" s="653" t="s">
        <v>20</v>
      </c>
      <c r="D5" s="619" t="s">
        <v>155</v>
      </c>
      <c r="E5" s="619" t="s">
        <v>435</v>
      </c>
      <c r="F5" s="621" t="s">
        <v>0</v>
      </c>
      <c r="G5" s="622"/>
      <c r="H5" s="619" t="s">
        <v>62</v>
      </c>
      <c r="I5" s="619" t="s">
        <v>80</v>
      </c>
    </row>
    <row r="6" spans="1:9" ht="48" customHeight="1">
      <c r="A6" s="620"/>
      <c r="B6" s="620"/>
      <c r="C6" s="654"/>
      <c r="D6" s="620"/>
      <c r="E6" s="620"/>
      <c r="F6" s="26" t="s">
        <v>82</v>
      </c>
      <c r="G6" s="16" t="s">
        <v>83</v>
      </c>
      <c r="H6" s="620"/>
      <c r="I6" s="620"/>
    </row>
    <row r="7" spans="1:9" ht="15">
      <c r="A7" s="85">
        <v>1</v>
      </c>
      <c r="B7" s="85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</row>
    <row r="8" spans="1:9" ht="43.5" customHeight="1">
      <c r="A8" s="93">
        <v>1</v>
      </c>
      <c r="B8" s="93" t="s">
        <v>111</v>
      </c>
      <c r="C8" s="260" t="str">
        <f>'2. Детальний звіт'!D237</f>
        <v>інші доходи</v>
      </c>
      <c r="D8" s="89">
        <f>D9+D10</f>
        <v>1318.6</v>
      </c>
      <c r="E8" s="89">
        <f>E9+E10</f>
        <v>618.6</v>
      </c>
      <c r="F8" s="89">
        <f>F9+F10</f>
        <v>85.96</v>
      </c>
      <c r="G8" s="89">
        <f>G9+G10</f>
        <v>85.96</v>
      </c>
      <c r="H8" s="90">
        <f aca="true" t="shared" si="0" ref="H8:H23">F8/E8</f>
        <v>0.1389589395408988</v>
      </c>
      <c r="I8" s="89">
        <f>I9+I10</f>
        <v>532.64</v>
      </c>
    </row>
    <row r="9" spans="1:9" ht="15">
      <c r="A9" s="15" t="s">
        <v>32</v>
      </c>
      <c r="B9" s="16" t="s">
        <v>14</v>
      </c>
      <c r="C9" s="246" t="str">
        <f>'2. Детальний звіт'!D238</f>
        <v>інші доходи</v>
      </c>
      <c r="D9" s="258">
        <f>'2. Детальний звіт'!G206</f>
        <v>340</v>
      </c>
      <c r="E9" s="258">
        <f>'2. Детальний звіт'!I206</f>
        <v>0</v>
      </c>
      <c r="F9" s="258">
        <f>'2. Детальний звіт'!L206</f>
        <v>85.96</v>
      </c>
      <c r="G9" s="258">
        <f>'2. Детальний звіт'!N206</f>
        <v>85.96</v>
      </c>
      <c r="H9" s="250" t="e">
        <f t="shared" si="0"/>
        <v>#DIV/0!</v>
      </c>
      <c r="I9" s="259">
        <f>E9-F9</f>
        <v>-85.96</v>
      </c>
    </row>
    <row r="10" spans="1:9" ht="30">
      <c r="A10" s="15" t="s">
        <v>29</v>
      </c>
      <c r="B10" s="16" t="s">
        <v>15</v>
      </c>
      <c r="C10" s="246" t="str">
        <f>'2. Детальний звіт'!D239</f>
        <v>інші доходи</v>
      </c>
      <c r="D10" s="258">
        <f>'2. Детальний звіт'!G216</f>
        <v>978.6</v>
      </c>
      <c r="E10" s="258">
        <f>'2. Детальний звіт'!I216</f>
        <v>618.6</v>
      </c>
      <c r="F10" s="258">
        <f>'2. Детальний звіт'!L216</f>
        <v>0</v>
      </c>
      <c r="G10" s="258">
        <f>'2. Детальний звіт'!N216</f>
        <v>0</v>
      </c>
      <c r="H10" s="250">
        <f t="shared" si="0"/>
        <v>0</v>
      </c>
      <c r="I10" s="259">
        <f>E10-F10</f>
        <v>618.6</v>
      </c>
    </row>
    <row r="11" spans="1:9" ht="33" customHeight="1">
      <c r="A11" s="15" t="s">
        <v>85</v>
      </c>
      <c r="B11" s="16" t="s">
        <v>16</v>
      </c>
      <c r="C11" s="24"/>
      <c r="D11" s="258">
        <v>0</v>
      </c>
      <c r="E11" s="258">
        <v>0</v>
      </c>
      <c r="F11" s="258">
        <v>0</v>
      </c>
      <c r="G11" s="258">
        <v>0</v>
      </c>
      <c r="H11" s="250" t="e">
        <f t="shared" si="0"/>
        <v>#DIV/0!</v>
      </c>
      <c r="I11" s="259">
        <f>E11-F11</f>
        <v>0</v>
      </c>
    </row>
    <row r="12" spans="1:9" ht="15">
      <c r="A12" s="15" t="s">
        <v>86</v>
      </c>
      <c r="B12" s="16" t="s">
        <v>112</v>
      </c>
      <c r="C12" s="24"/>
      <c r="D12" s="258">
        <v>0</v>
      </c>
      <c r="E12" s="258">
        <v>0</v>
      </c>
      <c r="F12" s="258">
        <v>0</v>
      </c>
      <c r="G12" s="258">
        <v>0</v>
      </c>
      <c r="H12" s="250" t="e">
        <f t="shared" si="0"/>
        <v>#DIV/0!</v>
      </c>
      <c r="I12" s="259">
        <f>E12-F12</f>
        <v>0</v>
      </c>
    </row>
    <row r="13" spans="1:9" ht="30">
      <c r="A13" s="88" t="s">
        <v>88</v>
      </c>
      <c r="B13" s="93" t="s">
        <v>113</v>
      </c>
      <c r="C13" s="96"/>
      <c r="D13" s="89">
        <f>D14+D15+D16</f>
        <v>0</v>
      </c>
      <c r="E13" s="89">
        <f>E14+E15+E16</f>
        <v>0</v>
      </c>
      <c r="F13" s="89">
        <f>F14+F15+F16</f>
        <v>0</v>
      </c>
      <c r="G13" s="89">
        <f>G14+G15+G16</f>
        <v>0</v>
      </c>
      <c r="H13" s="90" t="e">
        <f t="shared" si="0"/>
        <v>#DIV/0!</v>
      </c>
      <c r="I13" s="91">
        <f>I15</f>
        <v>0</v>
      </c>
    </row>
    <row r="14" spans="1:9" ht="15">
      <c r="A14" s="15" t="s">
        <v>30</v>
      </c>
      <c r="B14" s="16" t="s">
        <v>114</v>
      </c>
      <c r="C14" s="24"/>
      <c r="D14" s="258">
        <v>0</v>
      </c>
      <c r="E14" s="258">
        <v>0</v>
      </c>
      <c r="F14" s="258">
        <v>0</v>
      </c>
      <c r="G14" s="258">
        <v>0</v>
      </c>
      <c r="H14" s="250" t="e">
        <f t="shared" si="0"/>
        <v>#DIV/0!</v>
      </c>
      <c r="I14" s="259">
        <f>E14-F14</f>
        <v>0</v>
      </c>
    </row>
    <row r="15" spans="1:9" ht="15">
      <c r="A15" s="15" t="s">
        <v>31</v>
      </c>
      <c r="B15" s="16" t="s">
        <v>115</v>
      </c>
      <c r="C15" s="24"/>
      <c r="D15" s="258">
        <v>0</v>
      </c>
      <c r="E15" s="258">
        <v>0</v>
      </c>
      <c r="F15" s="258">
        <v>0</v>
      </c>
      <c r="G15" s="258">
        <v>0</v>
      </c>
      <c r="H15" s="250" t="e">
        <f t="shared" si="0"/>
        <v>#DIV/0!</v>
      </c>
      <c r="I15" s="259">
        <f>E15-F15</f>
        <v>0</v>
      </c>
    </row>
    <row r="16" spans="1:9" ht="15">
      <c r="A16" s="15" t="s">
        <v>116</v>
      </c>
      <c r="B16" s="16" t="s">
        <v>117</v>
      </c>
      <c r="C16" s="24"/>
      <c r="D16" s="258">
        <v>0</v>
      </c>
      <c r="E16" s="258">
        <v>0</v>
      </c>
      <c r="F16" s="258">
        <v>0</v>
      </c>
      <c r="G16" s="258">
        <v>0</v>
      </c>
      <c r="H16" s="250" t="e">
        <f t="shared" si="0"/>
        <v>#DIV/0!</v>
      </c>
      <c r="I16" s="259">
        <f>E16-F16</f>
        <v>0</v>
      </c>
    </row>
    <row r="17" spans="1:9" ht="35.25" customHeight="1">
      <c r="A17" s="88" t="s">
        <v>118</v>
      </c>
      <c r="B17" s="93" t="s">
        <v>17</v>
      </c>
      <c r="C17" s="260" t="str">
        <f>'2. Детальний звіт'!D246</f>
        <v>інші доходи</v>
      </c>
      <c r="D17" s="91">
        <f>D19</f>
        <v>618</v>
      </c>
      <c r="E17" s="91">
        <f>E19</f>
        <v>618</v>
      </c>
      <c r="F17" s="91">
        <f>F19</f>
        <v>499.22</v>
      </c>
      <c r="G17" s="91">
        <f>G19</f>
        <v>499.22</v>
      </c>
      <c r="H17" s="90">
        <f t="shared" si="0"/>
        <v>0.807799352750809</v>
      </c>
      <c r="I17" s="91">
        <f>I19</f>
        <v>118.77999999999997</v>
      </c>
    </row>
    <row r="18" spans="1:9" ht="15">
      <c r="A18" s="15" t="s">
        <v>33</v>
      </c>
      <c r="B18" s="16" t="s">
        <v>18</v>
      </c>
      <c r="C18" s="24"/>
      <c r="D18" s="258">
        <v>0</v>
      </c>
      <c r="E18" s="258">
        <v>0</v>
      </c>
      <c r="F18" s="258">
        <v>0</v>
      </c>
      <c r="G18" s="258">
        <v>0</v>
      </c>
      <c r="H18" s="250" t="e">
        <f t="shared" si="0"/>
        <v>#DIV/0!</v>
      </c>
      <c r="I18" s="259">
        <f>E18-F18</f>
        <v>0</v>
      </c>
    </row>
    <row r="19" spans="1:9" ht="30">
      <c r="A19" s="15" t="s">
        <v>34</v>
      </c>
      <c r="B19" s="16" t="s">
        <v>119</v>
      </c>
      <c r="C19" s="246" t="str">
        <f>'2. Детальний звіт'!D249</f>
        <v>інші доходи</v>
      </c>
      <c r="D19" s="259">
        <f>'2. Детальний звіт'!G221</f>
        <v>618</v>
      </c>
      <c r="E19" s="259">
        <f>'2. Детальний звіт'!I221</f>
        <v>618</v>
      </c>
      <c r="F19" s="259">
        <f>'2. Детальний звіт'!L221</f>
        <v>499.22</v>
      </c>
      <c r="G19" s="259">
        <f>'2. Детальний звіт'!N221</f>
        <v>499.22</v>
      </c>
      <c r="H19" s="250">
        <f t="shared" si="0"/>
        <v>0.807799352750809</v>
      </c>
      <c r="I19" s="259">
        <f>E19-F19</f>
        <v>118.77999999999997</v>
      </c>
    </row>
    <row r="20" spans="1:9" ht="15">
      <c r="A20" s="15" t="s">
        <v>120</v>
      </c>
      <c r="B20" s="16" t="s">
        <v>117</v>
      </c>
      <c r="C20" s="24"/>
      <c r="D20" s="258">
        <v>0</v>
      </c>
      <c r="E20" s="258">
        <v>0</v>
      </c>
      <c r="F20" s="258">
        <v>0</v>
      </c>
      <c r="G20" s="258">
        <v>0</v>
      </c>
      <c r="H20" s="250" t="e">
        <f t="shared" si="0"/>
        <v>#DIV/0!</v>
      </c>
      <c r="I20" s="259">
        <f>E20-F20</f>
        <v>0</v>
      </c>
    </row>
    <row r="21" spans="1:9" ht="30">
      <c r="A21" s="88" t="s">
        <v>121</v>
      </c>
      <c r="B21" s="93" t="s">
        <v>19</v>
      </c>
      <c r="C21" s="96"/>
      <c r="D21" s="91">
        <v>0</v>
      </c>
      <c r="E21" s="91">
        <v>0</v>
      </c>
      <c r="F21" s="91">
        <v>0</v>
      </c>
      <c r="G21" s="91">
        <v>0</v>
      </c>
      <c r="H21" s="90" t="e">
        <f t="shared" si="0"/>
        <v>#DIV/0!</v>
      </c>
      <c r="I21" s="91">
        <f>I23</f>
        <v>651.4199999999998</v>
      </c>
    </row>
    <row r="22" spans="1:9" ht="15">
      <c r="A22" s="88" t="s">
        <v>122</v>
      </c>
      <c r="B22" s="93" t="s">
        <v>4</v>
      </c>
      <c r="C22" s="96"/>
      <c r="D22" s="91">
        <v>0</v>
      </c>
      <c r="E22" s="91">
        <v>0</v>
      </c>
      <c r="F22" s="91">
        <v>0</v>
      </c>
      <c r="G22" s="91">
        <v>0</v>
      </c>
      <c r="H22" s="90" t="e">
        <f t="shared" si="0"/>
        <v>#DIV/0!</v>
      </c>
      <c r="I22" s="91">
        <f>I24</f>
        <v>0</v>
      </c>
    </row>
    <row r="23" spans="1:9" ht="14.25">
      <c r="A23" s="636" t="s">
        <v>48</v>
      </c>
      <c r="B23" s="638"/>
      <c r="C23" s="97"/>
      <c r="D23" s="83">
        <f>D8+D17</f>
        <v>1936.6</v>
      </c>
      <c r="E23" s="83">
        <f>E8+E17</f>
        <v>1236.6</v>
      </c>
      <c r="F23" s="83">
        <f>F8+F17</f>
        <v>585.1800000000001</v>
      </c>
      <c r="G23" s="83">
        <f>G8+G17</f>
        <v>585.1800000000001</v>
      </c>
      <c r="H23" s="84">
        <f t="shared" si="0"/>
        <v>0.4732168850072781</v>
      </c>
      <c r="I23" s="83">
        <f>E23-F23</f>
        <v>651.4199999999998</v>
      </c>
    </row>
    <row r="24" spans="1:9" ht="12.75">
      <c r="A24" s="9"/>
      <c r="B24" s="9"/>
      <c r="C24" s="9"/>
      <c r="D24" s="9"/>
      <c r="E24" s="9"/>
      <c r="F24" s="9"/>
      <c r="G24" s="9"/>
      <c r="H24" s="9"/>
      <c r="I24" s="78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</sheetData>
  <sheetProtection/>
  <mergeCells count="11">
    <mergeCell ref="F5:G5"/>
    <mergeCell ref="G2:I2"/>
    <mergeCell ref="A23:B23"/>
    <mergeCell ref="A4:I4"/>
    <mergeCell ref="A5:A6"/>
    <mergeCell ref="B5:B6"/>
    <mergeCell ref="C5:C6"/>
    <mergeCell ref="D5:D6"/>
    <mergeCell ref="E5:E6"/>
    <mergeCell ref="H5:H6"/>
    <mergeCell ref="I5:I6"/>
  </mergeCells>
  <printOptions/>
  <pageMargins left="0.3937007874015748" right="0.1968503937007874" top="0.4330708661417323" bottom="0.3937007874015748" header="0.35433070866141736" footer="0.35433070866141736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2" sqref="G2:I2"/>
    </sheetView>
  </sheetViews>
  <sheetFormatPr defaultColWidth="9.140625" defaultRowHeight="12.75"/>
  <cols>
    <col min="1" max="1" width="4.8515625" style="2" customWidth="1"/>
    <col min="2" max="2" width="28.7109375" style="2" customWidth="1"/>
    <col min="3" max="3" width="14.00390625" style="2" customWidth="1"/>
    <col min="4" max="4" width="15.421875" style="2" customWidth="1"/>
    <col min="5" max="5" width="15.57421875" style="2" customWidth="1"/>
    <col min="6" max="6" width="20.8515625" style="2" customWidth="1"/>
    <col min="7" max="7" width="19.7109375" style="2" customWidth="1"/>
    <col min="8" max="8" width="13.7109375" style="2" customWidth="1"/>
    <col min="9" max="9" width="15.140625" style="2" customWidth="1"/>
    <col min="10" max="16384" width="9.140625" style="2" customWidth="1"/>
  </cols>
  <sheetData>
    <row r="1" spans="1:9" s="52" customFormat="1" ht="18.75">
      <c r="A1" s="60"/>
      <c r="B1" s="60"/>
      <c r="C1" s="60"/>
      <c r="D1" s="60"/>
      <c r="E1" s="70"/>
      <c r="F1" s="60"/>
      <c r="G1" s="60"/>
      <c r="H1" s="60"/>
      <c r="I1" s="60"/>
    </row>
    <row r="2" spans="1:9" s="52" customFormat="1" ht="15.75">
      <c r="A2" s="60"/>
      <c r="B2" s="60"/>
      <c r="C2" s="60"/>
      <c r="D2" s="60"/>
      <c r="E2" s="60"/>
      <c r="F2" s="60"/>
      <c r="G2" s="625"/>
      <c r="H2" s="625"/>
      <c r="I2" s="625"/>
    </row>
    <row r="3" spans="1:10" s="52" customFormat="1" ht="10.5" customHeight="1">
      <c r="A3" s="60"/>
      <c r="B3" s="60"/>
      <c r="C3" s="60"/>
      <c r="D3" s="60"/>
      <c r="E3" s="60"/>
      <c r="F3" s="56"/>
      <c r="G3" s="57"/>
      <c r="H3" s="57"/>
      <c r="I3" s="57"/>
      <c r="J3" s="55"/>
    </row>
    <row r="4" spans="1:9" ht="24" customHeight="1">
      <c r="A4" s="631" t="s">
        <v>124</v>
      </c>
      <c r="B4" s="631"/>
      <c r="C4" s="631"/>
      <c r="D4" s="631"/>
      <c r="E4" s="631"/>
      <c r="F4" s="631"/>
      <c r="G4" s="631"/>
      <c r="H4" s="631"/>
      <c r="I4" s="631"/>
    </row>
    <row r="5" spans="1:9" s="1" customFormat="1" ht="39.75" customHeight="1">
      <c r="A5" s="619" t="s">
        <v>2</v>
      </c>
      <c r="B5" s="619" t="s">
        <v>5</v>
      </c>
      <c r="C5" s="653" t="s">
        <v>20</v>
      </c>
      <c r="D5" s="619" t="s">
        <v>155</v>
      </c>
      <c r="E5" s="619" t="s">
        <v>435</v>
      </c>
      <c r="F5" s="621" t="s">
        <v>0</v>
      </c>
      <c r="G5" s="622"/>
      <c r="H5" s="619" t="s">
        <v>62</v>
      </c>
      <c r="I5" s="619" t="s">
        <v>80</v>
      </c>
    </row>
    <row r="6" spans="1:9" s="1" customFormat="1" ht="45" customHeight="1">
      <c r="A6" s="620"/>
      <c r="B6" s="620"/>
      <c r="C6" s="654"/>
      <c r="D6" s="620"/>
      <c r="E6" s="620"/>
      <c r="F6" s="26" t="s">
        <v>82</v>
      </c>
      <c r="G6" s="16" t="s">
        <v>83</v>
      </c>
      <c r="H6" s="620"/>
      <c r="I6" s="620"/>
    </row>
    <row r="7" spans="1:9" s="1" customFormat="1" ht="14.25" customHeight="1">
      <c r="A7" s="85">
        <v>1</v>
      </c>
      <c r="B7" s="85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</row>
    <row r="8" spans="1:9" ht="15">
      <c r="A8" s="88" t="s">
        <v>84</v>
      </c>
      <c r="B8" s="93" t="s">
        <v>71</v>
      </c>
      <c r="C8" s="94"/>
      <c r="D8" s="89"/>
      <c r="E8" s="89"/>
      <c r="F8" s="89"/>
      <c r="G8" s="89"/>
      <c r="H8" s="90"/>
      <c r="I8" s="89"/>
    </row>
    <row r="9" spans="1:9" ht="30">
      <c r="A9" s="15" t="s">
        <v>32</v>
      </c>
      <c r="B9" s="16" t="s">
        <v>152</v>
      </c>
      <c r="C9" s="41"/>
      <c r="D9" s="28"/>
      <c r="E9" s="28"/>
      <c r="F9" s="28"/>
      <c r="G9" s="28"/>
      <c r="H9" s="13"/>
      <c r="I9" s="12"/>
    </row>
    <row r="10" spans="1:9" ht="30">
      <c r="A10" s="15" t="s">
        <v>29</v>
      </c>
      <c r="B10" s="16" t="s">
        <v>151</v>
      </c>
      <c r="C10" s="41"/>
      <c r="D10" s="28"/>
      <c r="E10" s="28"/>
      <c r="F10" s="28"/>
      <c r="G10" s="28"/>
      <c r="H10" s="13"/>
      <c r="I10" s="12"/>
    </row>
    <row r="11" spans="1:9" ht="45">
      <c r="A11" s="15" t="s">
        <v>85</v>
      </c>
      <c r="B11" s="16" t="s">
        <v>123</v>
      </c>
      <c r="C11" s="41"/>
      <c r="D11" s="28"/>
      <c r="E11" s="28"/>
      <c r="F11" s="28"/>
      <c r="G11" s="28"/>
      <c r="H11" s="13"/>
      <c r="I11" s="12"/>
    </row>
    <row r="12" spans="1:9" ht="30">
      <c r="A12" s="15" t="s">
        <v>95</v>
      </c>
      <c r="B12" s="253" t="str">
        <f>'2. Детальний звіт'!B224</f>
        <v>Мультиплексори СПІ</v>
      </c>
      <c r="C12" s="246" t="str">
        <f>'2. Детальний звіт'!D241</f>
        <v>інші доходи</v>
      </c>
      <c r="D12" s="258">
        <f>'2. Детальний звіт'!G224</f>
        <v>77.4</v>
      </c>
      <c r="E12" s="258">
        <f>'2. Детальний звіт'!I224</f>
        <v>77.4</v>
      </c>
      <c r="F12" s="258">
        <f>'2. Детальний звіт'!L224</f>
        <v>0</v>
      </c>
      <c r="G12" s="258">
        <f>'2. Детальний звіт'!N224</f>
        <v>0</v>
      </c>
      <c r="H12" s="250">
        <f>F12/E12</f>
        <v>0</v>
      </c>
      <c r="I12" s="259">
        <f>E12-F12</f>
        <v>77.4</v>
      </c>
    </row>
    <row r="13" spans="1:9" ht="30">
      <c r="A13" s="15" t="s">
        <v>86</v>
      </c>
      <c r="B13" s="16" t="s">
        <v>72</v>
      </c>
      <c r="C13" s="41"/>
      <c r="D13" s="28"/>
      <c r="E13" s="28"/>
      <c r="F13" s="28"/>
      <c r="G13" s="28"/>
      <c r="H13" s="13"/>
      <c r="I13" s="12"/>
    </row>
    <row r="14" spans="1:9" ht="30">
      <c r="A14" s="88" t="s">
        <v>88</v>
      </c>
      <c r="B14" s="93" t="s">
        <v>13</v>
      </c>
      <c r="C14" s="94"/>
      <c r="D14" s="91"/>
      <c r="E14" s="91"/>
      <c r="F14" s="91"/>
      <c r="G14" s="91"/>
      <c r="H14" s="90"/>
      <c r="I14" s="89"/>
    </row>
    <row r="15" spans="1:9" ht="15">
      <c r="A15" s="88" t="s">
        <v>118</v>
      </c>
      <c r="B15" s="93" t="s">
        <v>4</v>
      </c>
      <c r="C15" s="94"/>
      <c r="D15" s="91"/>
      <c r="E15" s="91"/>
      <c r="F15" s="91"/>
      <c r="G15" s="91"/>
      <c r="H15" s="90"/>
      <c r="I15" s="89"/>
    </row>
    <row r="16" spans="1:9" ht="16.5" customHeight="1">
      <c r="A16" s="636" t="s">
        <v>48</v>
      </c>
      <c r="B16" s="638"/>
      <c r="C16" s="98"/>
      <c r="D16" s="83">
        <f>D12</f>
        <v>77.4</v>
      </c>
      <c r="E16" s="83">
        <f>E12</f>
        <v>77.4</v>
      </c>
      <c r="F16" s="83">
        <f>F12</f>
        <v>0</v>
      </c>
      <c r="G16" s="83">
        <f>G12</f>
        <v>0</v>
      </c>
      <c r="H16" s="251">
        <f>F16/E16</f>
        <v>0</v>
      </c>
      <c r="I16" s="83">
        <f>I12</f>
        <v>77.4</v>
      </c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9"/>
      <c r="E18" s="9"/>
      <c r="F18" s="9"/>
      <c r="G18" s="9"/>
      <c r="H18" s="9"/>
      <c r="I18" s="9"/>
    </row>
  </sheetData>
  <sheetProtection/>
  <mergeCells count="11">
    <mergeCell ref="F5:G5"/>
    <mergeCell ref="G2:I2"/>
    <mergeCell ref="A16:B16"/>
    <mergeCell ref="A4:I4"/>
    <mergeCell ref="A5:A6"/>
    <mergeCell ref="B5:B6"/>
    <mergeCell ref="C5:C6"/>
    <mergeCell ref="D5:D6"/>
    <mergeCell ref="E5:E6"/>
    <mergeCell ref="H5:H6"/>
    <mergeCell ref="I5:I6"/>
  </mergeCells>
  <printOptions/>
  <pageMargins left="0.56" right="0.28" top="0.8" bottom="1" header="0.5" footer="0.5"/>
  <pageSetup horizontalDpi="600" verticalDpi="600" orientation="landscape" paperSize="9" scale="92" r:id="rId1"/>
  <ignoredErrors>
    <ignoredError sqref="A13:A15 A8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.28125" style="5" customWidth="1"/>
    <col min="2" max="2" width="27.00390625" style="5" customWidth="1"/>
    <col min="3" max="3" width="13.7109375" style="4" customWidth="1"/>
    <col min="4" max="4" width="15.421875" style="3" customWidth="1"/>
    <col min="5" max="5" width="15.57421875" style="3" customWidth="1"/>
    <col min="6" max="6" width="20.7109375" style="3" customWidth="1"/>
    <col min="7" max="7" width="20.140625" style="3" customWidth="1"/>
    <col min="8" max="8" width="13.57421875" style="3" customWidth="1"/>
    <col min="9" max="9" width="15.57421875" style="3" customWidth="1"/>
    <col min="10" max="16384" width="9.140625" style="3" customWidth="1"/>
  </cols>
  <sheetData>
    <row r="1" s="52" customFormat="1" ht="18.75">
      <c r="E1" s="70"/>
    </row>
    <row r="2" spans="7:9" s="52" customFormat="1" ht="15.75">
      <c r="G2" s="625"/>
      <c r="H2" s="625"/>
      <c r="I2" s="625"/>
    </row>
    <row r="3" spans="6:10" s="52" customFormat="1" ht="15" customHeight="1">
      <c r="F3" s="56"/>
      <c r="G3" s="57"/>
      <c r="H3" s="57"/>
      <c r="I3" s="57"/>
      <c r="J3" s="55"/>
    </row>
    <row r="4" spans="1:9" ht="21" customHeight="1">
      <c r="A4" s="631" t="s">
        <v>67</v>
      </c>
      <c r="B4" s="631"/>
      <c r="C4" s="631"/>
      <c r="D4" s="631"/>
      <c r="E4" s="631"/>
      <c r="F4" s="631"/>
      <c r="G4" s="631"/>
      <c r="H4" s="631"/>
      <c r="I4" s="631"/>
    </row>
    <row r="5" spans="1:9" s="4" customFormat="1" ht="36" customHeight="1">
      <c r="A5" s="619" t="s">
        <v>2</v>
      </c>
      <c r="B5" s="619" t="s">
        <v>5</v>
      </c>
      <c r="C5" s="653" t="s">
        <v>20</v>
      </c>
      <c r="D5" s="619" t="s">
        <v>155</v>
      </c>
      <c r="E5" s="619" t="s">
        <v>435</v>
      </c>
      <c r="F5" s="621" t="s">
        <v>0</v>
      </c>
      <c r="G5" s="622"/>
      <c r="H5" s="619" t="s">
        <v>62</v>
      </c>
      <c r="I5" s="619" t="s">
        <v>80</v>
      </c>
    </row>
    <row r="6" spans="1:9" s="4" customFormat="1" ht="45.75" customHeight="1">
      <c r="A6" s="620"/>
      <c r="B6" s="620"/>
      <c r="C6" s="654"/>
      <c r="D6" s="620"/>
      <c r="E6" s="620"/>
      <c r="F6" s="26" t="s">
        <v>82</v>
      </c>
      <c r="G6" s="16" t="s">
        <v>83</v>
      </c>
      <c r="H6" s="620"/>
      <c r="I6" s="620"/>
    </row>
    <row r="7" spans="1:9" s="4" customFormat="1" ht="14.25" customHeight="1">
      <c r="A7" s="85">
        <v>1</v>
      </c>
      <c r="B7" s="85">
        <v>2</v>
      </c>
      <c r="C7" s="99">
        <v>3</v>
      </c>
      <c r="D7" s="99">
        <v>4</v>
      </c>
      <c r="E7" s="99">
        <v>5</v>
      </c>
      <c r="F7" s="82">
        <v>6</v>
      </c>
      <c r="G7" s="82">
        <v>7</v>
      </c>
      <c r="H7" s="82">
        <v>8</v>
      </c>
      <c r="I7" s="82">
        <v>9</v>
      </c>
    </row>
    <row r="8" spans="1:9" s="5" customFormat="1" ht="15">
      <c r="A8" s="16">
        <v>1</v>
      </c>
      <c r="B8" s="254" t="str">
        <f>'2. Детальний звіт'!B228</f>
        <v>ІЖ-2715</v>
      </c>
      <c r="C8" s="246" t="str">
        <f>'2. Детальний звіт'!D237</f>
        <v>інші доходи</v>
      </c>
      <c r="D8" s="256">
        <f>'2. Детальний звіт'!G228</f>
        <v>71.4</v>
      </c>
      <c r="E8" s="246">
        <f>'2. Детальний звіт'!I228</f>
        <v>71.4</v>
      </c>
      <c r="F8" s="249">
        <f>'2. Детальний звіт'!L228</f>
        <v>71.982</v>
      </c>
      <c r="G8" s="249">
        <f>'2. Детальний звіт'!N228</f>
        <v>71.982</v>
      </c>
      <c r="H8" s="250">
        <f>F8/E8</f>
        <v>1.0081512605042016</v>
      </c>
      <c r="I8" s="249">
        <f aca="true" t="shared" si="0" ref="I8:I13">E8-F8</f>
        <v>-0.5819999999999936</v>
      </c>
    </row>
    <row r="9" spans="1:9" s="5" customFormat="1" ht="15">
      <c r="A9" s="16">
        <v>2</v>
      </c>
      <c r="B9" s="254" t="str">
        <f>'2. Детальний звіт'!B229</f>
        <v>ВАЗ-21214 Нива</v>
      </c>
      <c r="C9" s="246" t="str">
        <f>'2. Детальний звіт'!D238</f>
        <v>інші доходи</v>
      </c>
      <c r="D9" s="256">
        <f>'2. Детальний звіт'!G229</f>
        <v>967.45</v>
      </c>
      <c r="E9" s="246">
        <f>'2. Детальний звіт'!I229</f>
        <v>967.45</v>
      </c>
      <c r="F9" s="249">
        <f>'2. Детальний звіт'!L229</f>
        <v>911.712</v>
      </c>
      <c r="G9" s="249">
        <f>'2. Детальний звіт'!N229</f>
        <v>911.712</v>
      </c>
      <c r="H9" s="250">
        <f aca="true" t="shared" si="1" ref="H9:H14">F9/E9</f>
        <v>0.9423866866504729</v>
      </c>
      <c r="I9" s="249">
        <f t="shared" si="0"/>
        <v>55.738000000000056</v>
      </c>
    </row>
    <row r="10" spans="1:9" s="5" customFormat="1" ht="15">
      <c r="A10" s="16">
        <v>4</v>
      </c>
      <c r="B10" s="254" t="str">
        <f>'2. Детальний звіт'!B230</f>
        <v>УАЗ-3909 Фермер</v>
      </c>
      <c r="C10" s="246" t="str">
        <f>'2. Детальний звіт'!D240</f>
        <v>інші доходи</v>
      </c>
      <c r="D10" s="256">
        <f>'2. Детальний звіт'!G230</f>
        <v>425.3</v>
      </c>
      <c r="E10" s="246">
        <f>'2. Детальний звіт'!I230</f>
        <v>0</v>
      </c>
      <c r="F10" s="249">
        <f>'2. Детальний звіт'!L230</f>
        <v>0</v>
      </c>
      <c r="G10" s="249">
        <f>'2. Детальний звіт'!N230</f>
        <v>0</v>
      </c>
      <c r="H10" s="250" t="e">
        <f t="shared" si="1"/>
        <v>#DIV/0!</v>
      </c>
      <c r="I10" s="249">
        <f t="shared" si="0"/>
        <v>0</v>
      </c>
    </row>
    <row r="11" spans="1:9" s="5" customFormat="1" ht="15">
      <c r="A11" s="16">
        <v>5</v>
      </c>
      <c r="B11" s="254" t="str">
        <f>'2. Детальний звіт'!B231</f>
        <v>ГАЗ-2705 Газель</v>
      </c>
      <c r="C11" s="246" t="str">
        <f>'2. Детальний звіт'!D241</f>
        <v>інші доходи</v>
      </c>
      <c r="D11" s="256">
        <f>'2. Детальний звіт'!G231</f>
        <v>154.65</v>
      </c>
      <c r="E11" s="246">
        <f>'2. Детальний звіт'!I231</f>
        <v>154.65</v>
      </c>
      <c r="F11" s="249">
        <f>'2. Детальний звіт'!L231</f>
        <v>0</v>
      </c>
      <c r="G11" s="249">
        <f>'2. Детальний звіт'!N231</f>
        <v>0</v>
      </c>
      <c r="H11" s="250">
        <f t="shared" si="1"/>
        <v>0</v>
      </c>
      <c r="I11" s="249">
        <f t="shared" si="0"/>
        <v>154.65</v>
      </c>
    </row>
    <row r="12" spans="1:9" s="5" customFormat="1" ht="15">
      <c r="A12" s="16">
        <v>6</v>
      </c>
      <c r="B12" s="254" t="str">
        <f>'2. Детальний звіт'!B232</f>
        <v>ГАЗ-33023 Газель</v>
      </c>
      <c r="C12" s="246" t="str">
        <f>'2. Детальний звіт'!D242</f>
        <v>інші доходи</v>
      </c>
      <c r="D12" s="256">
        <f>'2. Детальний звіт'!G232</f>
        <v>320.07</v>
      </c>
      <c r="E12" s="246">
        <f>'2. Детальний звіт'!I232</f>
        <v>320.07</v>
      </c>
      <c r="F12" s="249">
        <f>'2. Детальний звіт'!L232</f>
        <v>0</v>
      </c>
      <c r="G12" s="249">
        <f>'2. Детальний звіт'!N232</f>
        <v>0</v>
      </c>
      <c r="H12" s="250">
        <f t="shared" si="1"/>
        <v>0</v>
      </c>
      <c r="I12" s="249">
        <f t="shared" si="0"/>
        <v>320.07</v>
      </c>
    </row>
    <row r="13" spans="1:9" ht="15">
      <c r="A13" s="24">
        <v>7</v>
      </c>
      <c r="B13" s="255" t="str">
        <f>'2. Детальний звіт'!B234</f>
        <v>БКМ-2М на базі ХТА-200</v>
      </c>
      <c r="C13" s="246" t="str">
        <f>'2. Детальний звіт'!D243</f>
        <v>інші доходи</v>
      </c>
      <c r="D13" s="256">
        <f>'2. Детальний звіт'!G234</f>
        <v>618.9</v>
      </c>
      <c r="E13" s="257">
        <f>'2. Детальний звіт'!I234</f>
        <v>0</v>
      </c>
      <c r="F13" s="257">
        <f>'2. Детальний звіт'!L234</f>
        <v>619.092</v>
      </c>
      <c r="G13" s="257">
        <f>'2. Детальний звіт'!N234</f>
        <v>619.092</v>
      </c>
      <c r="H13" s="250" t="e">
        <f t="shared" si="1"/>
        <v>#DIV/0!</v>
      </c>
      <c r="I13" s="249">
        <f t="shared" si="0"/>
        <v>-619.092</v>
      </c>
    </row>
    <row r="14" spans="1:9" ht="15">
      <c r="A14" s="655" t="s">
        <v>48</v>
      </c>
      <c r="B14" s="656"/>
      <c r="C14" s="100"/>
      <c r="D14" s="248">
        <f>SUM(D8:D13)</f>
        <v>2557.77</v>
      </c>
      <c r="E14" s="248">
        <f>SUM(E8:E13)</f>
        <v>1513.5700000000002</v>
      </c>
      <c r="F14" s="248">
        <f>SUM(F8:F13)</f>
        <v>1602.786</v>
      </c>
      <c r="G14" s="248">
        <f>SUM(G8:G13)</f>
        <v>1602.786</v>
      </c>
      <c r="H14" s="251">
        <f t="shared" si="1"/>
        <v>1.0589440858367964</v>
      </c>
      <c r="I14" s="248">
        <f>SUM(I8:I13)</f>
        <v>-89.2159999999999</v>
      </c>
    </row>
    <row r="15" spans="1:9" ht="12.75">
      <c r="A15" s="21"/>
      <c r="B15" s="21"/>
      <c r="C15" s="22"/>
      <c r="D15" s="22"/>
      <c r="E15" s="22"/>
      <c r="F15" s="22"/>
      <c r="G15" s="22"/>
      <c r="H15" s="22"/>
      <c r="I15" s="22"/>
    </row>
    <row r="16" spans="1:9" ht="12.75">
      <c r="A16" s="21"/>
      <c r="B16" s="21"/>
      <c r="C16" s="22"/>
      <c r="D16" s="23"/>
      <c r="E16" s="23"/>
      <c r="F16" s="23"/>
      <c r="G16" s="23"/>
      <c r="H16" s="23"/>
      <c r="I16" s="23"/>
    </row>
  </sheetData>
  <sheetProtection/>
  <mergeCells count="11">
    <mergeCell ref="F5:G5"/>
    <mergeCell ref="G2:I2"/>
    <mergeCell ref="A14:B14"/>
    <mergeCell ref="A4:I4"/>
    <mergeCell ref="A5:A6"/>
    <mergeCell ref="B5:B6"/>
    <mergeCell ref="C5:C6"/>
    <mergeCell ref="D5:D6"/>
    <mergeCell ref="E5:E6"/>
    <mergeCell ref="H5:H6"/>
    <mergeCell ref="I5:I6"/>
  </mergeCells>
  <printOptions/>
  <pageMargins left="0.5511811023622047" right="0.35433070866141736" top="0.9055118110236221" bottom="0.98425196850393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8515625" style="3" customWidth="1"/>
    <col min="2" max="2" width="51.57421875" style="3" customWidth="1"/>
    <col min="3" max="3" width="12.57421875" style="3" customWidth="1"/>
    <col min="4" max="4" width="12.00390625" style="3" customWidth="1"/>
    <col min="5" max="5" width="13.140625" style="3" customWidth="1"/>
    <col min="6" max="6" width="15.00390625" style="3" customWidth="1"/>
    <col min="7" max="7" width="12.00390625" style="3" customWidth="1"/>
    <col min="8" max="8" width="12.7109375" style="3" customWidth="1"/>
    <col min="9" max="9" width="13.00390625" style="3" customWidth="1"/>
    <col min="10" max="16384" width="9.140625" style="3" customWidth="1"/>
  </cols>
  <sheetData>
    <row r="1" spans="1:9" ht="22.5" customHeight="1">
      <c r="A1" s="631" t="s">
        <v>28</v>
      </c>
      <c r="B1" s="631"/>
      <c r="C1" s="631"/>
      <c r="D1" s="631"/>
      <c r="E1" s="631"/>
      <c r="F1" s="631"/>
      <c r="G1" s="631"/>
      <c r="H1" s="631"/>
      <c r="I1" s="631"/>
    </row>
    <row r="2" spans="1:9" s="4" customFormat="1" ht="48" customHeight="1">
      <c r="A2" s="619" t="s">
        <v>2</v>
      </c>
      <c r="B2" s="619" t="s">
        <v>5</v>
      </c>
      <c r="C2" s="653" t="s">
        <v>20</v>
      </c>
      <c r="D2" s="619" t="s">
        <v>155</v>
      </c>
      <c r="E2" s="619" t="s">
        <v>435</v>
      </c>
      <c r="F2" s="621" t="s">
        <v>0</v>
      </c>
      <c r="G2" s="622"/>
      <c r="H2" s="619" t="s">
        <v>62</v>
      </c>
      <c r="I2" s="619" t="s">
        <v>80</v>
      </c>
    </row>
    <row r="3" spans="1:9" s="4" customFormat="1" ht="54" customHeight="1">
      <c r="A3" s="620"/>
      <c r="B3" s="620"/>
      <c r="C3" s="654"/>
      <c r="D3" s="620"/>
      <c r="E3" s="620"/>
      <c r="F3" s="26" t="s">
        <v>82</v>
      </c>
      <c r="G3" s="16" t="s">
        <v>83</v>
      </c>
      <c r="H3" s="620"/>
      <c r="I3" s="620"/>
    </row>
    <row r="4" spans="1:9" s="4" customFormat="1" ht="12.75" customHeight="1">
      <c r="A4" s="99">
        <v>1</v>
      </c>
      <c r="B4" s="99">
        <v>2</v>
      </c>
      <c r="C4" s="99">
        <v>3</v>
      </c>
      <c r="D4" s="99">
        <v>4</v>
      </c>
      <c r="E4" s="99">
        <v>5</v>
      </c>
      <c r="F4" s="82">
        <v>6</v>
      </c>
      <c r="G4" s="82">
        <v>7</v>
      </c>
      <c r="H4" s="82">
        <v>8</v>
      </c>
      <c r="I4" s="82">
        <v>9</v>
      </c>
    </row>
    <row r="5" spans="1:9" s="5" customFormat="1" ht="15">
      <c r="A5" s="24">
        <v>1</v>
      </c>
      <c r="B5" s="247" t="str">
        <f>'2. Детальний звіт'!B237</f>
        <v>Бензопила SHTIL MS-341</v>
      </c>
      <c r="C5" s="246" t="str">
        <f>'2. Детальний звіт'!D237</f>
        <v>інші доходи</v>
      </c>
      <c r="D5" s="246">
        <f>'2. Детальний звіт'!G237</f>
        <v>58.300044</v>
      </c>
      <c r="E5" s="246">
        <f>'2. Детальний звіт'!I237</f>
        <v>58.300044</v>
      </c>
      <c r="F5" s="249">
        <f>'2. Детальний звіт'!L237</f>
        <v>58.300044</v>
      </c>
      <c r="G5" s="249">
        <f>'2. Детальний звіт'!N237</f>
        <v>58.300044</v>
      </c>
      <c r="H5" s="250">
        <f>F5/E5</f>
        <v>1</v>
      </c>
      <c r="I5" s="249">
        <f>E5-F5</f>
        <v>0</v>
      </c>
    </row>
    <row r="6" spans="1:9" s="5" customFormat="1" ht="15">
      <c r="A6" s="24">
        <v>2</v>
      </c>
      <c r="B6" s="247" t="str">
        <f>'2. Детальний звіт'!B238</f>
        <v>Висоторіз SHTIL HT-101</v>
      </c>
      <c r="C6" s="246" t="str">
        <f>'2. Детальний звіт'!D238</f>
        <v>інші доходи</v>
      </c>
      <c r="D6" s="246">
        <f>'2. Детальний звіт'!G238</f>
        <v>38.69</v>
      </c>
      <c r="E6" s="246">
        <f>'2. Детальний звіт'!I238</f>
        <v>38.69</v>
      </c>
      <c r="F6" s="249">
        <f>'2. Детальний звіт'!L238</f>
        <v>36.6</v>
      </c>
      <c r="G6" s="249">
        <f>'2. Детальний звіт'!N238</f>
        <v>36.6</v>
      </c>
      <c r="H6" s="250">
        <f aca="true" t="shared" si="0" ref="H6:H22">F6/E6</f>
        <v>0.9459808736107522</v>
      </c>
      <c r="I6" s="249">
        <f aca="true" t="shared" si="1" ref="I6:I21">E6-F6</f>
        <v>2.0899999999999963</v>
      </c>
    </row>
    <row r="7" spans="1:9" s="5" customFormat="1" ht="15">
      <c r="A7" s="24">
        <v>3</v>
      </c>
      <c r="B7" s="247" t="str">
        <f>'2. Детальний звіт'!B239</f>
        <v>Кущорізи</v>
      </c>
      <c r="C7" s="246" t="str">
        <f>'2. Детальний звіт'!D239</f>
        <v>інші доходи</v>
      </c>
      <c r="D7" s="246">
        <f>'2. Детальний звіт'!G239</f>
        <v>18.3</v>
      </c>
      <c r="E7" s="246">
        <f>'2. Детальний звіт'!I239</f>
        <v>18.3</v>
      </c>
      <c r="F7" s="249">
        <f>'2. Детальний звіт'!L239</f>
        <v>19.8</v>
      </c>
      <c r="G7" s="249">
        <f>'2. Детальний звіт'!N239</f>
        <v>19.8</v>
      </c>
      <c r="H7" s="250">
        <f t="shared" si="0"/>
        <v>1.0819672131147542</v>
      </c>
      <c r="I7" s="249">
        <f t="shared" si="1"/>
        <v>-1.5</v>
      </c>
    </row>
    <row r="8" spans="1:9" s="5" customFormat="1" ht="15">
      <c r="A8" s="24">
        <v>4</v>
      </c>
      <c r="B8" s="247" t="str">
        <f>'2. Детальний звіт'!B240</f>
        <v>Мотокоса ОLЕO-MAC 753 Т</v>
      </c>
      <c r="C8" s="246" t="str">
        <f>'2. Детальний звіт'!D240</f>
        <v>інші доходи</v>
      </c>
      <c r="D8" s="246">
        <f>'2. Детальний звіт'!G240</f>
        <v>20.52</v>
      </c>
      <c r="E8" s="246">
        <f>'2. Детальний звіт'!I240</f>
        <v>20.52</v>
      </c>
      <c r="F8" s="249">
        <f>'2. Детальний звіт'!L240</f>
        <v>20.52</v>
      </c>
      <c r="G8" s="249">
        <f>'2. Детальний звіт'!N240</f>
        <v>20.52</v>
      </c>
      <c r="H8" s="250">
        <f t="shared" si="0"/>
        <v>1</v>
      </c>
      <c r="I8" s="249">
        <f t="shared" si="1"/>
        <v>0</v>
      </c>
    </row>
    <row r="9" spans="1:9" s="5" customFormat="1" ht="27" customHeight="1">
      <c r="A9" s="24">
        <v>5</v>
      </c>
      <c r="B9" s="247" t="str">
        <f>'2. Детальний звіт'!B241</f>
        <v>Бензогенератор із зварювальним трансформатором WAGN 220 DCHSB HONDA</v>
      </c>
      <c r="C9" s="246" t="str">
        <f>'2. Детальний звіт'!D241</f>
        <v>інші доходи</v>
      </c>
      <c r="D9" s="246">
        <f>'2. Детальний звіт'!G241</f>
        <v>60.99</v>
      </c>
      <c r="E9" s="246">
        <f>'2. Детальний звіт'!I241</f>
        <v>60.99</v>
      </c>
      <c r="F9" s="249">
        <f>'2. Детальний звіт'!L241</f>
        <v>42.67</v>
      </c>
      <c r="G9" s="249">
        <f>'2. Детальний звіт'!N241</f>
        <v>42.67</v>
      </c>
      <c r="H9" s="250">
        <f t="shared" si="0"/>
        <v>0.6996228889981965</v>
      </c>
      <c r="I9" s="249">
        <f t="shared" si="1"/>
        <v>18.32</v>
      </c>
    </row>
    <row r="10" spans="1:9" s="5" customFormat="1" ht="25.5" customHeight="1">
      <c r="A10" s="24">
        <v>6</v>
      </c>
      <c r="B10" s="247" t="str">
        <f>'2. Детальний звіт'!B242</f>
        <v>Компресор поршневий 3-и фазний СБИ/С-100.АВ 510 з фарбопультом продуктивністю 400 л/хв </v>
      </c>
      <c r="C10" s="246" t="str">
        <f>'2. Детальний звіт'!D242</f>
        <v>інші доходи</v>
      </c>
      <c r="D10" s="246">
        <f>'2. Детальний звіт'!G242</f>
        <v>13.497</v>
      </c>
      <c r="E10" s="246">
        <f>'2. Детальний звіт'!I242</f>
        <v>13.497</v>
      </c>
      <c r="F10" s="249">
        <f>'2. Детальний звіт'!L242</f>
        <v>13.497</v>
      </c>
      <c r="G10" s="249">
        <f>'2. Детальний звіт'!N242</f>
        <v>13.497</v>
      </c>
      <c r="H10" s="250">
        <f t="shared" si="0"/>
        <v>1</v>
      </c>
      <c r="I10" s="249">
        <f t="shared" si="1"/>
        <v>0</v>
      </c>
    </row>
    <row r="11" spans="1:9" s="5" customFormat="1" ht="15" customHeight="1">
      <c r="A11" s="24">
        <v>7</v>
      </c>
      <c r="B11" s="247" t="str">
        <f>'2. Детальний звіт'!B243</f>
        <v>Вимірювач опору ізоляції МІС-5000 або Е6-24</v>
      </c>
      <c r="C11" s="246" t="str">
        <f>'2. Детальний звіт'!D243</f>
        <v>інші доходи</v>
      </c>
      <c r="D11" s="246">
        <f>'2. Детальний звіт'!G243</f>
        <v>25.5</v>
      </c>
      <c r="E11" s="246">
        <f>'2. Детальний звіт'!I243</f>
        <v>25.5</v>
      </c>
      <c r="F11" s="249">
        <f>'2. Детальний звіт'!L243</f>
        <v>25.5</v>
      </c>
      <c r="G11" s="249">
        <f>'2. Детальний звіт'!N243</f>
        <v>25.5</v>
      </c>
      <c r="H11" s="250">
        <f t="shared" si="0"/>
        <v>1</v>
      </c>
      <c r="I11" s="249">
        <f t="shared" si="1"/>
        <v>0</v>
      </c>
    </row>
    <row r="12" spans="1:9" s="5" customFormat="1" ht="27.75" customHeight="1">
      <c r="A12" s="24">
        <v>8</v>
      </c>
      <c r="B12" s="247" t="str">
        <f>'2. Детальний звіт'!B244</f>
        <v>Прилад для виміру опору заземляючих пристроїв MRU-105</v>
      </c>
      <c r="C12" s="246" t="str">
        <f>'2. Детальний звіт'!D244</f>
        <v>інші доходи</v>
      </c>
      <c r="D12" s="246">
        <f>'2. Детальний звіт'!G244</f>
        <v>14.64</v>
      </c>
      <c r="E12" s="246">
        <f>'2. Детальний звіт'!I244</f>
        <v>14.64</v>
      </c>
      <c r="F12" s="249">
        <f>'2. Детальний звіт'!L244</f>
        <v>14.64</v>
      </c>
      <c r="G12" s="249">
        <f>'2. Детальний звіт'!N244</f>
        <v>14.64</v>
      </c>
      <c r="H12" s="250">
        <f t="shared" si="0"/>
        <v>1</v>
      </c>
      <c r="I12" s="249">
        <f t="shared" si="1"/>
        <v>0</v>
      </c>
    </row>
    <row r="13" spans="1:9" s="5" customFormat="1" ht="27" customHeight="1">
      <c r="A13" s="24">
        <v>9</v>
      </c>
      <c r="B13" s="247" t="str">
        <f>'2. Детальний звіт'!B245</f>
        <v>Комплект виміру струму к з і опору петлі "Ф-О" Е  115 Ш (7м) </v>
      </c>
      <c r="C13" s="246" t="str">
        <f>'2. Детальний звіт'!D245</f>
        <v>інші доходи</v>
      </c>
      <c r="D13" s="246">
        <f>'2. Детальний звіт'!G245</f>
        <v>58.224</v>
      </c>
      <c r="E13" s="246">
        <f>'2. Детальний звіт'!I245</f>
        <v>58.224</v>
      </c>
      <c r="F13" s="249">
        <f>'2. Детальний звіт'!L245</f>
        <v>58.224</v>
      </c>
      <c r="G13" s="249">
        <f>'2. Детальний звіт'!N245</f>
        <v>58.224</v>
      </c>
      <c r="H13" s="250">
        <f t="shared" si="0"/>
        <v>1</v>
      </c>
      <c r="I13" s="249">
        <f t="shared" si="1"/>
        <v>0</v>
      </c>
    </row>
    <row r="14" spans="1:9" s="5" customFormat="1" ht="43.5" customHeight="1">
      <c r="A14" s="24">
        <v>10</v>
      </c>
      <c r="B14" s="247" t="str">
        <f>'2. Детальний звіт'!B246</f>
        <v>Реконструкція електроопалення заміною електрокотла 36 кВт для обігріву адмінприміщення Сарненської дільниці.</v>
      </c>
      <c r="C14" s="246" t="str">
        <f>'2. Детальний звіт'!D246</f>
        <v>інші доходи</v>
      </c>
      <c r="D14" s="246">
        <f>'2. Детальний звіт'!G246</f>
        <v>4.674</v>
      </c>
      <c r="E14" s="246">
        <f>'2. Детальний звіт'!I246</f>
        <v>4.674</v>
      </c>
      <c r="F14" s="249">
        <f>'2. Детальний звіт'!L246</f>
        <v>4.674</v>
      </c>
      <c r="G14" s="249">
        <f>'2. Детальний звіт'!N246</f>
        <v>4.674</v>
      </c>
      <c r="H14" s="250">
        <f t="shared" si="0"/>
        <v>1</v>
      </c>
      <c r="I14" s="249">
        <f t="shared" si="1"/>
        <v>0</v>
      </c>
    </row>
    <row r="15" spans="1:9" s="5" customFormat="1" ht="40.5" customHeight="1">
      <c r="A15" s="24">
        <v>11</v>
      </c>
      <c r="B15" s="247" t="str">
        <f>'2. Детальний звіт'!B247</f>
        <v>Реконструкція електроопалення заміною електрокотла 60 кВт для обігріву адміністративного приміщення Дубенської дільниці.</v>
      </c>
      <c r="C15" s="246" t="str">
        <f>'2. Детальний звіт'!D247</f>
        <v>інші доходи</v>
      </c>
      <c r="D15" s="246">
        <f>'2. Детальний звіт'!G247</f>
        <v>5.92</v>
      </c>
      <c r="E15" s="246">
        <f>'2. Детальний звіт'!I247</f>
        <v>5.92</v>
      </c>
      <c r="F15" s="249">
        <f>'2. Детальний звіт'!L247</f>
        <v>5.916</v>
      </c>
      <c r="G15" s="249">
        <f>'2. Детальний звіт'!N247</f>
        <v>5.916</v>
      </c>
      <c r="H15" s="250">
        <f t="shared" si="0"/>
        <v>0.9993243243243244</v>
      </c>
      <c r="I15" s="249">
        <f t="shared" si="1"/>
        <v>0.0039999999999995595</v>
      </c>
    </row>
    <row r="16" spans="1:9" s="5" customFormat="1" ht="27.75" customHeight="1">
      <c r="A16" s="24">
        <v>12</v>
      </c>
      <c r="B16" s="439" t="s">
        <v>331</v>
      </c>
      <c r="C16" s="246" t="str">
        <f>'2. Детальний звіт'!D248</f>
        <v>інші доходи</v>
      </c>
      <c r="D16" s="256">
        <f>'2. Детальний звіт'!G248</f>
        <v>18.746</v>
      </c>
      <c r="E16" s="256">
        <f>'2. Детальний звіт'!I248</f>
        <v>18.746</v>
      </c>
      <c r="F16" s="249">
        <f>'2. Детальний звіт'!L248</f>
        <v>18.756</v>
      </c>
      <c r="G16" s="249">
        <f>'2. Детальний звіт'!N248</f>
        <v>18.756</v>
      </c>
      <c r="H16" s="250">
        <f t="shared" si="0"/>
        <v>1.000533447135389</v>
      </c>
      <c r="I16" s="249">
        <f t="shared" si="1"/>
        <v>-0.010000000000001563</v>
      </c>
    </row>
    <row r="17" spans="1:9" s="5" customFormat="1" ht="27.75" customHeight="1">
      <c r="A17" s="24">
        <v>13</v>
      </c>
      <c r="B17" s="247" t="str">
        <f>'2. Детальний звіт'!B249</f>
        <v>Кондиціонер 27 кВт в диспетчерську Дубенської дільниці</v>
      </c>
      <c r="C17" s="246" t="str">
        <f>'2. Детальний звіт'!D249</f>
        <v>інші доходи</v>
      </c>
      <c r="D17" s="246">
        <f>'2. Детальний звіт'!G249</f>
        <v>37.3</v>
      </c>
      <c r="E17" s="246">
        <f>'2. Детальний звіт'!I249</f>
        <v>37.3</v>
      </c>
      <c r="F17" s="249">
        <f>'2. Детальний звіт'!L249</f>
        <v>37.3</v>
      </c>
      <c r="G17" s="249">
        <f>'2. Детальний звіт'!N249</f>
        <v>37.3</v>
      </c>
      <c r="H17" s="250">
        <f t="shared" si="0"/>
        <v>1</v>
      </c>
      <c r="I17" s="249">
        <f t="shared" si="1"/>
        <v>0</v>
      </c>
    </row>
    <row r="18" spans="1:9" s="5" customFormat="1" ht="29.25" customHeight="1">
      <c r="A18" s="24">
        <v>14</v>
      </c>
      <c r="B18" s="613" t="str">
        <f>'2. Детальний звіт'!B250</f>
        <v>Кондиціонер 10 кВт в актовий зал центрального офісу</v>
      </c>
      <c r="C18" s="246" t="str">
        <f>'2. Детальний звіт'!D250</f>
        <v>інші доходи</v>
      </c>
      <c r="D18" s="246">
        <f>'2. Детальний звіт'!G250</f>
        <v>51.258</v>
      </c>
      <c r="E18" s="246">
        <f>'2. Детальний звіт'!I250</f>
        <v>51.258</v>
      </c>
      <c r="F18" s="249">
        <f>'2. Детальний звіт'!L250</f>
        <v>51.252</v>
      </c>
      <c r="G18" s="249">
        <f>'2. Детальний звіт'!N250</f>
        <v>51.252</v>
      </c>
      <c r="H18" s="250">
        <f t="shared" si="0"/>
        <v>0.9998829451012525</v>
      </c>
      <c r="I18" s="249">
        <f t="shared" si="1"/>
        <v>0.006000000000000227</v>
      </c>
    </row>
    <row r="19" spans="1:9" s="5" customFormat="1" ht="28.5" customHeight="1">
      <c r="A19" s="24">
        <v>15</v>
      </c>
      <c r="B19" s="470" t="s">
        <v>463</v>
      </c>
      <c r="C19" s="246" t="str">
        <f>'2. Детальний звіт'!D251</f>
        <v>інші доходи</v>
      </c>
      <c r="D19" s="256">
        <f>'2. Детальний звіт'!G251</f>
        <v>4.86</v>
      </c>
      <c r="E19" s="256">
        <f>'2. Детальний звіт'!I251</f>
        <v>4.86</v>
      </c>
      <c r="F19" s="249">
        <f>'2. Детальний звіт'!L251</f>
        <v>0</v>
      </c>
      <c r="G19" s="249">
        <f>'2. Детальний звіт'!N251</f>
        <v>0</v>
      </c>
      <c r="H19" s="250">
        <f t="shared" si="0"/>
        <v>0</v>
      </c>
      <c r="I19" s="249">
        <f t="shared" si="1"/>
        <v>4.86</v>
      </c>
    </row>
    <row r="20" spans="1:9" s="5" customFormat="1" ht="27" customHeight="1">
      <c r="A20" s="24">
        <v>16</v>
      </c>
      <c r="B20" s="247" t="str">
        <f>'2. Детальний звіт'!B252</f>
        <v>Кондиціонер 2,1 кВт в абонентський відділ Дубровицької дільниці</v>
      </c>
      <c r="C20" s="246" t="str">
        <f>'2. Детальний звіт'!D252</f>
        <v>інші доходи</v>
      </c>
      <c r="D20" s="246">
        <f>'2. Детальний звіт'!G252</f>
        <v>4.86</v>
      </c>
      <c r="E20" s="246">
        <f>'2. Детальний звіт'!I252</f>
        <v>4.86</v>
      </c>
      <c r="F20" s="249">
        <f>'2. Детальний звіт'!L252</f>
        <v>4.86</v>
      </c>
      <c r="G20" s="249">
        <f>'2. Детальний звіт'!N252</f>
        <v>4.86</v>
      </c>
      <c r="H20" s="250">
        <f t="shared" si="0"/>
        <v>1</v>
      </c>
      <c r="I20" s="249">
        <f t="shared" si="1"/>
        <v>0</v>
      </c>
    </row>
    <row r="21" spans="1:9" s="5" customFormat="1" ht="27.75" customHeight="1">
      <c r="A21" s="24">
        <v>17</v>
      </c>
      <c r="B21" s="247" t="str">
        <f>'2. Детальний звіт'!B253</f>
        <v>Кондиціонер 2,1 кВт в абонентський відділ Млинівської дільниці</v>
      </c>
      <c r="C21" s="246" t="str">
        <f>'2. Детальний звіт'!D253</f>
        <v>інші доходи</v>
      </c>
      <c r="D21" s="246">
        <f>'2. Детальний звіт'!G253</f>
        <v>9.72</v>
      </c>
      <c r="E21" s="246">
        <f>'2. Детальний звіт'!I253</f>
        <v>9.72</v>
      </c>
      <c r="F21" s="249">
        <f>'2. Детальний звіт'!L253</f>
        <v>4.86</v>
      </c>
      <c r="G21" s="249">
        <f>'2. Детальний звіт'!N253</f>
        <v>4.86</v>
      </c>
      <c r="H21" s="250">
        <f t="shared" si="0"/>
        <v>0.5</v>
      </c>
      <c r="I21" s="249">
        <f t="shared" si="1"/>
        <v>4.86</v>
      </c>
    </row>
    <row r="22" spans="1:9" ht="14.25">
      <c r="A22" s="655" t="s">
        <v>48</v>
      </c>
      <c r="B22" s="656"/>
      <c r="C22" s="100"/>
      <c r="D22" s="248">
        <f>SUM(D5:D21)</f>
        <v>445.999044</v>
      </c>
      <c r="E22" s="248">
        <f>SUM(E5:E21)</f>
        <v>445.999044</v>
      </c>
      <c r="F22" s="248">
        <f>SUM(F5:F21)</f>
        <v>417.36904400000003</v>
      </c>
      <c r="G22" s="248">
        <f>SUM(G5:G21)</f>
        <v>417.36904400000003</v>
      </c>
      <c r="H22" s="252">
        <f t="shared" si="0"/>
        <v>0.9358070372904208</v>
      </c>
      <c r="I22" s="248">
        <f>SUM(I5:I21)</f>
        <v>28.629999999999992</v>
      </c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</sheetData>
  <sheetProtection/>
  <mergeCells count="10">
    <mergeCell ref="A22:B22"/>
    <mergeCell ref="A1:I1"/>
    <mergeCell ref="A2:A3"/>
    <mergeCell ref="B2:B3"/>
    <mergeCell ref="C2:C3"/>
    <mergeCell ref="D2:D3"/>
    <mergeCell ref="E2:E3"/>
    <mergeCell ref="H2:H3"/>
    <mergeCell ref="I2:I3"/>
    <mergeCell ref="F2:G2"/>
  </mergeCells>
  <printOptions/>
  <pageMargins left="0.51" right="0.36" top="0.36" bottom="0.38" header="0.27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Olexandr.Lukyanuk</cp:lastModifiedBy>
  <cp:lastPrinted>2013-07-10T08:02:47Z</cp:lastPrinted>
  <dcterms:created xsi:type="dcterms:W3CDTF">1996-10-08T23:32:33Z</dcterms:created>
  <dcterms:modified xsi:type="dcterms:W3CDTF">2013-07-10T12:43:32Z</dcterms:modified>
  <cp:category/>
  <cp:version/>
  <cp:contentType/>
  <cp:contentStatus/>
</cp:coreProperties>
</file>