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9600" tabRatio="918" firstSheet="21" activeTab="21"/>
  </bookViews>
  <sheets>
    <sheet name="I" sheetId="1" r:id="rId1"/>
    <sheet name="Титульна сторінка" sheetId="2" r:id="rId2"/>
    <sheet name="1.Незавершене будівництво" sheetId="3" r:id="rId3"/>
    <sheet name="2.Джерела фінансування" sheetId="4" r:id="rId4"/>
    <sheet name="3.План інвестицій" sheetId="5" r:id="rId5"/>
    <sheet name="4.1.Технічний стан" sheetId="6" r:id="rId6"/>
    <sheet name="4.2.Характеристика мереж" sheetId="7" r:id="rId7"/>
    <sheet name="4.3.Облік" sheetId="8" r:id="rId8"/>
    <sheet name="4.3.1. Облік промспоживачів" sheetId="9" r:id="rId9"/>
    <sheet name="4.3.2. Облік промспоживачів" sheetId="10" r:id="rId10"/>
    <sheet name="4.4.1. Облік населення" sheetId="11" r:id="rId11"/>
    <sheet name="4.4.2. Облік населення" sheetId="12" r:id="rId12"/>
    <sheet name="4.5. Стан комерційного обліку" sheetId="13" r:id="rId13"/>
    <sheet name="4.5.1. Техн стан вимір ТС" sheetId="14" r:id="rId14"/>
    <sheet name="4.6. Технічний облік" sheetId="15" r:id="rId15"/>
    <sheet name="4.7.Стан компютерної техніки" sheetId="16" r:id="rId16"/>
    <sheet name="4.8.Стан транспорту" sheetId="17" r:id="rId17"/>
    <sheet name="4.8.1.Аналіз списання" sheetId="18" r:id="rId18"/>
    <sheet name="4.8.2" sheetId="19" r:id="rId19"/>
    <sheet name="4.9.Витрати" sheetId="20" r:id="rId20"/>
    <sheet name="4.10.Характеристика за 5 років" sheetId="21" r:id="rId21"/>
    <sheet name="5.Загальний опис робіт" sheetId="22" r:id="rId22"/>
    <sheet name="5.І.Електричні мережі" sheetId="23" r:id="rId23"/>
    <sheet name="5.І.1.Обсяги робіт" sheetId="24" r:id="rId24"/>
    <sheet name="5.ІІ.Зниження понаднорматива" sheetId="25" r:id="rId25"/>
    <sheet name="5.ІІІ.АСДТК" sheetId="26" r:id="rId26"/>
    <sheet name="5.ІІІ.1.АСДТК" sheetId="27" r:id="rId27"/>
    <sheet name="5.IV.Інформаційні технології" sheetId="28" r:id="rId28"/>
    <sheet name="5.V.Зв'язок" sheetId="29" r:id="rId29"/>
    <sheet name="5.V.1.Зв'язок" sheetId="30" r:id="rId30"/>
    <sheet name="5.VI.Транспорт" sheetId="31" r:id="rId31"/>
    <sheet name="5.VII. Інше" sheetId="32" r:id="rId32"/>
    <sheet name="6. Проведення закупівлі " sheetId="33" r:id="rId33"/>
  </sheets>
  <externalReferences>
    <externalReference r:id="rId36"/>
  </externalReferences>
  <definedNames>
    <definedName name="_xlnm.Print_Area" localSheetId="32">'6. Проведення закупівлі '!$A$1:$AE$310</definedName>
    <definedName name="_xlnm.Print_Area" localSheetId="0">'I'!$A$1:$AE$280</definedName>
  </definedNames>
  <calcPr fullCalcOnLoad="1"/>
</workbook>
</file>

<file path=xl/comments1.xml><?xml version="1.0" encoding="utf-8"?>
<comments xmlns="http://schemas.openxmlformats.org/spreadsheetml/2006/main">
  <authors>
    <author>Olexandr.Lukyanuk</author>
  </authors>
  <commentList>
    <comment ref="B254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знято 1шт на 5.9тис</t>
        </r>
      </text>
    </comment>
    <comment ref="B255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знято 1шт на 7.3 тис</t>
        </r>
      </text>
    </comment>
    <comment ref="B246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4 шт на 343.8 тис</t>
        </r>
      </text>
    </comment>
    <comment ref="B247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1шт на 136.35 тис</t>
        </r>
      </text>
    </comment>
  </commentList>
</comments>
</file>

<file path=xl/comments21.xml><?xml version="1.0" encoding="utf-8"?>
<comments xmlns="http://schemas.openxmlformats.org/spreadsheetml/2006/main">
  <authors>
    <author>Kateryna.Chernova</author>
    <author>rlypak</author>
  </authors>
  <commentList>
    <comment ref="C26" authorId="0">
      <text>
        <r>
          <rPr>
            <b/>
            <sz val="8"/>
            <rFont val="Tahoma"/>
            <family val="0"/>
          </rPr>
          <t>Kateryna.Chernova:</t>
        </r>
        <r>
          <rPr>
            <sz val="8"/>
            <rFont val="Tahoma"/>
            <family val="0"/>
          </rPr>
          <t xml:space="preserve">
У Маши Бречко</t>
        </r>
      </text>
    </comment>
    <comment ref="D26" authorId="0">
      <text>
        <r>
          <rPr>
            <b/>
            <sz val="8"/>
            <rFont val="Tahoma"/>
            <family val="0"/>
          </rPr>
          <t>Kateryna.Chernova:</t>
        </r>
        <r>
          <rPr>
            <sz val="8"/>
            <rFont val="Tahoma"/>
            <family val="0"/>
          </rPr>
          <t xml:space="preserve">
У Маши Бречко</t>
        </r>
      </text>
    </comment>
    <comment ref="E26" authorId="0">
      <text>
        <r>
          <rPr>
            <b/>
            <sz val="8"/>
            <rFont val="Tahoma"/>
            <family val="0"/>
          </rPr>
          <t>Kateryna.Chernova:</t>
        </r>
        <r>
          <rPr>
            <sz val="8"/>
            <rFont val="Tahoma"/>
            <family val="0"/>
          </rPr>
          <t xml:space="preserve">
У Маши Бречко</t>
        </r>
      </text>
    </comment>
    <comment ref="C45" authorId="0">
      <text>
        <r>
          <rPr>
            <b/>
            <sz val="8"/>
            <rFont val="Tahoma"/>
            <family val="0"/>
          </rPr>
          <t>Kateryna.Chernova:</t>
        </r>
        <r>
          <rPr>
            <sz val="8"/>
            <rFont val="Tahoma"/>
            <family val="0"/>
          </rPr>
          <t xml:space="preserve">
у Чечеля</t>
        </r>
      </text>
    </comment>
    <comment ref="D45" authorId="0">
      <text>
        <r>
          <rPr>
            <b/>
            <sz val="8"/>
            <rFont val="Tahoma"/>
            <family val="0"/>
          </rPr>
          <t>Kateryna.Chernova:</t>
        </r>
        <r>
          <rPr>
            <sz val="8"/>
            <rFont val="Tahoma"/>
            <family val="0"/>
          </rPr>
          <t xml:space="preserve">
у Чечеля</t>
        </r>
      </text>
    </comment>
    <comment ref="E45" authorId="0">
      <text>
        <r>
          <rPr>
            <b/>
            <sz val="8"/>
            <rFont val="Tahoma"/>
            <family val="0"/>
          </rPr>
          <t>Kateryna.Chernova:</t>
        </r>
        <r>
          <rPr>
            <sz val="8"/>
            <rFont val="Tahoma"/>
            <family val="0"/>
          </rPr>
          <t xml:space="preserve">
у Чечеля</t>
        </r>
      </text>
    </comment>
    <comment ref="F45" authorId="0">
      <text>
        <r>
          <rPr>
            <b/>
            <sz val="8"/>
            <rFont val="Tahoma"/>
            <family val="0"/>
          </rPr>
          <t>Kateryna.Chernova:</t>
        </r>
        <r>
          <rPr>
            <sz val="8"/>
            <rFont val="Tahoma"/>
            <family val="0"/>
          </rPr>
          <t xml:space="preserve">
у Чечеля</t>
        </r>
      </text>
    </comment>
    <comment ref="C50" authorId="1">
      <text>
        <r>
          <rPr>
            <b/>
            <sz val="8"/>
            <rFont val="Tahoma"/>
            <family val="0"/>
          </rPr>
          <t>rlypak:</t>
        </r>
        <r>
          <rPr>
            <sz val="8"/>
            <rFont val="Tahoma"/>
            <family val="0"/>
          </rPr>
          <t xml:space="preserve">
Згідно  методики розрахунку умовних одиниць РЗА враховуються в підстанційному обладнанні</t>
        </r>
      </text>
    </comment>
    <comment ref="D50" authorId="1">
      <text>
        <r>
          <rPr>
            <b/>
            <sz val="8"/>
            <rFont val="Tahoma"/>
            <family val="0"/>
          </rPr>
          <t>rlypak:</t>
        </r>
        <r>
          <rPr>
            <sz val="8"/>
            <rFont val="Tahoma"/>
            <family val="0"/>
          </rPr>
          <t xml:space="preserve">
Згідно  методики розрахунку умовних одиниць РЗА враховуються в підстанційному обладнанні</t>
        </r>
      </text>
    </comment>
    <comment ref="E50" authorId="1">
      <text>
        <r>
          <rPr>
            <b/>
            <sz val="8"/>
            <rFont val="Tahoma"/>
            <family val="0"/>
          </rPr>
          <t>rlypak:</t>
        </r>
        <r>
          <rPr>
            <sz val="8"/>
            <rFont val="Tahoma"/>
            <family val="0"/>
          </rPr>
          <t xml:space="preserve">
Згідно  методики розрахунку умовних одиниць РЗА враховуються в підстанційному обладнанні</t>
        </r>
      </text>
    </comment>
    <comment ref="F50" authorId="1">
      <text>
        <r>
          <rPr>
            <b/>
            <sz val="8"/>
            <rFont val="Tahoma"/>
            <family val="0"/>
          </rPr>
          <t>rlypak:</t>
        </r>
        <r>
          <rPr>
            <sz val="8"/>
            <rFont val="Tahoma"/>
            <family val="0"/>
          </rPr>
          <t xml:space="preserve">
Згідно  методики розрахунку умовних одиниць РЗА враховуються в підстанційному обладнанні</t>
        </r>
      </text>
    </comment>
    <comment ref="G50" authorId="1">
      <text>
        <r>
          <rPr>
            <b/>
            <sz val="8"/>
            <rFont val="Tahoma"/>
            <family val="0"/>
          </rPr>
          <t>rlypak:</t>
        </r>
        <r>
          <rPr>
            <sz val="8"/>
            <rFont val="Tahoma"/>
            <family val="0"/>
          </rPr>
          <t xml:space="preserve">
Згідно  методики розрахунку умовних одиниць РЗА враховуються в підстанційному обладнанні</t>
        </r>
      </text>
    </comment>
  </commentList>
</comments>
</file>

<file path=xl/comments33.xml><?xml version="1.0" encoding="utf-8"?>
<comments xmlns="http://schemas.openxmlformats.org/spreadsheetml/2006/main">
  <authors>
    <author>Olexandr.Lukyanuk</author>
  </authors>
  <commentList>
    <comment ref="B225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знято 1шт на 5.9тис</t>
        </r>
      </text>
    </comment>
    <comment ref="B226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знято 1шт на 7.3 тис</t>
        </r>
      </text>
    </comment>
    <comment ref="B217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4 шт на 343.8 тис</t>
        </r>
      </text>
    </comment>
    <comment ref="B218" authorId="0">
      <text>
        <r>
          <rPr>
            <b/>
            <sz val="8"/>
            <rFont val="Tahoma"/>
            <family val="0"/>
          </rPr>
          <t>Olexandr.Lukyanuk:</t>
        </r>
        <r>
          <rPr>
            <sz val="8"/>
            <rFont val="Tahoma"/>
            <family val="0"/>
          </rPr>
          <t xml:space="preserve">
1шт на 136.35 тис</t>
        </r>
      </text>
    </comment>
  </commentList>
</comments>
</file>

<file path=xl/sharedStrings.xml><?xml version="1.0" encoding="utf-8"?>
<sst xmlns="http://schemas.openxmlformats.org/spreadsheetml/2006/main" count="5938" uniqueCount="2081">
  <si>
    <t xml:space="preserve">Прилад для вимірювання діелектричних втрат в трансформаторному маслі. </t>
  </si>
  <si>
    <t>Фотоелектроколориметр.</t>
  </si>
  <si>
    <t>УАЗ-3303 6871РВН</t>
  </si>
  <si>
    <t>ГАЗ-32213 77746РА</t>
  </si>
  <si>
    <t>2ПТС-4 1975РБ</t>
  </si>
  <si>
    <t>ГАЗ 2705 ВК3137АР</t>
  </si>
  <si>
    <t>ЗІЛ-133ГЯ 00160РО</t>
  </si>
  <si>
    <t>ГАЗ-33023 46396РВ</t>
  </si>
  <si>
    <t>УАЗ-3909 00658РО</t>
  </si>
  <si>
    <t>УАЗ-31514 40423РВ</t>
  </si>
  <si>
    <t>УАЗ-31514 46319РВ</t>
  </si>
  <si>
    <t>УАЗ-3909 ВК1616АА</t>
  </si>
  <si>
    <t>УАЗ-3909 ВК9055АВ</t>
  </si>
  <si>
    <t>УАЗ-3909 17812РВ</t>
  </si>
  <si>
    <t>УАЗ-3909 53994РВ</t>
  </si>
  <si>
    <t>ВАЗ-21213 53987РВ</t>
  </si>
  <si>
    <t>ВАЗ-21150 65502РВ</t>
  </si>
  <si>
    <t>УАЗ-31512 5116РВА</t>
  </si>
  <si>
    <t>TK-U-3909-ВП6 УАЗ-3741  ВК8987АК</t>
  </si>
  <si>
    <t>ВАЗ-21043-20  ВК8988АК</t>
  </si>
  <si>
    <t xml:space="preserve"> АС-U39094-ВП6  ВК1992АТ</t>
  </si>
  <si>
    <t>ISUZU NOR 71P АА4802ІЕ</t>
  </si>
  <si>
    <t>Т-40 5895РБ</t>
  </si>
  <si>
    <t>ГАЗ-52 7177РВН</t>
  </si>
  <si>
    <t>ГАЗ-33021 7224РВО</t>
  </si>
  <si>
    <t>УАЗ-3303 45079РВ</t>
  </si>
  <si>
    <t>ГАЗ-33023 46915РВ</t>
  </si>
  <si>
    <t>УАЗ-3909 ВК2811АН</t>
  </si>
  <si>
    <t>УАЗ-3909 ВК8664АВ</t>
  </si>
  <si>
    <t>ВАЗ-21213 55028РВ</t>
  </si>
  <si>
    <t>УАЗ-2206 03910РО</t>
  </si>
  <si>
    <t>TK-U-3909-ВП6 УАЗ-3741  ВК9229АК</t>
  </si>
  <si>
    <t>ВАЗ-21214  ВК9228АК</t>
  </si>
  <si>
    <t>ВАЗ-212140 ВК8657АК</t>
  </si>
  <si>
    <t>АС-U 39094 ВП6 УАЗ-374194 ВК9160АР</t>
  </si>
  <si>
    <t>МТЗ-80 01499РА</t>
  </si>
  <si>
    <t>ГАЗ-5228 ВК3135АР</t>
  </si>
  <si>
    <t>ГАЗ-2705 ВК3138АР</t>
  </si>
  <si>
    <t>ГАЗ-3102 ВК3143АР</t>
  </si>
  <si>
    <t>УАЗ-31514 ВК3142АР</t>
  </si>
  <si>
    <t>УАЗ-2206 ВК3139АР</t>
  </si>
  <si>
    <t>ГАЗ-2705 01446РО</t>
  </si>
  <si>
    <t>УАЗ-3909 ВК0695АН</t>
  </si>
  <si>
    <t>УАЗ-3909 ВК0039АА</t>
  </si>
  <si>
    <t>ГАЗ-33023 ВК6379АР</t>
  </si>
  <si>
    <t>ИЖ-2717-90 ВК7449АВ</t>
  </si>
  <si>
    <t>ИЖ-2717-90 ВК0844АВ</t>
  </si>
  <si>
    <t>ГАЗ-33023 ВК3140АР</t>
  </si>
  <si>
    <t>ГАЗ-33023 ВК3141АР</t>
  </si>
  <si>
    <t>ВАЗ-21213 ВК3136АР</t>
  </si>
  <si>
    <t>ГАЗ-2217 ВК4936АА</t>
  </si>
  <si>
    <t>ГАЗ-2705-414  ВК7782АР</t>
  </si>
  <si>
    <t>ГАЗ-2705-414  ВК7780АР</t>
  </si>
  <si>
    <t xml:space="preserve"> АС-U39094-ВП6  ВК2278АТ</t>
  </si>
  <si>
    <t xml:space="preserve"> АС-U39094-ВП6  ВК2279АТ</t>
  </si>
  <si>
    <t>ISUZU NOR 71P АА4803ІЕ</t>
  </si>
  <si>
    <t>МТЗ-80 3480РД</t>
  </si>
  <si>
    <t>4.8.1. Аналіз автотранспорту та спецавтотехніки, пропонованих до списання станом на початок 2012р</t>
  </si>
  <si>
    <t>4.8. Узагальнений порівняльний аналіз зміни технічного стану автотранспорту та спецавтотехніки *</t>
  </si>
  <si>
    <t>Назва показника</t>
  </si>
  <si>
    <t>Показник на кінець року</t>
  </si>
  <si>
    <t>Кількість автотракторної техніки і спецмеханізмів, усього</t>
  </si>
  <si>
    <t>шт.</t>
  </si>
  <si>
    <t>з них підлягають списанню</t>
  </si>
  <si>
    <t>Автокрани</t>
  </si>
  <si>
    <t>Автобурові машини</t>
  </si>
  <si>
    <t>1.3</t>
  </si>
  <si>
    <t>Бурокранові установки</t>
  </si>
  <si>
    <t>1.4</t>
  </si>
  <si>
    <t>Телевишки та автогідропідйомники</t>
  </si>
  <si>
    <t>у т.ч. на базі тракторів</t>
  </si>
  <si>
    <t>1.5</t>
  </si>
  <si>
    <t>Пересувні  електромеханічні майстерні</t>
  </si>
  <si>
    <t>1.6</t>
  </si>
  <si>
    <t>електролабораторії</t>
  </si>
  <si>
    <t>1.7</t>
  </si>
  <si>
    <r>
      <t>бригадні автомашини</t>
    </r>
    <r>
      <rPr>
        <sz val="10"/>
        <rFont val="Arial Cyr"/>
        <family val="0"/>
      </rPr>
      <t xml:space="preserve">,                        всього             </t>
    </r>
  </si>
  <si>
    <t>у т.ч. для ОВБ</t>
  </si>
  <si>
    <t>1.8</t>
  </si>
  <si>
    <t>вантажні автомобілі</t>
  </si>
  <si>
    <t>1.9</t>
  </si>
  <si>
    <t>вантажопасажирські автомобілі</t>
  </si>
  <si>
    <t>1.10</t>
  </si>
  <si>
    <t>фургони і пікапи</t>
  </si>
  <si>
    <t>1.11</t>
  </si>
  <si>
    <t>автобуси та мікроавтобуси</t>
  </si>
  <si>
    <t>1.12</t>
  </si>
  <si>
    <r>
      <t>легкові</t>
    </r>
    <r>
      <rPr>
        <sz val="10"/>
        <rFont val="Arial Cyr"/>
        <family val="0"/>
      </rPr>
      <t xml:space="preserve"> автомашини</t>
    </r>
  </si>
  <si>
    <t>1.13</t>
  </si>
  <si>
    <t>трактори і механізми на їх базі</t>
  </si>
  <si>
    <t>1.14</t>
  </si>
  <si>
    <t>причепи, напівпричепи</t>
  </si>
  <si>
    <t>1.15</t>
  </si>
  <si>
    <t>автомайстерні</t>
  </si>
  <si>
    <t>1.16</t>
  </si>
  <si>
    <r>
      <t xml:space="preserve">спеціальні </t>
    </r>
    <r>
      <rPr>
        <sz val="10"/>
        <rFont val="Arial Cyr"/>
        <family val="0"/>
      </rPr>
      <t>легкові автомашини</t>
    </r>
  </si>
  <si>
    <t>1.17</t>
  </si>
  <si>
    <t>спеціальні автомобілі</t>
  </si>
  <si>
    <t>1.18</t>
  </si>
  <si>
    <t>автонавантажувачі</t>
  </si>
  <si>
    <t>* у тому числі арендовані на довгостроковий період (більше року)</t>
  </si>
  <si>
    <t>2012 (з урахуванням обсягів запланованих робіт)</t>
  </si>
  <si>
    <t>Група</t>
  </si>
  <si>
    <t>Кількість по компанії, шт.</t>
  </si>
  <si>
    <t>Класифікація за конфігурацією</t>
  </si>
  <si>
    <r>
      <t xml:space="preserve">І-а группа
</t>
    </r>
    <r>
      <rPr>
        <sz val="10"/>
        <rFont val="Arial"/>
        <family val="2"/>
      </rPr>
      <t>ХТ, АТ, CELERON та PENTIUM та аналоги з тактовою частотою процесора до 600 МГц ОЗУ до 512 Мб, HDD до 40 Гб</t>
    </r>
  </si>
  <si>
    <r>
      <t xml:space="preserve">ІІ-а группа
CELERON та </t>
    </r>
    <r>
      <rPr>
        <sz val="10"/>
        <rFont val="Arial"/>
        <family val="2"/>
      </rPr>
      <t>PENTIUM III-IV та аналоги з тактовою частотою процесора від 600 до 3000 МГц, ОЗУ 512-1000 Мб, HDD від 40 до 120 Гб</t>
    </r>
  </si>
  <si>
    <r>
      <t>ІІІ-я группа</t>
    </r>
    <r>
      <rPr>
        <sz val="10"/>
        <rFont val="Arial"/>
        <family val="2"/>
      </rPr>
      <t xml:space="preserve">
CELERON та PENTIUM ІV та аналоги з тактовою частотою процесора від 3 ГГц і вище, Core 2 Duo, Dual Core з тактовою частотою процесора від 1,6 ГГц і вище, ОЗУ 1 Гб і вище, HDD від 120 Гб і вище</t>
    </r>
  </si>
  <si>
    <t>Комп'ютери 2008 року випуску</t>
  </si>
  <si>
    <t>Комп'ютери 2009 року випуску</t>
  </si>
  <si>
    <t>Комп'ютери 2010 року випуску</t>
  </si>
  <si>
    <t>Класифікація за наявністю гарантійного обслуговування</t>
  </si>
  <si>
    <t>Комп'ютери  без гарантійного обслуговування (більше 5 років</t>
  </si>
  <si>
    <t>Комп'ютери  без гарантійного обслуговування (до 5 років)</t>
  </si>
  <si>
    <t>Комп'ютери  з діючим гарантійним обслуговуванням</t>
  </si>
  <si>
    <t>Комп'ютери 2011 року випуску</t>
  </si>
  <si>
    <t>4.7. Стан комп'ютерної техніки в компанії на початок 2012 року</t>
  </si>
  <si>
    <t>Додаток 1</t>
  </si>
  <si>
    <t xml:space="preserve">до Порядку подання, розгляду, схвалення та </t>
  </si>
  <si>
    <t>виконання інвестиційних програм ліцензіатів</t>
  </si>
  <si>
    <t>з передачі та постачання електричної енергії</t>
  </si>
  <si>
    <t>Інвестиційна програма</t>
  </si>
  <si>
    <t>Прогнозний період</t>
  </si>
  <si>
    <t>з</t>
  </si>
  <si>
    <t>по</t>
  </si>
  <si>
    <t>П'ятирічний період</t>
  </si>
  <si>
    <t>роки</t>
  </si>
  <si>
    <t>В таблицях з формулами заповнюються поля, виділені жовтим кольором.</t>
  </si>
  <si>
    <t>З приводу заповнення форми звертайтесь за адресою: pustovojtov@nerc.gov.ua</t>
  </si>
  <si>
    <t>1. Перелік об'єктів незавершеного будівництва, модернізації та реконструкції</t>
  </si>
  <si>
    <t>Найменування об'єктів</t>
  </si>
  <si>
    <t>Початок робіт (рік, місяць)</t>
  </si>
  <si>
    <t>Затверджена кошторисна вартість (тис.грн)</t>
  </si>
  <si>
    <t>Обсяг здійсненого фінансування з початку будівництва по (поточна дата) (тис.грн)</t>
  </si>
  <si>
    <t>Вартість виконаних робіт з початку будівництва по (поточна дата) (тис.грн)</t>
  </si>
  <si>
    <t>Обсяг незавершеного будівництва станом на (поточна дата) (тис.грн)</t>
  </si>
  <si>
    <t>Залишок кошторисної вартості на (поточна дата) (тис.грн)</t>
  </si>
  <si>
    <t>Характер робіт (нове будівництво, реконструкція, модернізація)</t>
  </si>
  <si>
    <t>Пропозиції щодо подальшого використання</t>
  </si>
  <si>
    <t>" 12  " червня   2012 року</t>
  </si>
  <si>
    <t>Інші доходи (небаланс ТВЕ)</t>
  </si>
  <si>
    <t>8=4-5</t>
  </si>
  <si>
    <t>Заступник головного бухгалтера                               ___________________</t>
  </si>
  <si>
    <t>Чернявська О.О.</t>
  </si>
  <si>
    <t>ПЛІ-0,4 кВ м.Здолбунів від розвантажув ТП</t>
  </si>
  <si>
    <t xml:space="preserve">ПС 110/35/10 кВ "Рокитно" </t>
  </si>
  <si>
    <t>9.3.7</t>
  </si>
  <si>
    <t xml:space="preserve">ПС 110/35/10 кВ "Рокитно"  (1х16+1х10 мВА)заміна МВ 110кВ на ЕВ 110кВ - 1щт. </t>
  </si>
  <si>
    <t>2005</t>
  </si>
  <si>
    <t>Заміна захистів на ПС 110-35 кВ</t>
  </si>
  <si>
    <t>Заміна захистів ПЛ 35кВ на ПС 35/10кВ "Городище"-1шт., "Дядьковичі"-2шт.</t>
  </si>
  <si>
    <t>Модернізація регістраторів "РЕКОН" на ПС 110кВ "Південна", "Костопіль", "Сарни"</t>
  </si>
  <si>
    <t xml:space="preserve">ПЛІ-0.4кВ в с.Ставки від ТП-659   </t>
  </si>
  <si>
    <t xml:space="preserve">Заміна захистів ПЛ 35кВ на ПС 35кВ "Городище" і "Дядьковичі" </t>
  </si>
  <si>
    <t>10.3.3</t>
  </si>
  <si>
    <t>Модернізація регістраторів "РЕКОН" на ПС 110кВ "Південна","Костопіль","Сарни"</t>
  </si>
  <si>
    <t>Обсяг фінансування згідно інвестиційною програмою на 2012р.  (тис.грн)</t>
  </si>
  <si>
    <t>№ з\п</t>
  </si>
  <si>
    <t>Показники капіталовкладень</t>
  </si>
  <si>
    <t>Капіталовкладення на передачу електроенергії</t>
  </si>
  <si>
    <t>Капіталовкладення на постачання електроенергії</t>
  </si>
  <si>
    <t>Джерела фінансування</t>
  </si>
  <si>
    <t>Власні кошти, у т.ч.</t>
  </si>
  <si>
    <t xml:space="preserve"> амортизаційні відрахування</t>
  </si>
  <si>
    <t>1.1.2</t>
  </si>
  <si>
    <t>прибуток від ліцензованої діяльності</t>
  </si>
  <si>
    <t>1.1.3</t>
  </si>
  <si>
    <t>операційні витрати</t>
  </si>
  <si>
    <t>1.1.4</t>
  </si>
  <si>
    <t>інші доходи, в т.ч.</t>
  </si>
  <si>
    <t>1.1.4.1</t>
  </si>
  <si>
    <t xml:space="preserve"> - дохід від реалізації реактивної електроенергії</t>
  </si>
  <si>
    <t>1.1.4.2</t>
  </si>
  <si>
    <t>Залучені кошти</t>
  </si>
  <si>
    <t>Кредити</t>
  </si>
  <si>
    <t>Іноземні інвестиції</t>
  </si>
  <si>
    <t>Технічна допомога (гранти)</t>
  </si>
  <si>
    <t xml:space="preserve"> - дохід внаслідок збільшення обсягів передачі та постачання електроенергії у 2011 році</t>
  </si>
  <si>
    <t>3. План інвестицій за джерелами фінансування інвестиційної програми на 5 років</t>
  </si>
  <si>
    <t>Джерела фінансування, (тис.грн без ПДВ)</t>
  </si>
  <si>
    <t>Власні кошти</t>
  </si>
  <si>
    <t>Інші (розшифрувати)</t>
  </si>
  <si>
    <t>4.1. Узагальнений технічний стан об'єктів електричних мереж</t>
  </si>
  <si>
    <t>Назва обладнання та якісна оцінка</t>
  </si>
  <si>
    <t>ПЛ-110 (150) кВ*, усього</t>
  </si>
  <si>
    <t>км</t>
  </si>
  <si>
    <t>у доброму стані</t>
  </si>
  <si>
    <t>підлягає реконструкції</t>
  </si>
  <si>
    <t>підлягає капітальному ремонту</t>
  </si>
  <si>
    <t>підлягає повній заміні</t>
  </si>
  <si>
    <t>ПЛ-35 кВ*, усього</t>
  </si>
  <si>
    <t>ПЛ-6 (10) кВ*, усього</t>
  </si>
  <si>
    <t>ПЛ-0,4 кВ*, усього</t>
  </si>
  <si>
    <t>КЛ-110 (150) кВ*, усього</t>
  </si>
  <si>
    <t>КЛ-35 кВ*, усього</t>
  </si>
  <si>
    <t>- // -</t>
  </si>
  <si>
    <t xml:space="preserve">Додаток 24 </t>
  </si>
  <si>
    <t xml:space="preserve">Додаток 23 </t>
  </si>
  <si>
    <t xml:space="preserve">Додаток 22 </t>
  </si>
  <si>
    <t xml:space="preserve">Додаток 19 </t>
  </si>
  <si>
    <t xml:space="preserve">Додаток 20 </t>
  </si>
  <si>
    <t xml:space="preserve">Додаток 21 </t>
  </si>
  <si>
    <t xml:space="preserve">Додаток 18 </t>
  </si>
  <si>
    <t xml:space="preserve">Додаток 17 </t>
  </si>
  <si>
    <t xml:space="preserve">Додаток 16 </t>
  </si>
  <si>
    <t xml:space="preserve">Додаток 15 </t>
  </si>
  <si>
    <t xml:space="preserve">Додаток 14 </t>
  </si>
  <si>
    <t xml:space="preserve">Додаток 13 </t>
  </si>
  <si>
    <t>Дод 1,2,3</t>
  </si>
  <si>
    <t>Дод3,7,8</t>
  </si>
  <si>
    <t>КЛ-6 (10) кВ*, усього</t>
  </si>
  <si>
    <t>КЛ-0,4 кВ*, усього</t>
  </si>
  <si>
    <t>Силові трансформатори ПС вищою напругою 35 кВ, усього</t>
  </si>
  <si>
    <t>вимагають заміни з метою зниження ТВЕ</t>
  </si>
  <si>
    <t>як такі, що не підлягають ремонту**</t>
  </si>
  <si>
    <t>Силові трансформатори ПС вищою напругою 110 (150) кВ, усього</t>
  </si>
  <si>
    <r>
      <t>як такі, що не підлягають ремонту*</t>
    </r>
    <r>
      <rPr>
        <sz val="10"/>
        <color indexed="10"/>
        <rFont val="Arial Cyr"/>
        <family val="2"/>
      </rPr>
      <t>*</t>
    </r>
  </si>
  <si>
    <t>Примітка:</t>
  </si>
  <si>
    <t>* Оцінку необхідності капітального ремонту або заміни ПЛ проводити по пріоритету реального технічного стану, а не з періодичності капітального ремонту, згідно з ПТЕ.</t>
  </si>
  <si>
    <t>** У разі наявності таких трансформаторів по кожному з них дати окреме обґрунтування.</t>
  </si>
  <si>
    <t>Технічний стан на початок 2012р.</t>
  </si>
  <si>
    <t>Обсяги запланованих робіт на 2012р.</t>
  </si>
  <si>
    <t>Прогнозований технічний стан на кінець 2012р з урахуванням обсягів запланованих робіт</t>
  </si>
  <si>
    <t>4.2. Характеристика електричних мереж</t>
  </si>
  <si>
    <t>Одиниці виміру</t>
  </si>
  <si>
    <t>Територія, на якій ведеться ліцензована діяльність</t>
  </si>
  <si>
    <r>
      <t>тис.км</t>
    </r>
    <r>
      <rPr>
        <sz val="10"/>
        <rFont val="Arial"/>
        <family val="2"/>
      </rPr>
      <t>²</t>
    </r>
  </si>
  <si>
    <t>Населення регіону</t>
  </si>
  <si>
    <t>тис.осіб</t>
  </si>
  <si>
    <t>Довжина повітряних ліній електропередачі, усього по колах</t>
  </si>
  <si>
    <t>у т.ч.:</t>
  </si>
  <si>
    <t>напругою 150 кВ</t>
  </si>
  <si>
    <t>км | %</t>
  </si>
  <si>
    <t xml:space="preserve">з них на дерев'яних опорах </t>
  </si>
  <si>
    <t>напругою 110 кВ</t>
  </si>
  <si>
    <t>напругою 35 кВ</t>
  </si>
  <si>
    <t>з них на дерев'яних опорах</t>
  </si>
  <si>
    <t>напругою 10 кВ</t>
  </si>
  <si>
    <t>напругою 6 кВ</t>
  </si>
  <si>
    <t>3.1.2</t>
  </si>
  <si>
    <t>3.1.3</t>
  </si>
  <si>
    <t>3.1.4</t>
  </si>
  <si>
    <t>3.1.5</t>
  </si>
  <si>
    <t>3.2.3.2</t>
  </si>
  <si>
    <t>3.2.3.3</t>
  </si>
  <si>
    <t>3.2.3.4</t>
  </si>
  <si>
    <t>3.2.3.5</t>
  </si>
  <si>
    <t>3.2.3.6</t>
  </si>
  <si>
    <t>3.2.3.7</t>
  </si>
  <si>
    <t>3.2.3.8</t>
  </si>
  <si>
    <t>3.2.3.9</t>
  </si>
  <si>
    <t>3.2.3.10</t>
  </si>
  <si>
    <t>3.2.3.11</t>
  </si>
  <si>
    <t>3.2.3.12</t>
  </si>
  <si>
    <t>3.2.3.13</t>
  </si>
  <si>
    <t>3.2.3.14</t>
  </si>
  <si>
    <t>3.2.3.15</t>
  </si>
  <si>
    <t>3.2.3.16</t>
  </si>
  <si>
    <t>3.2.3.17</t>
  </si>
  <si>
    <t>3.2.3.18</t>
  </si>
  <si>
    <t>напругою 0,4 кВ і нижче</t>
  </si>
  <si>
    <t>з проводом ПС, ПСО</t>
  </si>
  <si>
    <t>з ізольованим проводом (магістральних)</t>
  </si>
  <si>
    <t>перекидок 0,4 кВ, усього</t>
  </si>
  <si>
    <t>шт | км</t>
  </si>
  <si>
    <t>у т.ч. з ізольованими проводами (кабелями)</t>
  </si>
  <si>
    <t>Довжина кабельних ліній електропередачі, усього</t>
  </si>
  <si>
    <t>з них працюють понад 30 років</t>
  </si>
  <si>
    <t xml:space="preserve">напругою 0,4 кВ і нижче    </t>
  </si>
  <si>
    <t>Кількість власних знижувальних ПС 35-150 кВ та потужність силових трансформаторів на них, усього</t>
  </si>
  <si>
    <t>шт. | МВА</t>
  </si>
  <si>
    <t>35кВ</t>
  </si>
  <si>
    <t>150 кВ</t>
  </si>
  <si>
    <r>
      <t xml:space="preserve"> </t>
    </r>
    <r>
      <rPr>
        <b/>
        <i/>
        <sz val="14"/>
        <color indexed="10"/>
        <rFont val="Arial"/>
        <family val="2"/>
      </rPr>
      <t xml:space="preserve">Обсяги реструктуризації обєктів ІП 2011 року в зв'язку з збільшенням фізичних обсягів та одиничної питомої вартості більше 5%     </t>
    </r>
    <r>
      <rPr>
        <b/>
        <i/>
        <sz val="14"/>
        <color indexed="53"/>
        <rFont val="Arial"/>
        <family val="2"/>
      </rPr>
      <t xml:space="preserve"> </t>
    </r>
  </si>
  <si>
    <t>Рівненська сільська експлуатаційна дільниця</t>
  </si>
  <si>
    <t>Рокитнянська дільниця</t>
  </si>
  <si>
    <t>Рівненська міська дільниця</t>
  </si>
  <si>
    <t>Усього по розділах I-VII</t>
  </si>
  <si>
    <t xml:space="preserve">Усього по реструктуризованих обєктах                     </t>
  </si>
  <si>
    <t>с. Неньковичі ПЛI-0,4 кВ від ТП-45</t>
  </si>
  <si>
    <t>м.Рівне ПЛI-0,4 кВ від ТП-88</t>
  </si>
  <si>
    <t>м.Рівне ПЛI-0,4 кВ від ТП-21</t>
  </si>
  <si>
    <t>м.Дубно ПЛI-0,4 кВ від ТП-10</t>
  </si>
  <si>
    <t>м.Дубно ПЛI-0,4 кВ від ТП-17</t>
  </si>
  <si>
    <t>м.Дубно ПЛI-0,4 кВ від ТП-57</t>
  </si>
  <si>
    <t>м.Дубно ПЛI-0,4 кВ від ТП-52</t>
  </si>
  <si>
    <t>с.Яринівка ПЛI-0,4 кВ від ТП-179</t>
  </si>
  <si>
    <t>м.Сарни ПЛI-0,4 кВ від ТП-4</t>
  </si>
  <si>
    <t>с.Синіжево ПЛI-0,4 кВ від ТП-6</t>
  </si>
  <si>
    <t>с.Оженіно ПЛI-0,4 кВ від ТП-173</t>
  </si>
  <si>
    <t>м.Остріг ПЛI-0,4 кВ від ТП-2</t>
  </si>
  <si>
    <t>с.Борщівка ПЛI-0,4 кВ від ТП-215</t>
  </si>
  <si>
    <t>ПЛІ-0,4 кВ с.Люхча від розвантажув ТП</t>
  </si>
  <si>
    <t>ПЛІ-0,4 кВ с.Обарів від розвантажув ТП</t>
  </si>
  <si>
    <t>ПЛІ-0,4 кВ смт.Смига від розвантажув ТП</t>
  </si>
  <si>
    <t>ПЛІ-0,4 кВ с.Поліське від розвантажув ТП</t>
  </si>
  <si>
    <t>ПЛІ-0,4 кВ с.Мирне від розвантажув ТП</t>
  </si>
  <si>
    <t>ПЛІ-0,4 кВ м.Костопіль від розвантажув ТП</t>
  </si>
  <si>
    <t>ПЛІ-0,4 кВ м.Рівне від розвантажув ТП 402</t>
  </si>
  <si>
    <t>ПЛІ-0,4 кВ м.Рівне від розвантажув ТП 424</t>
  </si>
  <si>
    <t xml:space="preserve"> ПЛ 10кВ с.Неньковичі від ТП-45 (розвант. ТП)  </t>
  </si>
  <si>
    <t xml:space="preserve"> ПЛ 10кВ м.Дубно від ТП-10(розвант. ТП)  </t>
  </si>
  <si>
    <t xml:space="preserve"> ПЛ 10кВ с.Обарів від ТП-654(розвант. ТП)  </t>
  </si>
  <si>
    <t xml:space="preserve"> ПЛ 10кВ с.Поліське від ТП-208(розвант. ТП)  </t>
  </si>
  <si>
    <t xml:space="preserve"> ПЛ 10кВ смт.Володимирець від ТП-348(розвант. ТП)  </t>
  </si>
  <si>
    <t xml:space="preserve">ПЛ-10кВ в с.Оженіно від ТП-173 (розвант. ТП)  </t>
  </si>
  <si>
    <t xml:space="preserve">ПЛ-10кВ в с.Обарів від ТП-654 (розвант. ТП)  </t>
  </si>
  <si>
    <t xml:space="preserve">ПЛ-10кВ в смт.Володимирець від ТП-348 (розвант. ТП)  </t>
  </si>
  <si>
    <t>КЛ-10 кВ від розв.ТП (ТП-654 с.Обарів)</t>
  </si>
  <si>
    <t>КЛ-10 кВ від розв.ТП (ТП-424 м.Рівне)</t>
  </si>
  <si>
    <t xml:space="preserve">КЛ-10кВ в м.Рівне  ЗТП-279 - ЗТП-311                         (АСБ 3*150)     </t>
  </si>
  <si>
    <t xml:space="preserve"> с.Обарів від ТП-654 (розвантажувальної ТП-160кВА)</t>
  </si>
  <si>
    <t>Вартість проектів КЛ 10 кВ на 2012 р.</t>
  </si>
  <si>
    <t>Вартість проектів ПЛ 0,4-10 кВ на 2012р.</t>
  </si>
  <si>
    <t>Кількість власних знижувальних ПС 35-150 кВ , усього</t>
  </si>
  <si>
    <t>з них таких , які мають:</t>
  </si>
  <si>
    <t>два і більше трансформатори</t>
  </si>
  <si>
    <t>шт. | %</t>
  </si>
  <si>
    <t>два і більше джерел живлення</t>
  </si>
  <si>
    <t>телемеханіку в повному обсязі (ТС,ТУ,ТВ,АПТС)</t>
  </si>
  <si>
    <t>пристрої компенсації ємкісного струму</t>
  </si>
  <si>
    <t>пристрої компенсації реактивної потужності</t>
  </si>
  <si>
    <t>Кількість та потужність силових трансформаторів, установлених на знижувальних підстанціях напругою 6-150 кВ (без трансформаторів  для підключення заземлюючих реакторів та трансформаторів власних потреб), усього</t>
  </si>
  <si>
    <t>з них працюють більше 25 років</t>
  </si>
  <si>
    <t>шт. | % | МВА</t>
  </si>
  <si>
    <t>напругою 6 - 10 кВ</t>
  </si>
  <si>
    <t>з них працюють понад 25 років</t>
  </si>
  <si>
    <t>напругою 35 кВ - 150 кВ</t>
  </si>
  <si>
    <t>напругою 110 кВ (150 кВ)</t>
  </si>
  <si>
    <t>Кількість короткозамикачів, установлених на знижувальних підстанціях напругою 35-150 кВ, усього</t>
  </si>
  <si>
    <t>з них потребують заміни</t>
  </si>
  <si>
    <t>Кількість відокремлювачів, установлених на знижувальних підстанціях напругою 35-110 кВ, усього</t>
  </si>
  <si>
    <t>Кількість роз'єднувачів, установлених на знижувальних підстанціях напругою 35-110 кВ, усього</t>
  </si>
  <si>
    <t>Кількість вимикачів, установлених на об'єктах  електричних мереж напругою 6-150 кВ, усього</t>
  </si>
  <si>
    <t>у т. ч.:</t>
  </si>
  <si>
    <t>напругою до 10 кВ, з них:</t>
  </si>
  <si>
    <t>масляних</t>
  </si>
  <si>
    <t>вакуумних</t>
  </si>
  <si>
    <t>електромагнітних</t>
  </si>
  <si>
    <t>напругою до 35 кВ, з них:</t>
  </si>
  <si>
    <t>напругою до 110 кВ, з них:</t>
  </si>
  <si>
    <t>елегазових</t>
  </si>
  <si>
    <t>напругою до 150 кВ, з них:</t>
  </si>
  <si>
    <t>повітряних</t>
  </si>
  <si>
    <t>Кількість вимикачів, що випрацювали термін служби</t>
  </si>
  <si>
    <t>Обладнання пункту комерційного обліку ПКУ-10/50</t>
  </si>
  <si>
    <t>Вартість проектів ЕМ 0,4-10 кВ на 2013 -2014рр.</t>
  </si>
  <si>
    <t>Ст 82-83</t>
  </si>
  <si>
    <t>Ст 84-85</t>
  </si>
  <si>
    <t>Кількість вимикачів, що не відповідають струмам короткого замикання в електромережі, але експлуатуються, усього</t>
  </si>
  <si>
    <t>Кількість і потужність підстанцій 6 - 10/0,4 кВ, усього</t>
  </si>
  <si>
    <t>відритих</t>
  </si>
  <si>
    <t xml:space="preserve">    однотрансформаторних</t>
  </si>
  <si>
    <t xml:space="preserve">      з них щоглових</t>
  </si>
  <si>
    <t xml:space="preserve">   двотрансформаторних</t>
  </si>
  <si>
    <t>закритих</t>
  </si>
  <si>
    <t xml:space="preserve">   однотрансформаторних</t>
  </si>
  <si>
    <t>трьохтрансформаторних</t>
  </si>
  <si>
    <t>Кількість РП 6-20 кВ, усього</t>
  </si>
  <si>
    <t>Кількість повітряних фідерів 6-10 кВ, усього</t>
  </si>
  <si>
    <t>довжиною з відгалуженнями до 15 км</t>
  </si>
  <si>
    <t>з відгалуженями від 15 до 50 км</t>
  </si>
  <si>
    <t>довжиною з відгалуженнями понад 50 км</t>
  </si>
  <si>
    <t>Кількість лінійних та підстанціонних роз'єднувачів напругою 6-10 кВ, усього</t>
  </si>
  <si>
    <t>Кількість вимикачів  навантаженням 6-10 кВ, усього</t>
  </si>
  <si>
    <t xml:space="preserve">Довжина грозозахистного тросу по трасі ПЛ 35-150кВ, усього </t>
  </si>
  <si>
    <t>з них підлягають заміні та відновленню</t>
  </si>
  <si>
    <t>на лініях напругою 35 кВ</t>
  </si>
  <si>
    <t>на лініях напругою 110 кВ</t>
  </si>
  <si>
    <t>на лініях напругою 150 кВ</t>
  </si>
  <si>
    <t>Кількість ОПН , усього</t>
  </si>
  <si>
    <t>напругою 6-10кВ</t>
  </si>
  <si>
    <t>напругою 35кВ</t>
  </si>
  <si>
    <t>напругою 110кВ</t>
  </si>
  <si>
    <t>напругою 150кВ</t>
  </si>
  <si>
    <t>Станом на початок 
2012 року</t>
  </si>
  <si>
    <t>Очікується станом на кінець 2012 року з урахуванням інвестиційної програми</t>
  </si>
  <si>
    <t>Амортизація</t>
  </si>
  <si>
    <t>Метрологічні прилади</t>
  </si>
  <si>
    <t>Закупівля нових робочих станцій</t>
  </si>
  <si>
    <t>№ з/п</t>
  </si>
  <si>
    <t>Всього</t>
  </si>
  <si>
    <t>Керівник організації                               ___________________</t>
  </si>
  <si>
    <t>(П. І. Б.)</t>
  </si>
  <si>
    <t>М. П.</t>
  </si>
  <si>
    <t>Назва продукції *</t>
  </si>
  <si>
    <t>Одиниця виміру</t>
  </si>
  <si>
    <t>Вартість одиниці продукції
(тис.грн з ПДВ)</t>
  </si>
  <si>
    <t>у т. ч. по кварталах</t>
  </si>
  <si>
    <t>Джерело фінансування</t>
  </si>
  <si>
    <t>Примітка</t>
  </si>
  <si>
    <t>кількість</t>
  </si>
  <si>
    <t>тис.грн з ПДВ</t>
  </si>
  <si>
    <t>І квартал</t>
  </si>
  <si>
    <t>ІІ квартал</t>
  </si>
  <si>
    <t>ІІІ квартал</t>
  </si>
  <si>
    <t>ІV квартал</t>
  </si>
  <si>
    <t>І. Будівництво, модернізація та реконструкція електричних мереж та обладнання</t>
  </si>
  <si>
    <t>шт</t>
  </si>
  <si>
    <t>Заміна КЛ-0,4 кВ:(Вартість робіт і кабеля)</t>
  </si>
  <si>
    <t>Встановлення розвантажувальних ТП:</t>
  </si>
  <si>
    <t>Заміна КЛ-10 кВ:(Вартість робіт і кабеля)</t>
  </si>
  <si>
    <t>II. Заходи зі зниження та/або недопущення понаднормативних витрат електроенергії</t>
  </si>
  <si>
    <t>Витрати на заміну 1-фазних лічильників на нові (дефектні лічильники)</t>
  </si>
  <si>
    <t>IІІ. Впровадження та розвиток АСДТК</t>
  </si>
  <si>
    <t>Придбання та впровадження засобів диспетчерсько-технологічного управління замість морально і фізично-зношених та для розширення існуючих, у т.ч.:</t>
  </si>
  <si>
    <t>Телемеханіка ПС</t>
  </si>
  <si>
    <t>ІV. Впровадження та розвиток інформаційних технологій</t>
  </si>
  <si>
    <t>Модернізація існуючих та закупівля нових засобів комп'ютеризації, у т.ч.:</t>
  </si>
  <si>
    <t>Закупівля нового мережевого обладнання</t>
  </si>
  <si>
    <t>V. Впровадження та розвиток систем зв'язку та телекомунікацій</t>
  </si>
  <si>
    <t>Впровадження корпоративного зв'язку компанії</t>
  </si>
  <si>
    <t>VІ. Модернізація та закупівля транспортних засобів</t>
  </si>
  <si>
    <t>VII. Інше</t>
  </si>
  <si>
    <t>2. Розрахунок джерел фінансування інвестиційної програми 2012р (тис. грн без ПДВ)</t>
  </si>
  <si>
    <t>(або особа, що його заміщує)                                    (підпис)</t>
  </si>
  <si>
    <t>Красінський І.В.</t>
  </si>
  <si>
    <t>Реконструкція ПЛ-0,4 кВ самоутримним ізольованим проводом</t>
  </si>
  <si>
    <t>Комп'ютери до 2007 року випуску</t>
  </si>
  <si>
    <t>Заміна ПЛ на ПЛІякі проходять по території шкіл (дошкільних закладів)  :</t>
  </si>
  <si>
    <t>Виготовлення та погодження проектно кошторисної документації</t>
  </si>
  <si>
    <t>Закупівля програмного забезпечення,      у т.ч.:</t>
  </si>
  <si>
    <t>Системи зв'язку та телекомунікацій, у т.ч.:</t>
  </si>
  <si>
    <t>Цифрові АТС</t>
  </si>
  <si>
    <t>Автомобілі</t>
  </si>
  <si>
    <t>Спецмеханізми</t>
  </si>
  <si>
    <t>Заходи зі зниження та/або недопущення понаднормативних витрат електроенергії</t>
  </si>
  <si>
    <t>Впровадження та розвиток АСДТК</t>
  </si>
  <si>
    <t>Впровадження та розвиток інформаційних технологій</t>
  </si>
  <si>
    <t>Впровадження та розвиток систем зв'язку і телекомунікацій</t>
  </si>
  <si>
    <t>Модернізація та закупівля транспортних засобів</t>
  </si>
  <si>
    <t>Інше</t>
  </si>
  <si>
    <t>%</t>
  </si>
  <si>
    <t>Мотаж щитів в багатоповерхових будинках підрядним способом</t>
  </si>
  <si>
    <t xml:space="preserve">Витрати на виніс 1-фазних лічильників власними силами на фасад будинків </t>
  </si>
  <si>
    <t>Витрати на виніс 3-фазних лічильників власними силами на фасад будинків</t>
  </si>
  <si>
    <t>Заміна приладів обліку підрядним способом при реконструкції електромереж:</t>
  </si>
  <si>
    <t>Витрати на виніс 1-фазних лічильників на фасад будинку підрядним способом при реконструкції ПЛ-0,4 кВ</t>
  </si>
  <si>
    <t>Ст 68</t>
  </si>
  <si>
    <t>Ст 69-71</t>
  </si>
  <si>
    <t>Ст 72-73</t>
  </si>
  <si>
    <t>Витрати на виніс 3-фазних лічильників на фасад будинку підрядним способом при реконструкції ПЛ-0,4 кВ</t>
  </si>
  <si>
    <t>Заміна дефектних приладів обліку:</t>
  </si>
  <si>
    <t>Витрати на заміну 3-фазних лічильників на нові (дефектні лічильники)</t>
  </si>
  <si>
    <t>Заміна приладів обліку власними силами:</t>
  </si>
  <si>
    <t>5.VIІ. Інше</t>
  </si>
  <si>
    <t>Складові цільової програми</t>
  </si>
  <si>
    <t>у т.ч. по роках:</t>
  </si>
  <si>
    <t>IV.1.1.2</t>
  </si>
  <si>
    <t>IV.1.1.3</t>
  </si>
  <si>
    <t>IV.1.1.4</t>
  </si>
  <si>
    <t>IV.1.1.5</t>
  </si>
  <si>
    <t>IV.1.1.6</t>
  </si>
  <si>
    <t>ІV.2.5.2</t>
  </si>
  <si>
    <t>Побудова телемеханіки Дубровицька дільниця з модемами та монтажним комплектом на 8 ПС.</t>
  </si>
  <si>
    <t>Побудова телемеханіки Дубровицькій дільниці з модемами та монтажним комплектом на 8 ПС.</t>
  </si>
  <si>
    <t>Дубровицька дільниця ( 8 ПС )</t>
  </si>
  <si>
    <t>Радивилівська дільниця ( 8ПС )</t>
  </si>
  <si>
    <t>Рівнеська міська  дільниця ( 18 ПС )</t>
  </si>
  <si>
    <t>Проект по впровадженню обласної задачі, верхній рівень</t>
  </si>
  <si>
    <t>Проект по реалізації активного щита</t>
  </si>
  <si>
    <t>придбання стендів повірки, зразкових лічильників, повірочних лабораторій тощо</t>
  </si>
  <si>
    <r>
      <t xml:space="preserve">реструктуризація ІП 2011р-126.83 тис.грн, </t>
    </r>
    <r>
      <rPr>
        <i/>
        <sz val="9"/>
        <color indexed="10"/>
        <rFont val="Arial"/>
        <family val="2"/>
      </rPr>
      <t>амортизація-17,17 тис.грн.</t>
    </r>
  </si>
  <si>
    <t xml:space="preserve">Витрати на виніс 3-фазних лічильників власними силами на фасад будинків </t>
  </si>
  <si>
    <t>ІІ.1.4.2</t>
  </si>
  <si>
    <t>ІІ.1.4.3</t>
  </si>
  <si>
    <t>ІІ.1.4.4</t>
  </si>
  <si>
    <t>ІІ.1.4.5</t>
  </si>
  <si>
    <t>ІІ.1.4.6</t>
  </si>
  <si>
    <t>ІІ.1.4.7</t>
  </si>
  <si>
    <t xml:space="preserve"> c.Ставки від ТП-659 (розвантажувальної ТП-63кВА)</t>
  </si>
  <si>
    <t xml:space="preserve">ПЛ-10кВ в с.Ставки від ТП-659 (розвант. ТП)  </t>
  </si>
  <si>
    <t>ІІ.1.5.1</t>
  </si>
  <si>
    <t>ІІ.1.5.2</t>
  </si>
  <si>
    <t>Детальне обґрунтування, розрахунок вартості та економічної ефективності</t>
  </si>
  <si>
    <t>тис.грн</t>
  </si>
  <si>
    <t>Усього на рік</t>
  </si>
  <si>
    <t>Економічний ефект (окупність у роках)</t>
  </si>
  <si>
    <t>Сторінка №</t>
  </si>
  <si>
    <t>Усього</t>
  </si>
  <si>
    <t>5.VI. Модернізація та закупівля транспортних засобів</t>
  </si>
  <si>
    <t>тис.грн (з ПДВ)</t>
  </si>
  <si>
    <t>Усього на           2012-2016рр.</t>
  </si>
  <si>
    <t>5.V.1. Етапи впровадження системи зв'язку і телекомунікацій</t>
  </si>
  <si>
    <t>№</t>
  </si>
  <si>
    <t>Найменування ділянок (об'єктів), на яких реалізується Проект</t>
  </si>
  <si>
    <t>Період реалізації Проекту</t>
  </si>
  <si>
    <t>Вартість реалізації Проекту відповідно до проектно-кошторисної документації</t>
  </si>
  <si>
    <t>Сума коштів, необхідна для завершення реалізації Проекту з розбивкою по роках</t>
  </si>
  <si>
    <t>9</t>
  </si>
  <si>
    <t>Упровадження та розвиток магістральних ліній зв'язку</t>
  </si>
  <si>
    <t>1.1</t>
  </si>
  <si>
    <t>Упровадження та розвиток ліній зв'язку "останньої милі"</t>
  </si>
  <si>
    <t>2.1</t>
  </si>
  <si>
    <t>2.2</t>
  </si>
  <si>
    <t>2.3</t>
  </si>
  <si>
    <t>в т.ч.по роках</t>
  </si>
  <si>
    <t>Устновлення та заміна каналоутворюючого та комутаційного обладнання (у тому числі АТС)</t>
  </si>
  <si>
    <t>3.1</t>
  </si>
  <si>
    <t>Упровадження та розвиток локальних обчислювалних мереж (у тому числі СКС)</t>
  </si>
  <si>
    <t>4.1</t>
  </si>
  <si>
    <t xml:space="preserve">Керівник організації  </t>
  </si>
  <si>
    <t>_________________</t>
  </si>
  <si>
    <t xml:space="preserve">  Красінський І.В.</t>
  </si>
  <si>
    <t>(або особа, яка його заміщує)</t>
  </si>
  <si>
    <t>(підпис)</t>
  </si>
  <si>
    <t xml:space="preserve">Фактичне фінансування реалізації проекту станом на початок 2011р.  </t>
  </si>
  <si>
    <t xml:space="preserve">Фінансування реалізації проекту, перебдачене Інвестиційною програмою  2011р </t>
  </si>
  <si>
    <t xml:space="preserve">Фінансування, передбачене на реалізацію проекту Інвестиційною програмою на 2012р </t>
  </si>
  <si>
    <t>Сума коштів, необхідна для завершення реалізації проекту з розбивкою по роках</t>
  </si>
  <si>
    <t>5.V. Впровадження та розвиток системи зв'язку і телекомунікацій</t>
  </si>
  <si>
    <t>V.1</t>
  </si>
  <si>
    <t>V.1.1</t>
  </si>
  <si>
    <t>V.1.2</t>
  </si>
  <si>
    <t>V.1.3</t>
  </si>
  <si>
    <t>V.2</t>
  </si>
  <si>
    <t>Придбання обладнання, що не вимагає монтажу</t>
  </si>
  <si>
    <t>V.3</t>
  </si>
  <si>
    <t>5.ІV. Впровадження та розвиток інформаційних технологій</t>
  </si>
  <si>
    <t>ІV.1</t>
  </si>
  <si>
    <t>ІV.1.1</t>
  </si>
  <si>
    <t>закупівля нових робочих станцій</t>
  </si>
  <si>
    <t>ІV.1.2</t>
  </si>
  <si>
    <t>закупівля нового мережного обладнання</t>
  </si>
  <si>
    <t>ІV.1.3</t>
  </si>
  <si>
    <t>модифікація застарілих мереж і комунікаційного обладнання</t>
  </si>
  <si>
    <t>ІV.1.4</t>
  </si>
  <si>
    <t>інші засоби комп'ютеризації</t>
  </si>
  <si>
    <t>ІV.2</t>
  </si>
  <si>
    <t>Закупівля програмного забезпечення, у т.ч.:</t>
  </si>
  <si>
    <t>ІV.2.1</t>
  </si>
  <si>
    <t>Windows 98 (95) ОЕМ</t>
  </si>
  <si>
    <t>ІV.2.2</t>
  </si>
  <si>
    <t>Windows 2000/ХР ОЕМ</t>
  </si>
  <si>
    <t>ІV.2.3</t>
  </si>
  <si>
    <t>Windows 2000 server</t>
  </si>
  <si>
    <t>ІV.2.4</t>
  </si>
  <si>
    <t>Windows NT 4.0 server</t>
  </si>
  <si>
    <t>ІV.2.5</t>
  </si>
  <si>
    <t>інше програмне забезпечення</t>
  </si>
  <si>
    <t>ІV.3</t>
  </si>
  <si>
    <t>Модернізація прикладного програмного забезпечення, у т.ч.:</t>
  </si>
  <si>
    <t>ІV.3.1</t>
  </si>
  <si>
    <t>білінгових систем</t>
  </si>
  <si>
    <t>ІV.3.2</t>
  </si>
  <si>
    <t>інших систем контролю та управління</t>
  </si>
  <si>
    <t>ІV.4</t>
  </si>
  <si>
    <t>Інформаційна система управління виробництвом</t>
  </si>
  <si>
    <t>ІV.5</t>
  </si>
  <si>
    <t>IV.1.1.1</t>
  </si>
  <si>
    <t>IV.1.2.1</t>
  </si>
  <si>
    <t>ІV.2.5.1</t>
  </si>
  <si>
    <t>5.III.1. Етапи впровадження  АСДТК</t>
  </si>
  <si>
    <t>1</t>
  </si>
  <si>
    <t>2</t>
  </si>
  <si>
    <t xml:space="preserve">Фактичне фінансування реалізації Проекту станом на початок 2011р.  </t>
  </si>
  <si>
    <t xml:space="preserve">Фінансування реалізації Проекту, перебдачене Інвестиційною програмою на 2011р.  </t>
  </si>
  <si>
    <t xml:space="preserve">Фінансування, передбачене на реалізацію Проекту Інвестиційною програмою на 2012р. </t>
  </si>
  <si>
    <t>5.III. Впровадження та розвиток АСДТК</t>
  </si>
  <si>
    <t>III.1</t>
  </si>
  <si>
    <t>Придбання та впровадження засобів диспетчерсько-технологічного управління замість морально і фізично зношених та для розширення існуючих, у т.ч.:</t>
  </si>
  <si>
    <t>III.1.1</t>
  </si>
  <si>
    <t>Система керування і отримання даних</t>
  </si>
  <si>
    <t>III.1.2</t>
  </si>
  <si>
    <t>III.1.3</t>
  </si>
  <si>
    <t>ПАТ "АЕС Рівнеобленерго"</t>
  </si>
  <si>
    <t>Архіватори мови</t>
  </si>
  <si>
    <t>III.1.4</t>
  </si>
  <si>
    <t>Цифрові реєстратори подій</t>
  </si>
  <si>
    <t>III.2</t>
  </si>
  <si>
    <t>III.1.1.1</t>
  </si>
  <si>
    <t>III.1.2.1</t>
  </si>
  <si>
    <t>5.II. Заходи зі зниження та/або недопущення понаднормативних витрат електроенергії</t>
  </si>
  <si>
    <t>Економічний ефект (зниження ТВЕ)</t>
  </si>
  <si>
    <t>млн. кВт·год</t>
  </si>
  <si>
    <t>ІІ.1</t>
  </si>
  <si>
    <t>Покращення обліку електроенергії, у т.ч.:</t>
  </si>
  <si>
    <t>ІІ.1.1</t>
  </si>
  <si>
    <t>Інші доходи</t>
  </si>
  <si>
    <t>Дод 13</t>
  </si>
  <si>
    <t>Дод 14</t>
  </si>
  <si>
    <t>Дод 15</t>
  </si>
  <si>
    <t>Дод 17</t>
  </si>
  <si>
    <t>Дод 16</t>
  </si>
  <si>
    <t>Дод 18</t>
  </si>
  <si>
    <t>Дод 19</t>
  </si>
  <si>
    <t>Дод 20</t>
  </si>
  <si>
    <t>Дод 21</t>
  </si>
  <si>
    <t>Дод 22</t>
  </si>
  <si>
    <t>Дод 23</t>
  </si>
  <si>
    <t>Дод 24</t>
  </si>
  <si>
    <t>Дод 12</t>
  </si>
  <si>
    <t>Дод 11</t>
  </si>
  <si>
    <t>Дод 9</t>
  </si>
  <si>
    <t>Дод 8</t>
  </si>
  <si>
    <t>Дод 7</t>
  </si>
  <si>
    <t>Дод 6</t>
  </si>
  <si>
    <t>Дод 5</t>
  </si>
  <si>
    <t>Дод 3</t>
  </si>
  <si>
    <t>Дод 2</t>
  </si>
  <si>
    <t>Дод 1</t>
  </si>
  <si>
    <t>Найменування відповідної державної програми</t>
  </si>
  <si>
    <t>№ сторінки пояснювальної записки</t>
  </si>
  <si>
    <t>№ сторінки обгрунтовуючих матеріалів</t>
  </si>
  <si>
    <t xml:space="preserve">  впровадження  комерційного обліку 
  електроенергії 
</t>
  </si>
  <si>
    <t>ІІ.1.2</t>
  </si>
  <si>
    <t xml:space="preserve">  впровадження обліку електроенергії на    межі структурних підрозділів (РЕМ, філій)</t>
  </si>
  <si>
    <t>IІ.1.3</t>
  </si>
  <si>
    <t xml:space="preserve">Заміна вимірювальних трансформаторів </t>
  </si>
  <si>
    <t>ТС 0,4 кВ</t>
  </si>
  <si>
    <t>ТС, ТН 6(10)-150 кВ</t>
  </si>
  <si>
    <t>ІІ.1.4</t>
  </si>
  <si>
    <t>впровадження обліку споживання електроенергії населенням, у т.ч.:</t>
  </si>
  <si>
    <t>сільським</t>
  </si>
  <si>
    <t>міським</t>
  </si>
  <si>
    <t>ІІ.1.5</t>
  </si>
  <si>
    <t>ІІ.2</t>
  </si>
  <si>
    <t>ІІ.1.4.1</t>
  </si>
  <si>
    <t>Інвентарний номер енергооб'єкта</t>
  </si>
  <si>
    <t>Найменування енергооб'єкта, його місцезнаходження та потужність</t>
  </si>
  <si>
    <t>Острозька дільниця</t>
  </si>
  <si>
    <t>м. Рівне ПЛІ-0,4 кВ від ТП-88</t>
  </si>
  <si>
    <t>м. Рівне ПЛІ-0,4 кВ від ТП-21</t>
  </si>
  <si>
    <t>м.Сарни ПЛІ від ЗТП-4</t>
  </si>
  <si>
    <t>м. Остріг ПЛІ-0,4кВ від ЗТП-2</t>
  </si>
  <si>
    <t>м. Дубно ПЛІ-0,4 кВ від ТП-10</t>
  </si>
  <si>
    <t>м. Дубно ПЛІ-0,4 кВ від ТП-17</t>
  </si>
  <si>
    <t>м. Дубно ПЛІ-0,4 кВ від ТП-57</t>
  </si>
  <si>
    <t>м. Дубно ПЛІ-0,4 кВ від ТП-52</t>
  </si>
  <si>
    <t>с. Люхча ПЛ-0,4 кВ ТП-144</t>
  </si>
  <si>
    <t>Володимиецька дільниця</t>
  </si>
  <si>
    <t>с. Поліське ПЛ-0,4 кВ ТП-208</t>
  </si>
  <si>
    <t xml:space="preserve">Рівне місто </t>
  </si>
  <si>
    <t>КЛ-10 кВ "ТП-279 - ЗТП-311"</t>
  </si>
  <si>
    <t>ПС 110/10кВ "Східна"</t>
  </si>
  <si>
    <t>Заміна МВ 10 кВ типу АК 10 на ВВ 10 кВ ком29</t>
  </si>
  <si>
    <t>Вартість проектів ПЛ 0,4-10 кВ на 2012 р.</t>
  </si>
  <si>
    <t>Вартість проектів КЛ-10 кВ на 2012 рік</t>
  </si>
  <si>
    <t>ВАФ (прилад для перевірки схем обліку)</t>
  </si>
  <si>
    <t>Зчитуючі головки для інтелектуальних лічильників з програмним забезпеченням</t>
  </si>
  <si>
    <t>Кондиціонер для серверів</t>
  </si>
  <si>
    <r>
      <t xml:space="preserve">Обсяги робіт та </t>
    </r>
    <r>
      <rPr>
        <sz val="10"/>
        <rFont val="Arial Cyr"/>
        <family val="0"/>
      </rPr>
      <t>капіталовкладень
ПЛ, КЛ / ПС</t>
    </r>
  </si>
  <si>
    <t>Наявність проектної документації (дата і номер документа про її затвердження)*</t>
  </si>
  <si>
    <t>Спосіб виконання робіт (підрядний/ господарський)</t>
  </si>
  <si>
    <t>Рік попередньої реконструкції</t>
  </si>
  <si>
    <t>км / шт</t>
  </si>
  <si>
    <r>
      <t>капіталовкладення</t>
    </r>
    <r>
      <rPr>
        <sz val="10"/>
        <rFont val="Arial Cyr"/>
        <family val="0"/>
      </rPr>
      <t>,
тис. грн (з ПДВ)</t>
    </r>
  </si>
  <si>
    <t>ПЛ-110 (150) кВ, усього</t>
  </si>
  <si>
    <t>будівництво, усього</t>
  </si>
  <si>
    <t>1.1.1</t>
  </si>
  <si>
    <t>1.2</t>
  </si>
  <si>
    <t>реконструкція, усього</t>
  </si>
  <si>
    <t>1.2.1</t>
  </si>
  <si>
    <t>ПЛ-35 кВ, усього</t>
  </si>
  <si>
    <t>2.1.1</t>
  </si>
  <si>
    <t>2.2.1</t>
  </si>
  <si>
    <t>3</t>
  </si>
  <si>
    <t>ПЛ-6 (10) кВ, усього</t>
  </si>
  <si>
    <t>3.1.1</t>
  </si>
  <si>
    <t>3.2</t>
  </si>
  <si>
    <t>3.2.1</t>
  </si>
  <si>
    <t>реконструкція без улаштування розвантажувальних ТП</t>
  </si>
  <si>
    <t>3.2.1.1</t>
  </si>
  <si>
    <t>3.2.2</t>
  </si>
  <si>
    <t>реконструкція з улаштуванням розвантажувальних ТП</t>
  </si>
  <si>
    <t>3.2.2.1</t>
  </si>
  <si>
    <t>4</t>
  </si>
  <si>
    <t>ПЛ-0,4 кВ, усього</t>
  </si>
  <si>
    <t>4.1.1</t>
  </si>
  <si>
    <t xml:space="preserve"> - перевищення нормативних ТВЕ над фактичними</t>
  </si>
  <si>
    <t>будівництво ПЛ-0,4 кВ голим проводом</t>
  </si>
  <si>
    <t>4.1.1.1</t>
  </si>
  <si>
    <t>4.1.2</t>
  </si>
  <si>
    <t>будівництво ПЛ-0,4 кВ самоутримним ізольованим проводом</t>
  </si>
  <si>
    <t>4.1.2.1</t>
  </si>
  <si>
    <t>4.2</t>
  </si>
  <si>
    <t>4.2.1</t>
  </si>
  <si>
    <t>реконструкція ПЛ-0,4 кВ голим проводом</t>
  </si>
  <si>
    <t>4.2.1.1</t>
  </si>
  <si>
    <t>4.2.2</t>
  </si>
  <si>
    <t>реконструкція ПЛ-0,4 кВ самоутримним ізольованим проводом</t>
  </si>
  <si>
    <t>4.2.2.1</t>
  </si>
  <si>
    <t>КЛ-110 кВ, усього</t>
  </si>
  <si>
    <t>5.1</t>
  </si>
  <si>
    <t>5.1.1</t>
  </si>
  <si>
    <t>5.2</t>
  </si>
  <si>
    <t>5.2.1</t>
  </si>
  <si>
    <t>КЛ-35 кВ, усього</t>
  </si>
  <si>
    <t>6.1</t>
  </si>
  <si>
    <t>6.1.1</t>
  </si>
  <si>
    <t>6.2</t>
  </si>
  <si>
    <t>6.2.1</t>
  </si>
  <si>
    <t>7</t>
  </si>
  <si>
    <t>КЛ-6 (10) кВ, усього</t>
  </si>
  <si>
    <t>7.1</t>
  </si>
  <si>
    <t>7.1.1</t>
  </si>
  <si>
    <t>7.2</t>
  </si>
  <si>
    <t>7.2.1</t>
  </si>
  <si>
    <t xml:space="preserve"> </t>
  </si>
  <si>
    <t>8</t>
  </si>
  <si>
    <t>КЛ-0,4 кВ, усього</t>
  </si>
  <si>
    <t>8.1</t>
  </si>
  <si>
    <t>8.2</t>
  </si>
  <si>
    <t>8.2.1</t>
  </si>
  <si>
    <t>ПС з вищим класом напруги 110 (150) кВ, усього</t>
  </si>
  <si>
    <t>9.1</t>
  </si>
  <si>
    <t>9.2</t>
  </si>
  <si>
    <t>9.2.1</t>
  </si>
  <si>
    <t>9.3</t>
  </si>
  <si>
    <t>модернізація, усього</t>
  </si>
  <si>
    <t>9.3.1</t>
  </si>
  <si>
    <t>10</t>
  </si>
  <si>
    <t>ПС з вищим класом напруги 35 кВ, усього</t>
  </si>
  <si>
    <t>10.1</t>
  </si>
  <si>
    <t>10.1.1</t>
  </si>
  <si>
    <t>10.2</t>
  </si>
  <si>
    <t>10.2.1</t>
  </si>
  <si>
    <t>10.3</t>
  </si>
  <si>
    <t>10.3.1</t>
  </si>
  <si>
    <t>11</t>
  </si>
  <si>
    <t>ТП, РП-6 (10) кВ, усього</t>
  </si>
  <si>
    <t>11.1</t>
  </si>
  <si>
    <t>11.1.1</t>
  </si>
  <si>
    <t>11.2</t>
  </si>
  <si>
    <t>11.2.1</t>
  </si>
  <si>
    <t>11.3</t>
  </si>
  <si>
    <t>Х</t>
  </si>
  <si>
    <t>* За наявності проектно-кошторисної документації вказати дату і номер документа про її затвердження;</t>
  </si>
  <si>
    <t>у разі відсутності проектної документації вказати дату, до якої планується виготовлення цієї документації.</t>
  </si>
  <si>
    <t>9.1.1</t>
  </si>
  <si>
    <t>5.І.І. Обсяги будівництва, реконструкції та модернізації об'єктів електричних мереж на 2012 рік</t>
  </si>
  <si>
    <t>5.І. Будівництво, модернізація та реконструкція електричних мереж та обладнання</t>
  </si>
  <si>
    <t xml:space="preserve">Економічний ефект </t>
  </si>
  <si>
    <t>зниження ТВЕ</t>
  </si>
  <si>
    <t>Окупність у роках</t>
  </si>
  <si>
    <t>І.1</t>
  </si>
  <si>
    <t>Будівництво, реконструкція та модернізація електричних мереж, у т.ч:</t>
  </si>
  <si>
    <t>І.1.1</t>
  </si>
  <si>
    <t>Будівництво нових ЛЕП (КЛ, ПЛ), усього, з них:</t>
  </si>
  <si>
    <t>І.1.1.1</t>
  </si>
  <si>
    <t>110 кВ</t>
  </si>
  <si>
    <t>І.1.1.2</t>
  </si>
  <si>
    <t>35 кВ</t>
  </si>
  <si>
    <t>І.1.1.3</t>
  </si>
  <si>
    <t>6-20 кВ</t>
  </si>
  <si>
    <t>І.1.1.4</t>
  </si>
  <si>
    <t>0,4 кВ</t>
  </si>
  <si>
    <t>І.1.1.4.1</t>
  </si>
  <si>
    <t>в т.ч. з магістральними ізольованими проводами</t>
  </si>
  <si>
    <t>І.1.2</t>
  </si>
  <si>
    <t>І.1.2.1</t>
  </si>
  <si>
    <t>І.1.2.2</t>
  </si>
  <si>
    <t>І.1.2.3</t>
  </si>
  <si>
    <t>І.1.2.4</t>
  </si>
  <si>
    <t>І.1.2.4.1</t>
  </si>
  <si>
    <t>І.1.3</t>
  </si>
  <si>
    <t>І.1.3.1</t>
  </si>
  <si>
    <t>І.1.3.2</t>
  </si>
  <si>
    <t>І.1.3.3</t>
  </si>
  <si>
    <t>І.1.4</t>
  </si>
  <si>
    <t>І.1.4.1</t>
  </si>
  <si>
    <t>І.1.4.2</t>
  </si>
  <si>
    <t>І.1.4.3</t>
  </si>
  <si>
    <t>І.1.5</t>
  </si>
  <si>
    <t>І.1.5.1</t>
  </si>
  <si>
    <t>І.1.5.2</t>
  </si>
  <si>
    <t>І.1.5.3</t>
  </si>
  <si>
    <t>І.2</t>
  </si>
  <si>
    <t>Модернізація ПС, ТП та РП, усього, з них:</t>
  </si>
  <si>
    <t>Реконструкція ПС, ТП та РП, усього, з них:</t>
  </si>
  <si>
    <t>Будівництво нових ПС, РП та ТП, усього з них:</t>
  </si>
  <si>
    <t>Реконструкція ЛЕП (КЛ, ПЛ), усього, з них:</t>
  </si>
  <si>
    <t>5. Загальний опис робіт</t>
  </si>
  <si>
    <t>Цільові програми</t>
  </si>
  <si>
    <t>тис.грн 
(з ПДВ)</t>
  </si>
  <si>
    <t>І</t>
  </si>
  <si>
    <t>11.2.3</t>
  </si>
  <si>
    <t>c.Cтовпин від ТП-322 реконструкція ТП</t>
  </si>
  <si>
    <t>Відведення земельних ділянок під ПЛ 10кВ  та розвантажувальних ТП</t>
  </si>
  <si>
    <t>3.2.3</t>
  </si>
  <si>
    <t>3.2.3.1</t>
  </si>
  <si>
    <t xml:space="preserve"> ПЛ 10кВ с.Косарево від ТП-62 (Заміна існуючої ТП-переніс в центр навантаження)</t>
  </si>
  <si>
    <t>ПЛ-10 кВ з території школи в с.Здовбиця</t>
  </si>
  <si>
    <t xml:space="preserve">КЛ-10кВ в м.Рівне  ЗТП-69 - ЗТП-130                         (АСБ 3*150)     </t>
  </si>
  <si>
    <t>КЛ-10кВ в м.Рівне  ЗТП-448 - ЗТП-408                       (АСБ 3*150)</t>
  </si>
  <si>
    <t xml:space="preserve">ПЛ-10кВ в м.Рівне  "ЗТП-448 - ЗТП-408" </t>
  </si>
  <si>
    <t>КЛ-10кВ в с.м.т.Володимирець від Пст 35\10 "Володимирець" ком № 27 до ТП-449   (АСБ 3*70)</t>
  </si>
  <si>
    <t>Вартість проектів КЛ-10 -0,4кВ на 2013 рік</t>
  </si>
  <si>
    <t xml:space="preserve">Заміна ПЛ-0,4 кВ на ПЛІ на території школи в с.Любахи </t>
  </si>
  <si>
    <t xml:space="preserve"> Інші (не використані кошти ІП 2010р)</t>
  </si>
  <si>
    <t xml:space="preserve"> Інші (реструктуризовані кошти ІП 2011р)</t>
  </si>
  <si>
    <t>Переніс діючої ТП-160кВа з території школи с.Любахи</t>
  </si>
  <si>
    <t>Будівництво, модернізація та реконструкція електричних мереж та обладнання, 
в тому числі:</t>
  </si>
  <si>
    <t>ІІ</t>
  </si>
  <si>
    <t>III</t>
  </si>
  <si>
    <t>IV</t>
  </si>
  <si>
    <t>V</t>
  </si>
  <si>
    <t>VI</t>
  </si>
  <si>
    <t>VII</t>
  </si>
  <si>
    <t>(або особа, яка його заміщує)                                (підпис)</t>
  </si>
  <si>
    <r>
      <t xml:space="preserve">Всього на </t>
    </r>
    <r>
      <rPr>
        <u val="single"/>
        <sz val="10"/>
        <rFont val="Arial Cyr"/>
        <family val="0"/>
      </rPr>
      <t>2012</t>
    </r>
    <r>
      <rPr>
        <sz val="10"/>
        <rFont val="Arial Cyr"/>
        <family val="0"/>
      </rPr>
      <t xml:space="preserve"> - </t>
    </r>
    <r>
      <rPr>
        <u val="single"/>
        <sz val="10"/>
        <rFont val="Arial Cyr"/>
        <family val="0"/>
      </rPr>
      <t>2016</t>
    </r>
    <r>
      <rPr>
        <sz val="10"/>
        <rFont val="Arial Cyr"/>
        <family val="0"/>
      </rPr>
      <t xml:space="preserve"> рр. (з ПДВ)</t>
    </r>
  </si>
  <si>
    <t>в динаміці за останні п’ять років</t>
  </si>
  <si>
    <t>Параметри</t>
  </si>
  <si>
    <t>Рік</t>
  </si>
  <si>
    <r>
      <t>Площа території, на якій здійснюється ліцензована діяльність, км</t>
    </r>
    <r>
      <rPr>
        <vertAlign val="superscript"/>
        <sz val="10"/>
        <rFont val="Arial Cyr"/>
        <family val="0"/>
      </rPr>
      <t>2</t>
    </r>
  </si>
  <si>
    <t>Кількість споживачів (абонентів) ліцензіата:</t>
  </si>
  <si>
    <r>
      <t xml:space="preserve">ПЛІ-0,4кВ від ТП-277 с.Боремель </t>
    </r>
    <r>
      <rPr>
        <i/>
        <sz val="11"/>
        <rFont val="Arial"/>
        <family val="2"/>
      </rPr>
      <t xml:space="preserve">(ПЛІ 0,4кВ-1.69км.) </t>
    </r>
    <r>
      <rPr>
        <b/>
        <i/>
        <sz val="11"/>
        <color indexed="12"/>
        <rFont val="Arial"/>
        <family val="2"/>
      </rPr>
      <t xml:space="preserve">   </t>
    </r>
    <r>
      <rPr>
        <b/>
        <i/>
        <sz val="12"/>
        <color indexed="12"/>
        <rFont val="Arial"/>
        <family val="2"/>
      </rPr>
      <t xml:space="preserve"> </t>
    </r>
  </si>
  <si>
    <r>
      <t xml:space="preserve">ПЛІ-0.4кВ в c.Острожець від ТП-598 </t>
    </r>
    <r>
      <rPr>
        <i/>
        <sz val="11"/>
        <rFont val="Arial"/>
        <family val="2"/>
      </rPr>
      <t xml:space="preserve">(ПЛІ 0,4кВ-3,25км.,ПЛ 10кВ-0,118км., перенесення ТП в центр навантаження) </t>
    </r>
    <r>
      <rPr>
        <b/>
        <i/>
        <sz val="12"/>
        <color indexed="12"/>
        <rFont val="Arial"/>
        <family val="2"/>
      </rPr>
      <t xml:space="preserve">  </t>
    </r>
  </si>
  <si>
    <r>
      <t xml:space="preserve">ПЛІ-0.4кВ в c.Озерськ від ТП-140 </t>
    </r>
    <r>
      <rPr>
        <i/>
        <sz val="11"/>
        <rFont val="Arial"/>
        <family val="2"/>
      </rPr>
      <t xml:space="preserve">(ПЛІ 0,4кВ-3,53км.,ПЛ 10кВ-0,09км., перенесення ТП в центр навантаження) </t>
    </r>
    <r>
      <rPr>
        <b/>
        <i/>
        <sz val="11"/>
        <color indexed="12"/>
        <rFont val="Arial"/>
        <family val="2"/>
      </rPr>
      <t xml:space="preserve">  </t>
    </r>
  </si>
  <si>
    <t xml:space="preserve">Реконструкція комунального закладу "Обласний перинатальний центр" Рівненської обласної Ради по вул.Міцкевича 30 м. Рівне під заклад третинного рівня </t>
  </si>
  <si>
    <t>Електромережі ЗТП-119 м.Рівне (будівництво трансформаторної підстанції 2*630 кВА; перенесення існуючих КЛ 10-0,4 кВ та будівництво нових КЛ-0,4 кВ).</t>
  </si>
  <si>
    <t>Заміна силових трансформаторів при реконструкції ТП 10/0,4кВ:</t>
  </si>
  <si>
    <t>Реконструкція ТП з заміною силових трансформаторів 10/0,4кВ 160кВА</t>
  </si>
  <si>
    <t>Реконструкція ТП з заміною силових трансформаторів 10/0,4кВ 250кВА</t>
  </si>
  <si>
    <t>Реконструкція ТП з заміною силових трансформаторів 10/0,4кВ 400кВА</t>
  </si>
  <si>
    <t>Заміна МВ 10 кВ на ВВ 10 кВ з пристроями ПРЗА та комплектами ОПН 10 кВ І СШ 10 кВ</t>
  </si>
  <si>
    <t xml:space="preserve">ПС 110/35/10 кВ "Костопіль" </t>
  </si>
  <si>
    <t>РП-21</t>
  </si>
  <si>
    <t>Витрати на заміну 3-фазних зонних лічильників на нові (дефектні лічильники)</t>
  </si>
  <si>
    <t>Приймач радіочастоти ІС-R6</t>
  </si>
  <si>
    <t>Вимірювач частоти FC3001 Plus</t>
  </si>
  <si>
    <t>Електроводогрійний котел типу "Тітан" Р=24кВТ</t>
  </si>
  <si>
    <t>у тому числі по 2 класу напруги</t>
  </si>
  <si>
    <t>Загальна довжина електричних мереж, км ***</t>
  </si>
  <si>
    <t>з них повітряних:</t>
  </si>
  <si>
    <t>6/10 кВ</t>
  </si>
  <si>
    <t>0.38 кВ</t>
  </si>
  <si>
    <t>кабельних:</t>
  </si>
  <si>
    <t>УАЗ-39095</t>
  </si>
  <si>
    <t>ГАЗ-2705</t>
  </si>
  <si>
    <t>БКМ-2М на базі ХТА-200</t>
  </si>
  <si>
    <t>Легковий службовий</t>
  </si>
  <si>
    <t>СМіТ</t>
  </si>
  <si>
    <t>ГАЗ-2705  ВК3106АР</t>
  </si>
  <si>
    <t>Електротехнічна лабо</t>
  </si>
  <si>
    <t>Вантпасажирський фур</t>
  </si>
  <si>
    <t>Вишка телескопічна Т</t>
  </si>
  <si>
    <t>вантажопасажирський</t>
  </si>
  <si>
    <t>Вантажний фургон</t>
  </si>
  <si>
    <t>ГАЗ-33023 ВК3107АР</t>
  </si>
  <si>
    <t>Спеціальний фургон</t>
  </si>
  <si>
    <t>Вантпасажирський бор</t>
  </si>
  <si>
    <t>ГАЗ-33023 ВК3114АР</t>
  </si>
  <si>
    <t>Самоскид</t>
  </si>
  <si>
    <t>Вантажний бортовий</t>
  </si>
  <si>
    <t>Сідловий тягач</t>
  </si>
  <si>
    <t>ГАЗ-31029 ВК3122АР</t>
  </si>
  <si>
    <t>ГАЗ-5201 7441РВН</t>
  </si>
  <si>
    <t>Aвтопідйомник  ВС-18</t>
  </si>
  <si>
    <t>ЗІЛ-131 ВК3102АР</t>
  </si>
  <si>
    <t>Aвтопідйомник АГП-18</t>
  </si>
  <si>
    <t>КАМАЗ-43114 ВК4562АН</t>
  </si>
  <si>
    <t>Автопідйомник ВС-28К</t>
  </si>
  <si>
    <t>ЗІЛ-133 ГЯ  ВК3128АР</t>
  </si>
  <si>
    <t>Автокран КС3575А</t>
  </si>
  <si>
    <t>КРАЗ-250  ВК3103АР</t>
  </si>
  <si>
    <t>Автокран КС4574</t>
  </si>
  <si>
    <t xml:space="preserve"> 31 063,58</t>
  </si>
  <si>
    <t>КРАЗ-255 ВК3108АР</t>
  </si>
  <si>
    <t>Автокран КТА14</t>
  </si>
  <si>
    <t>Причіп ФУРГОН</t>
  </si>
  <si>
    <t>Причіп-площадка</t>
  </si>
  <si>
    <t>Вантажопасажирський</t>
  </si>
  <si>
    <t>ЕТЛ</t>
  </si>
  <si>
    <t>вантажний фургон</t>
  </si>
  <si>
    <t>легковий-В седан</t>
  </si>
  <si>
    <t>легковий-В універсал</t>
  </si>
  <si>
    <t>AC-Y-27175-037-01  ВК0731АХ</t>
  </si>
  <si>
    <t>AC-U-39095  ВК0325АХ</t>
  </si>
  <si>
    <t>ГАЗ-33081 БКМ-317  ВК7452АХ</t>
  </si>
  <si>
    <t>бурокранова БКМ-317</t>
  </si>
  <si>
    <t>ГАЗ-33023  ВК9386ВА</t>
  </si>
  <si>
    <t>ВАЗ-212140  ВК9437ВА</t>
  </si>
  <si>
    <t>Березнівська д-ця</t>
  </si>
  <si>
    <t>ЗІЛ-431412  ВК4794АР</t>
  </si>
  <si>
    <t>Автокран КС-2561Д</t>
  </si>
  <si>
    <t>ЗІЛ-5301ЕО 06319РО</t>
  </si>
  <si>
    <t>Aвтопідйомник  АП-15</t>
  </si>
  <si>
    <t>ГАЗ-5227 ВК4791АР</t>
  </si>
  <si>
    <t>АП ТВГ-15</t>
  </si>
  <si>
    <t>ГАЗ-6627 9806РВМ</t>
  </si>
  <si>
    <t>Бурова машина БМ-202</t>
  </si>
  <si>
    <t>Трактор-колісний</t>
  </si>
  <si>
    <t>Причіп-розпуск</t>
  </si>
  <si>
    <t>AC-U 39095 ВП6  ВК8750ВА</t>
  </si>
  <si>
    <t>Володимирецька д-ця</t>
  </si>
  <si>
    <t>Автокран</t>
  </si>
  <si>
    <t>Т-150К 6646РД</t>
  </si>
  <si>
    <t>Буро-кранова Б-2500</t>
  </si>
  <si>
    <t>ГАЗ-52 7066РВН</t>
  </si>
  <si>
    <t>ЗІЛ-433362 05912РО</t>
  </si>
  <si>
    <t>Aвтопід  АП-17А-07</t>
  </si>
  <si>
    <t>ЮМЗ 3943РВ</t>
  </si>
  <si>
    <t>ЗІЛ-5301ЕО 05827РО</t>
  </si>
  <si>
    <t>Гощанська д-ця</t>
  </si>
  <si>
    <t>ГАЗ-278489 ВК5817АН</t>
  </si>
  <si>
    <t>ІІ.1.4.5.1</t>
  </si>
  <si>
    <t>ІІ.1.5.3</t>
  </si>
  <si>
    <t>ІІ.1.5.4</t>
  </si>
  <si>
    <t>ІІ.1.5.5</t>
  </si>
  <si>
    <t>ІІ.1.5.6</t>
  </si>
  <si>
    <t>Монтаж щитів в багатоповерхових будинках підрядним способом</t>
  </si>
  <si>
    <r>
      <t xml:space="preserve">    </t>
    </r>
    <r>
      <rPr>
        <sz val="12"/>
        <rFont val="Times New Roman"/>
        <family val="1"/>
      </rPr>
      <t>"</t>
    </r>
    <r>
      <rPr>
        <u val="single"/>
        <sz val="12"/>
        <rFont val="Times New Roman"/>
        <family val="1"/>
      </rPr>
      <t xml:space="preserve"> 07 </t>
    </r>
    <r>
      <rPr>
        <sz val="12"/>
        <rFont val="Times New Roman"/>
        <family val="1"/>
      </rPr>
      <t>"  листопада   20</t>
    </r>
    <r>
      <rPr>
        <u val="single"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року</t>
    </r>
  </si>
  <si>
    <r>
      <t xml:space="preserve">    "</t>
    </r>
    <r>
      <rPr>
        <u val="single"/>
        <sz val="11"/>
        <rFont val="Times New Roman"/>
        <family val="1"/>
      </rPr>
      <t xml:space="preserve"> 07</t>
    </r>
    <r>
      <rPr>
        <sz val="11"/>
        <rFont val="Times New Roman"/>
        <family val="1"/>
      </rPr>
      <t xml:space="preserve">" </t>
    </r>
    <r>
      <rPr>
        <u val="single"/>
        <sz val="11"/>
        <rFont val="Times New Roman"/>
        <family val="1"/>
      </rPr>
      <t xml:space="preserve"> листопада</t>
    </r>
    <r>
      <rPr>
        <sz val="11"/>
        <rFont val="Times New Roman"/>
        <family val="1"/>
      </rPr>
      <t xml:space="preserve"> 20</t>
    </r>
    <r>
      <rPr>
        <u val="single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року</t>
    </r>
  </si>
  <si>
    <t xml:space="preserve"> ПЛ 10кВ с.Острожець від ТП-62 (Перенесення ТП)</t>
  </si>
  <si>
    <t xml:space="preserve"> ПЛ 10кВ с.Озерськ від ТП-140 (Перенесення ТП)</t>
  </si>
  <si>
    <t>с.Боремель ПЛI-0,4 кВ від ТП-277</t>
  </si>
  <si>
    <t>с.Острожець ПЛI-0,4 кВ від ТП-598</t>
  </si>
  <si>
    <t>с.Озерськ ПЛI-0,4 кВ від ТП-140</t>
  </si>
  <si>
    <t>Електромережі ЗТП-119 м.Рівне</t>
  </si>
  <si>
    <t>ПС 110/35/10 кВ "Костопіль" заміна МВ 10кВ на ВВ 10кВ - 20шт</t>
  </si>
  <si>
    <t>Бурмашина БКМ-317</t>
  </si>
  <si>
    <t>ВАЗ-212140  ВК8374ВА</t>
  </si>
  <si>
    <t>AC-U 39095 ВП6  ВК8377ВА</t>
  </si>
  <si>
    <t>Дубенська д-ця</t>
  </si>
  <si>
    <t>ЗІЛ-131 ВК2057АС</t>
  </si>
  <si>
    <t>Автопідйомник ВС-18</t>
  </si>
  <si>
    <t>ГАЗ-66 9259РВК</t>
  </si>
  <si>
    <t>Бурмашина БМ-302</t>
  </si>
  <si>
    <t>ГАЗ-5327 5321РВН</t>
  </si>
  <si>
    <t>ЗІЛ-431610 3067РВМ</t>
  </si>
  <si>
    <t>Легков універсал В</t>
  </si>
  <si>
    <t>Причіп ТАП3-755</t>
  </si>
  <si>
    <t>TK-U-3909-ВП6 УАЗ-3741  ВК9247АК</t>
  </si>
  <si>
    <t>вантпасажир фургон</t>
  </si>
  <si>
    <t>ВАЗ-212140  ВК1400АХ</t>
  </si>
  <si>
    <t>Дубровицька д-ця</t>
  </si>
  <si>
    <t>Г-52.01 9153РВН</t>
  </si>
  <si>
    <t>Т-150К 11094ВК</t>
  </si>
  <si>
    <t>Інші доходи-139.53, амортизація-4.47</t>
  </si>
  <si>
    <t>Буро-кранова БКО-1</t>
  </si>
  <si>
    <t>ЗІЛ-131 ВК9799АВ</t>
  </si>
  <si>
    <t>ХТЗ-17221 БКМ-420  16286ВК</t>
  </si>
  <si>
    <t xml:space="preserve"> легкова службова</t>
  </si>
  <si>
    <t>AC-U 39095 ВП6  ВК8481ВА</t>
  </si>
  <si>
    <t>ГАЗ-33023  ВК8478ВА</t>
  </si>
  <si>
    <t>Зарічненська д-ця</t>
  </si>
  <si>
    <t>ЗІЛ-433362 ВК4431АС</t>
  </si>
  <si>
    <t>Автопідйомник АП-18</t>
  </si>
  <si>
    <t>ГАЗ-3307 2335РВМ</t>
  </si>
  <si>
    <t>легковий</t>
  </si>
  <si>
    <t>Т-150К-09  20916ВК</t>
  </si>
  <si>
    <t>ЗІЛ-433362 ВК3692АС</t>
  </si>
  <si>
    <t>МАЗ-5334 ВК4784АР</t>
  </si>
  <si>
    <t>Автокран КС-35626</t>
  </si>
  <si>
    <t>ГАЗ-52 ВК5502АР</t>
  </si>
  <si>
    <t>Т-150К-09   18609ВК</t>
  </si>
  <si>
    <t>AC-U-39095  ВК0685АХ</t>
  </si>
  <si>
    <t>2ПТС-4  РБ5829</t>
  </si>
  <si>
    <t>прчіп тракторний</t>
  </si>
  <si>
    <t>ВАЗ-212140  ВК8375ВА</t>
  </si>
  <si>
    <t>Корецька д-ця</t>
  </si>
  <si>
    <t>ЗИЛ-433362 ВК3693АС</t>
  </si>
  <si>
    <t xml:space="preserve"> ПЛI-0,4 кВ від ТП-194 м.Сарни</t>
  </si>
  <si>
    <t>Модернізація системи зливу з т-рів, відстоювання та перекачування т-ного масла в Цеху РЕО с. Олександрія (Виготовлення ПКД)</t>
  </si>
  <si>
    <t>ПЛІ-0,4 кВ від ТП-263 та 76 c.Більськ</t>
  </si>
  <si>
    <t>Вартість проектів</t>
  </si>
  <si>
    <t>Вартість проектів по землеустрою</t>
  </si>
  <si>
    <t xml:space="preserve">Усього по розділу I:                       </t>
  </si>
  <si>
    <t xml:space="preserve">Усього по розділу IІ:               </t>
  </si>
  <si>
    <t>ГАЗ-6628 ВК4765АР</t>
  </si>
  <si>
    <t>Бурова машина БМ-302</t>
  </si>
  <si>
    <t>Пасажирський ТС-20</t>
  </si>
  <si>
    <t>ГАЗ-66 ВК9316АС</t>
  </si>
  <si>
    <t>вантажна бортова</t>
  </si>
  <si>
    <t>AC-U 39095 ВП6  ВК8376ВА</t>
  </si>
  <si>
    <t>Костопільська д-ця</t>
  </si>
  <si>
    <t>" 15  " листопада   2012 року</t>
  </si>
  <si>
    <t>Трактор спеціальний</t>
  </si>
  <si>
    <t>ЗІЛ-5301ЕО 06384РО</t>
  </si>
  <si>
    <t>Причіп 2П NA</t>
  </si>
  <si>
    <t>Причіп 2П</t>
  </si>
  <si>
    <t>машина бурильно-кран</t>
  </si>
  <si>
    <t>AC-U 39095 ВП6  ВК8756ВА</t>
  </si>
  <si>
    <t>Млинівська д-ця</t>
  </si>
  <si>
    <t>ЗІЛ-131 ВК1810АС</t>
  </si>
  <si>
    <t>КС-2561Д   ВК3062АР</t>
  </si>
  <si>
    <t>Т-150 8853РБ</t>
  </si>
  <si>
    <t>ЗІЛ-431412 00581РО</t>
  </si>
  <si>
    <t>Автокран КС-2561К</t>
  </si>
  <si>
    <t>БМ-202  ВК3068АР</t>
  </si>
  <si>
    <t>РП - 3</t>
  </si>
  <si>
    <t>РП - 4</t>
  </si>
  <si>
    <t>ЗТП -526 с.Хорупань</t>
  </si>
  <si>
    <t>ТВГ-15Н  ВК3065АР</t>
  </si>
  <si>
    <t>1-АП-3 ВК6635ХХ</t>
  </si>
  <si>
    <t>УАЗ-374194  ВК5660АО</t>
  </si>
  <si>
    <t>УАЗ-3909  ВК9194АК</t>
  </si>
  <si>
    <t>Острізька д-ця</t>
  </si>
  <si>
    <t>ЗИЛ-433362 ВК3697АС</t>
  </si>
  <si>
    <t>Т-150К 2146РБ</t>
  </si>
  <si>
    <t>Екскаватор</t>
  </si>
  <si>
    <t>Гідропідйомник</t>
  </si>
  <si>
    <t>ВАЗ-212140  ВК1086АХ</t>
  </si>
  <si>
    <t>Рівненська сільська д-ця</t>
  </si>
  <si>
    <t>ЗИЛ-131В ВК1673АС</t>
  </si>
  <si>
    <t>ЗИЛ-5301ЕО ВК1296ВВ</t>
  </si>
  <si>
    <t>Т-150К 1822РД</t>
  </si>
  <si>
    <t xml:space="preserve"> AC-U-39095  ВК0388АХ</t>
  </si>
  <si>
    <t>Рокитнівська д-ця</t>
  </si>
  <si>
    <t>ГАЗ-5204 25-98 РВН</t>
  </si>
  <si>
    <t>Т-150К 25-76 РБ</t>
  </si>
  <si>
    <t>ЗІЛ-433362 ВК2187 АС</t>
  </si>
  <si>
    <t>причіп-платформа</t>
  </si>
  <si>
    <t>AC-U 39095 ВП6  ВК0287КМ</t>
  </si>
  <si>
    <t>Спец.аварійна</t>
  </si>
  <si>
    <t>Сарненська д-ця</t>
  </si>
  <si>
    <t>ХТЗ-150К 06001РА</t>
  </si>
  <si>
    <t>ЗІЛ-432932 ВК4739АН</t>
  </si>
  <si>
    <t>ГАЗ-5201 9152РВН</t>
  </si>
  <si>
    <t>ГАЗ-5201 9150РВН</t>
  </si>
  <si>
    <t>Ватажний автопідйомн</t>
  </si>
  <si>
    <t>AC-U 39095 ВП6  ВК8485ВА</t>
  </si>
  <si>
    <t>Т-150 9975РБ</t>
  </si>
  <si>
    <t>Радивилівська д-ця</t>
  </si>
  <si>
    <t>БКМ-2М</t>
  </si>
  <si>
    <t>ГАЗ-52 9562РВК</t>
  </si>
  <si>
    <t>ГАЗ-5228 ВК4781АР</t>
  </si>
  <si>
    <t>ЗИЛ-5301 06179РО</t>
  </si>
  <si>
    <t>легковий службовий</t>
  </si>
  <si>
    <t>Рівненська міська д-ця</t>
  </si>
  <si>
    <t>ПЕЖО-Ж5 2556РВМ</t>
  </si>
  <si>
    <t>Aвтопідйомник VT-9</t>
  </si>
  <si>
    <t>ЗИЛ-433362 ВК3150АС</t>
  </si>
  <si>
    <t>Екскаватор-навантажу</t>
  </si>
  <si>
    <t>ВАЗ-212140  ВК9438ВА</t>
  </si>
  <si>
    <t>УАЗ-3909</t>
  </si>
  <si>
    <t>УАЗ-31514</t>
  </si>
  <si>
    <t>Т-150К БКО-01</t>
  </si>
  <si>
    <t>ХТА-200 БКМ-2М</t>
  </si>
  <si>
    <t>Сумарна потужність власних трансформаторів, МВА:</t>
  </si>
  <si>
    <t>Середньооблікова чисельність персоналу, осіб</t>
  </si>
  <si>
    <t>у тому числі з передачі</t>
  </si>
  <si>
    <t>Нормативна чисельність персоналу, осіб</t>
  </si>
  <si>
    <t>Середньомісячна заробітна плата працівників, грн</t>
  </si>
  <si>
    <t>Річний обсяг передачі електроенергії, млн. кВт·год</t>
  </si>
  <si>
    <t>прогноз</t>
  </si>
  <si>
    <t>факт</t>
  </si>
  <si>
    <t>Річна виручка від передачі електроенергії, тис.грн</t>
  </si>
  <si>
    <t>Операційні витрати з передачі електроенергії, тис.грн</t>
  </si>
  <si>
    <t>Річний обсяг постачання електроенергії, млн. кВт·год</t>
  </si>
  <si>
    <t xml:space="preserve">прогноз </t>
  </si>
  <si>
    <t>Річна виручка від постачання електроенергії, тис.грн</t>
  </si>
  <si>
    <t>Операційні витрати з постачання електроенергії, тис.грн</t>
  </si>
  <si>
    <t>Прибуток усього, тис.грн</t>
  </si>
  <si>
    <t xml:space="preserve">ПЛІ-0.4кВ в с.Косарево від ТП-62 </t>
  </si>
  <si>
    <t xml:space="preserve">ПЛІ-0.4кВ в с.Брищі від ТП-428 </t>
  </si>
  <si>
    <t xml:space="preserve">ПЛІ-0,4кВ від ТП-109 с.Городниця     </t>
  </si>
  <si>
    <t>Рівненська сільська дільниця</t>
  </si>
  <si>
    <t xml:space="preserve">ПЛІ-0.4кВ в с.Руда Красна від ТП-245   </t>
  </si>
  <si>
    <t>Володимирецька дільниця</t>
  </si>
  <si>
    <t xml:space="preserve"> ПЛІ-0.4кВ в c. Балаховичі від ТП-38   </t>
  </si>
  <si>
    <t xml:space="preserve"> ПЛІ-0.4кВ в c. Балаховичі від ТП-49  </t>
  </si>
  <si>
    <t xml:space="preserve"> ПЛІ-0.4кВ в c. Острів від ТП-42  </t>
  </si>
  <si>
    <t xml:space="preserve">ПЛІ 0,4 кВ від ТП-194 с.Щоків </t>
  </si>
  <si>
    <t xml:space="preserve">ПЛІ-0.4кВ в c.Чудля від ТП-390  </t>
  </si>
  <si>
    <t>Зарічненська дільниця</t>
  </si>
  <si>
    <t xml:space="preserve">ПЛІ-0.4кВ в м.Зарічне від ТП-118  </t>
  </si>
  <si>
    <t>Дубровицька дільниця</t>
  </si>
  <si>
    <t xml:space="preserve">ПЛІ-0.4кВ в c.Крупове від ТП-190   </t>
  </si>
  <si>
    <t>Рівне міська дільниця</t>
  </si>
  <si>
    <t>ПЛІ-0,4 кВ від ТП-125 м.Рівне</t>
  </si>
  <si>
    <t>ПЛІ-0,4 кВ від ТП-250 м.Рівне</t>
  </si>
  <si>
    <t>ПЛІ-0,4 кВ від ТП-130 м.Рівне</t>
  </si>
  <si>
    <t>ПЛІ-0,4 кВ від ТП-174 м.Рівне</t>
  </si>
  <si>
    <t>Дубенська дільниця</t>
  </si>
  <si>
    <t>ПЛІ-0,4 кВ від ТП-33 м.Дубно</t>
  </si>
  <si>
    <t>ПЛІ-0,4 кВ від ТП-56 м.Дубно</t>
  </si>
  <si>
    <t>ПЛІ-0,4 кВ від ТП-260 c.Підлужжя</t>
  </si>
  <si>
    <t>типовий проект</t>
  </si>
  <si>
    <t>ні</t>
  </si>
  <si>
    <t xml:space="preserve">Винос ПЛ-10 кВ з території школи в с.Здовбиця </t>
  </si>
  <si>
    <t xml:space="preserve">Винос ПЛ-10 кВ і ПЛ-0,4 кВ та ТП з території школи в с.Любахи </t>
  </si>
  <si>
    <t>Сарненська дільниця</t>
  </si>
  <si>
    <t>ТП-10/0.4кВ в с.Орлівка від ТП-217</t>
  </si>
  <si>
    <t>ТП-10/0.4кВ в м. Сарни від ТП-187</t>
  </si>
  <si>
    <t>Радивилівська дільниця</t>
  </si>
  <si>
    <t xml:space="preserve">ТП-10/0.4кВ в с.Немирівка від ТП-300 </t>
  </si>
  <si>
    <t>ТП-10/0.4кВ в с.Курсики від ТП-168</t>
  </si>
  <si>
    <t>Рівне сільська дільниця</t>
  </si>
  <si>
    <t xml:space="preserve">ТП-10/0.4кВ в с.Ново-Українка від ТП-612 </t>
  </si>
  <si>
    <t xml:space="preserve">ТП-10/0.4кВ в с.Обарів від ТП-658 </t>
  </si>
  <si>
    <t xml:space="preserve">ТП-10/0.4кВ в с.Миколаївка від ТП-166    </t>
  </si>
  <si>
    <t>Зарічнянська дільниця</t>
  </si>
  <si>
    <t xml:space="preserve">ТП-10/0.4кВ в с.Борова від ТП-161  </t>
  </si>
  <si>
    <t xml:space="preserve">ТП-10/0.4кВ в с.Поліське від ТП-133 </t>
  </si>
  <si>
    <t>Рокитнівська дільниця</t>
  </si>
  <si>
    <t xml:space="preserve">ТП-10/0.4кВ в с.Карпилівка від ТП-21 </t>
  </si>
  <si>
    <t>Костопільська дільниця</t>
  </si>
  <si>
    <t>КЛ-10кВ в м.Костопіль  ЗТП-347 - ЗТП-313 (АСБ 3*120)</t>
  </si>
  <si>
    <t xml:space="preserve">КЛ-10кВ в м.Корець ПС-35" Корець"-ЗТП-385 (АСБ 3*120) </t>
  </si>
  <si>
    <t>КЛ-10кВ в м.Радивилів ЗТП-19 - ЗТП-307 (АСБ 3*120)</t>
  </si>
  <si>
    <t>КЛ-0.4кВ в с.Хотин від ТП-259 до ВРП школи (АСБ2л 4*70)</t>
  </si>
  <si>
    <t xml:space="preserve"> ПЛ-35 кВ "Здолбунів ЦШК-Здолбунів місто.</t>
  </si>
  <si>
    <t>ПЛ-35 кВ "Здолбунів ЦШК - Здолбунів місто"</t>
  </si>
  <si>
    <t>Виніс приладів обліку в багатоквартирних будинках на 1 поверхи силами підрядника:</t>
  </si>
  <si>
    <t>КЮРБ (провантажувальний пристрій)</t>
  </si>
  <si>
    <r>
      <t xml:space="preserve">реструктуризація ІП 2011р-123.87тис.грн, </t>
    </r>
    <r>
      <rPr>
        <i/>
        <sz val="9"/>
        <color indexed="10"/>
        <rFont val="Arial"/>
        <family val="2"/>
      </rPr>
      <t>амортизація-20.13 тис.грн.</t>
    </r>
  </si>
  <si>
    <t>ПСР 3 (безконтактний покажчик струму)</t>
  </si>
  <si>
    <t>Трансформатори струму 0,4-10 кВ</t>
  </si>
  <si>
    <t>Трансформатори струму 10 кВ</t>
  </si>
  <si>
    <t>Радіомодеми  в комплекті Дубровицький РЕМ (8 ПС)</t>
  </si>
  <si>
    <t>008000.13</t>
  </si>
  <si>
    <t xml:space="preserve">27700.2.1 </t>
  </si>
  <si>
    <t>0037902.1.1</t>
  </si>
  <si>
    <t>0007000.1.1</t>
  </si>
  <si>
    <t xml:space="preserve">0032300.4.1 </t>
  </si>
  <si>
    <t xml:space="preserve">0025700.6.1 </t>
  </si>
  <si>
    <t xml:space="preserve">0037400.6.1 </t>
  </si>
  <si>
    <t xml:space="preserve">0010900.8.1 </t>
  </si>
  <si>
    <t>0023402.3.4.</t>
  </si>
  <si>
    <t>013800.11</t>
  </si>
  <si>
    <t>30039214.0</t>
  </si>
  <si>
    <t>0024900.2.1</t>
  </si>
  <si>
    <t>0015500.1.1</t>
  </si>
  <si>
    <t>0029100.1.1</t>
  </si>
  <si>
    <t>0015900.2.1</t>
  </si>
  <si>
    <t>0030400.2.1</t>
  </si>
  <si>
    <t>0041300.2.</t>
  </si>
  <si>
    <t>0014802.1.1</t>
  </si>
  <si>
    <t>0032302.2.2</t>
  </si>
  <si>
    <t>192302.1.1</t>
  </si>
  <si>
    <t>185101.1.2</t>
  </si>
  <si>
    <t xml:space="preserve">187802.1.1 </t>
  </si>
  <si>
    <t>45301.1.1</t>
  </si>
  <si>
    <t>43801.1.1.</t>
  </si>
  <si>
    <t>22000.4.1.</t>
  </si>
  <si>
    <t>26300.4</t>
  </si>
  <si>
    <t>20600.7</t>
  </si>
  <si>
    <t>8200.6</t>
  </si>
  <si>
    <t>004.1219</t>
  </si>
  <si>
    <t>007900.12</t>
  </si>
  <si>
    <t>184600.1.1</t>
  </si>
  <si>
    <t>4.1.2.2</t>
  </si>
  <si>
    <t>4.1.2.3</t>
  </si>
  <si>
    <t>4.1.2.4</t>
  </si>
  <si>
    <t>4.1.2.5</t>
  </si>
  <si>
    <t>4.1.2.6</t>
  </si>
  <si>
    <t>4.1.2.7</t>
  </si>
  <si>
    <t>4.1.2.8</t>
  </si>
  <si>
    <t xml:space="preserve"> ТП-10/0.4кВ в м. Здолбунів від ТП-39</t>
  </si>
  <si>
    <t>КЛ-10 кВ від розв.ТП (ТП-39 м.Здолбунів)</t>
  </si>
  <si>
    <t>7.1.10</t>
  </si>
  <si>
    <t xml:space="preserve"> м.Здолбунів від ТП-39 (розвантажувальної ТП-100кВА)</t>
  </si>
  <si>
    <t>004.1257</t>
  </si>
  <si>
    <t>Заміна силових трансформаторів 10/0,4кВ 160кВА</t>
  </si>
  <si>
    <t>Заміна силових трансформаторів 10/0,4кВ 250кВА</t>
  </si>
  <si>
    <t>Заміна силових трансформаторів 10/0,4кВ 400кВА</t>
  </si>
  <si>
    <t>11.3.2</t>
  </si>
  <si>
    <t>11.3.3</t>
  </si>
  <si>
    <t>11.3.4</t>
  </si>
  <si>
    <t>господарський</t>
  </si>
  <si>
    <t>Заміна силових трансформаторів в ТП 10/0,4кВ:</t>
  </si>
  <si>
    <t>Заміна масляних вимикачів на вакуумні в ТП(РП) 10кВ      (Вартість робіт і обладнання)</t>
  </si>
  <si>
    <t>м.Рівне</t>
  </si>
  <si>
    <t>РП - 1</t>
  </si>
  <si>
    <t>РП - 2</t>
  </si>
  <si>
    <t>м.Дубно</t>
  </si>
  <si>
    <t>м.Сарни</t>
  </si>
  <si>
    <t>11.3.5</t>
  </si>
  <si>
    <t>Заміна масляних вимикачів на вакуумні в ТП(РП) 10кВ</t>
  </si>
  <si>
    <t>4.1.2.9</t>
  </si>
  <si>
    <t>4.1.2.10</t>
  </si>
  <si>
    <t>4.1.2.11</t>
  </si>
  <si>
    <t>4.1.2.12</t>
  </si>
  <si>
    <t>4.2.2.2</t>
  </si>
  <si>
    <t>4.2.2.3</t>
  </si>
  <si>
    <t>4.2.2.4</t>
  </si>
  <si>
    <t>4.2.2.5</t>
  </si>
  <si>
    <t>4.2.2.6</t>
  </si>
  <si>
    <t>4.2.2.7</t>
  </si>
  <si>
    <t>4.2.2.8</t>
  </si>
  <si>
    <t>4.2.2.9</t>
  </si>
  <si>
    <t>4.2.2.10</t>
  </si>
  <si>
    <t>4.2.2.11</t>
  </si>
  <si>
    <t>4.2.2.12</t>
  </si>
  <si>
    <t>4.2.2.13</t>
  </si>
  <si>
    <t>4.2.2.14</t>
  </si>
  <si>
    <t>4.2.2.15</t>
  </si>
  <si>
    <t>4.2.2.16</t>
  </si>
  <si>
    <t>4.2.2.17</t>
  </si>
  <si>
    <t>4.2.2.18</t>
  </si>
  <si>
    <t>4.2.2.19</t>
  </si>
  <si>
    <t>4.2.2.20</t>
  </si>
  <si>
    <t>4.2.2.21</t>
  </si>
  <si>
    <t xml:space="preserve">Усього по розділу VІ:      </t>
  </si>
  <si>
    <t>Автовишка АП 18</t>
  </si>
  <si>
    <t xml:space="preserve">ГАЗ-3102 </t>
  </si>
  <si>
    <t xml:space="preserve">УАЗ-469Б </t>
  </si>
  <si>
    <t>1.1.4.3</t>
  </si>
  <si>
    <t>4.2.2.22</t>
  </si>
  <si>
    <t>4.2.2.23</t>
  </si>
  <si>
    <t>4.2.2.24</t>
  </si>
  <si>
    <t>4.2.2.25</t>
  </si>
  <si>
    <t>4.2.2.26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</si>
  <si>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</si>
  <si>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</si>
  <si>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</si>
  <si>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</si>
  <si>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</si>
  <si>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</si>
  <si>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</si>
  <si>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</si>
  <si>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8.1.2</t>
  </si>
  <si>
    <t>8.1.3</t>
  </si>
  <si>
    <t>9.3.5</t>
  </si>
  <si>
    <t>9.3.6</t>
  </si>
  <si>
    <t>11.1.2</t>
  </si>
  <si>
    <t>11.1.3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</si>
  <si>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</si>
  <si>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</si>
  <si>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</si>
  <si>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</si>
  <si>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</si>
  <si>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</si>
  <si>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</si>
  <si>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</si>
  <si>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</si>
  <si>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</si>
  <si>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</si>
  <si>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</si>
  <si>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11.1.17</t>
  </si>
  <si>
    <t>11.1.18</t>
  </si>
  <si>
    <t>11.1.19</t>
  </si>
  <si>
    <t>11.1.20</t>
  </si>
  <si>
    <t>11.2.2</t>
  </si>
  <si>
    <t>Побудова телемеханіки Радивилівська дільниця з модемами та монтажним комплектом на 8 ПС.</t>
  </si>
  <si>
    <t>Побудова телемеханіки Рівненська міська дільниця з модемами та монтажним комплектом на 18 ПС.</t>
  </si>
  <si>
    <t>III.1.1.2</t>
  </si>
  <si>
    <t>III.1.2.2</t>
  </si>
  <si>
    <t>III.1.2.3</t>
  </si>
  <si>
    <t>3.3</t>
  </si>
  <si>
    <t>V.1.1.1</t>
  </si>
  <si>
    <t>V.1.1.2</t>
  </si>
  <si>
    <t>V.1.1.3</t>
  </si>
  <si>
    <t>V.1.1.4</t>
  </si>
  <si>
    <t>V.1.1.5</t>
  </si>
  <si>
    <t>V.1.1.6</t>
  </si>
  <si>
    <t>V.1.1.7</t>
  </si>
  <si>
    <t>V.1.1.8</t>
  </si>
  <si>
    <t>V.1.1.9</t>
  </si>
  <si>
    <t>V.1.4</t>
  </si>
  <si>
    <t>Монтажний комплект для радіомодемів.</t>
  </si>
  <si>
    <t>Побудова системи телемеханіки Дубровицький РЕМ (8 ПС)</t>
  </si>
  <si>
    <t>Портативний компютер</t>
  </si>
  <si>
    <t>Багатофункціональний пристрій А3 формату</t>
  </si>
  <si>
    <t>Сканер ручний DocuPen RC810</t>
  </si>
  <si>
    <t>Сканер потоковий Epson GT-S80</t>
  </si>
  <si>
    <t>Блоки ББЖ для операторів дзвінкового центра</t>
  </si>
  <si>
    <t>Принтер А4 формату</t>
  </si>
  <si>
    <t xml:space="preserve">Модернізація ІТ інфраструктури </t>
  </si>
  <si>
    <t>Ліцензії для організації документообороту</t>
  </si>
  <si>
    <t>Ліцензії для організації селекторного звязку</t>
  </si>
  <si>
    <t>Організація дзвінкового центру (2-й етап)</t>
  </si>
  <si>
    <t>Архіватори для обл.та міської диспетчерської та сільського РЕМ.</t>
  </si>
  <si>
    <t>Плата PRI для АТС по організації селекторного звязку</t>
  </si>
  <si>
    <t>V.1.2.1</t>
  </si>
  <si>
    <t>V.1.3.1</t>
  </si>
  <si>
    <t>V.1.3.2</t>
  </si>
  <si>
    <t>Модернізація існуючих видів зв'язку (радіо, високочастотні, р/релейні і т.п)</t>
  </si>
  <si>
    <t>Резервне електроживлення засобів зв'язку та телекомунікацій</t>
  </si>
  <si>
    <t>Дубровицька дільниця (8 ПС)</t>
  </si>
  <si>
    <r>
      <t>Радивилівська дільниця (</t>
    </r>
    <r>
      <rPr>
        <sz val="10"/>
        <rFont val="Times New Roman"/>
        <family val="1"/>
      </rPr>
      <t>8 ПС</t>
    </r>
    <r>
      <rPr>
        <sz val="11"/>
        <rFont val="Times New Roman"/>
        <family val="1"/>
      </rPr>
      <t>)</t>
    </r>
  </si>
  <si>
    <t>Радіомодем для моніторингу автотранспорту</t>
  </si>
  <si>
    <t>2.4</t>
  </si>
  <si>
    <t>Рівненська міська дільниця (18 ПС)</t>
  </si>
  <si>
    <t>2.5</t>
  </si>
  <si>
    <t>ЗІП для СПТД</t>
  </si>
  <si>
    <t>2.6</t>
  </si>
  <si>
    <t>0рганізація дзвінкового центру</t>
  </si>
  <si>
    <t>2.7</t>
  </si>
  <si>
    <t>Гощанська дільниця (7 ПС)</t>
  </si>
  <si>
    <t>2.8</t>
  </si>
  <si>
    <t>Острозька дільниця (2ПС)</t>
  </si>
  <si>
    <t>2.9</t>
  </si>
  <si>
    <t>2.10</t>
  </si>
  <si>
    <t>2.11</t>
  </si>
  <si>
    <t>Березнівська дільниця (2 ПС)</t>
  </si>
  <si>
    <t>2.12</t>
  </si>
  <si>
    <t>2.13</t>
  </si>
  <si>
    <t>Дубенська дільниця ( 10ПС)</t>
  </si>
  <si>
    <t>від діяльності з передачі</t>
  </si>
  <si>
    <t>від діяльності з постачання</t>
  </si>
  <si>
    <t>2011 (11 місяців)</t>
  </si>
  <si>
    <t>2011 (11 міс)</t>
  </si>
  <si>
    <t xml:space="preserve">КЛ-0.4кВ в смт Гоща від ТП-80 до 24-х квартирного ж\будинку (4*95) </t>
  </si>
  <si>
    <t>с. Хотинь ПЛI-0,4 кВ від ТП-141</t>
  </si>
  <si>
    <t>с. Івачків ПЛI-0,4 кВ від ТП-392</t>
  </si>
  <si>
    <t>2,1</t>
  </si>
  <si>
    <t>смт. Володимирець ПЛ-10 кВ ТП-348</t>
  </si>
  <si>
    <t>м.Рівне КЛ-10 кВ від ТП-424</t>
  </si>
  <si>
    <t>м.Рівне ПЛІ-0,4 кВ від ТП-402</t>
  </si>
  <si>
    <t>м. Костопіль ПЛІ-0,4 кВ ТП-371</t>
  </si>
  <si>
    <t>с. Мирне ПЛІ-0,4 кВ ТП-43</t>
  </si>
  <si>
    <t>смт Смига ПЛІ-0,4 кВ ТП-390</t>
  </si>
  <si>
    <t>с. Борщівка ПЛІ-0,4кВ від ТП-215</t>
  </si>
  <si>
    <t>с. Оженіно 1 ПЛІ-0,4кВ від ТП-173</t>
  </si>
  <si>
    <t>с. Синіжево ПЛІ-0,4 кВ від КТП-6</t>
  </si>
  <si>
    <t>с. Яринівка ПЛІ-0,4 кВ від ТП-178</t>
  </si>
  <si>
    <t>с. Неньковичі ПЛІ-0,4кВ від ТП-45</t>
  </si>
  <si>
    <t xml:space="preserve">                  </t>
  </si>
  <si>
    <t>Примітка:  - // -   - Перспективний план розвитку мереж ПАТ "АЕС Рівнеобленерго" та шляхи його реалізації</t>
  </si>
  <si>
    <t xml:space="preserve"> реструктуризація ІП 2011р (170шт+31шт)</t>
  </si>
  <si>
    <t>реструктуризація ІП 2011р (447шт+5шт)</t>
  </si>
  <si>
    <r>
      <t>6. 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</t>
    </r>
    <r>
      <rPr>
        <b/>
        <sz val="16"/>
        <color indexed="10"/>
        <rFont val="Arial Cyr"/>
        <family val="0"/>
      </rPr>
      <t xml:space="preserve"> на 2012 рік</t>
    </r>
  </si>
  <si>
    <r>
      <t>Амортизація - 262.74,</t>
    </r>
    <r>
      <rPr>
        <i/>
        <sz val="10"/>
        <color indexed="10"/>
        <rFont val="Arial"/>
        <family val="2"/>
      </rPr>
      <t xml:space="preserve"> інші доходи - 27,26</t>
    </r>
  </si>
  <si>
    <t>Миколайчик А.І.</t>
  </si>
  <si>
    <t>Вартість проектів на розвантажувальні ТП 10/0,4кВА на 2013 рік в т.ч. відведення земельних ділянок 290 на 522 тис.грн</t>
  </si>
  <si>
    <t>Ст 54</t>
  </si>
  <si>
    <t>Ст 60</t>
  </si>
  <si>
    <t>Ст 61-63</t>
  </si>
  <si>
    <t xml:space="preserve">Дод 4  </t>
  </si>
  <si>
    <t>Ст 64</t>
  </si>
  <si>
    <t>Ст 66</t>
  </si>
  <si>
    <t>Ст 67-68</t>
  </si>
  <si>
    <t>Ст 72</t>
  </si>
  <si>
    <t>Ст 74-76</t>
  </si>
  <si>
    <t>Ст 77-79</t>
  </si>
  <si>
    <t>Ст 80</t>
  </si>
  <si>
    <t>Ст 81-82</t>
  </si>
  <si>
    <t>Ст 83</t>
  </si>
  <si>
    <t>Ст 85</t>
  </si>
  <si>
    <t>Ст 86-92</t>
  </si>
  <si>
    <t>Ст 93-95</t>
  </si>
  <si>
    <t>Ст 96-98</t>
  </si>
  <si>
    <t>Ст 99</t>
  </si>
  <si>
    <t>Ст 100</t>
  </si>
  <si>
    <t>Ст 101</t>
  </si>
  <si>
    <t>Ст102-108</t>
  </si>
  <si>
    <t>Стор   102-108</t>
  </si>
  <si>
    <t>40-53</t>
  </si>
  <si>
    <t>61-63</t>
  </si>
  <si>
    <t>67-68</t>
  </si>
  <si>
    <t>База нарахування прибутку, тис. грн</t>
  </si>
  <si>
    <t>Сума залучених інвестицій, тис.грн</t>
  </si>
  <si>
    <t>Норма прибутку на базу нарахування, %</t>
  </si>
  <si>
    <t>Втрати електроенергії в мережах, %</t>
  </si>
  <si>
    <t>Понаднормативні втрати, %</t>
  </si>
  <si>
    <t>Обсяг основних фондів в умовних одиницях, всього</t>
  </si>
  <si>
    <t>Ліній електропередач</t>
  </si>
  <si>
    <t>Підстанцій</t>
  </si>
  <si>
    <t>РЗА</t>
  </si>
  <si>
    <t>Зв'язку та ОТ</t>
  </si>
  <si>
    <t>*** Без довжини вводів в індивідуальні житлові будинки та довжини внутрішньобудинкових мереж.</t>
  </si>
  <si>
    <t>4.9. Витрати електроенергії</t>
  </si>
  <si>
    <t>Показник</t>
  </si>
  <si>
    <t>млн.
кВт·год</t>
  </si>
  <si>
    <t>млн.грн</t>
  </si>
  <si>
    <t>Фактичне надходження</t>
  </si>
  <si>
    <t>Усього
у т.ч:</t>
  </si>
  <si>
    <t>1 клас</t>
  </si>
  <si>
    <t>2 клас</t>
  </si>
  <si>
    <t>Нормативні витрати</t>
  </si>
  <si>
    <t>Понаднормативні витрати</t>
  </si>
  <si>
    <t>* Стовпчики „млн. кВт•год” та „%” заповнюються відповідно до форми 1Б-ТВЕ. Стовпчик „млн. грн” заповнюється тільки для рядків „Нормативні витрати” та „Понаднормативні витрати”, при цьому розрахунок вартості здійснюється шляхом додавання помісячних даних економії (збитків) отриманих компанією пов’язаних з різницею між фактичними та нормативними витратами. Місячний обсяг економії (збитків), отриманих компанією, розраховується як добуток обсягів небалансу електроенергії та фактичної середньозваженої оптової ринкової ціни, яка розрахована відповідно до Правил ОРЕ.</t>
  </si>
  <si>
    <t>Марка автомобіля (спецавтотехніки), що підлягає заміні</t>
  </si>
  <si>
    <t>Марка автомобіля (спецавтотехніки), що пропонується на заміну</t>
  </si>
  <si>
    <t>Питома вартість автомобіля (спецтехніки), що пропонується на заміну (тис.грн. зПДВ)</t>
  </si>
  <si>
    <t>Очікуваний річний економічний ефект (тис.грн з ПДВ) від:</t>
  </si>
  <si>
    <t xml:space="preserve">Термін окупності, років
</t>
  </si>
  <si>
    <t>економії витрат на паливно-мастильні матеріали</t>
  </si>
  <si>
    <t xml:space="preserve">зменшення витрат на ТО і ремонт </t>
  </si>
  <si>
    <t xml:space="preserve">зменшення інших витрат </t>
  </si>
  <si>
    <t>зменшення затрат на закупівлю автомобільних шин за рахунок збільшення іх норми пробігу</t>
  </si>
  <si>
    <t xml:space="preserve">Загальний очікуваний економічний ефект від заміни автомобіля (спецавтотехніки) </t>
  </si>
  <si>
    <t>9=5+6+7+8</t>
  </si>
  <si>
    <t>10=4/9</t>
  </si>
  <si>
    <t>ВАЗ-21214</t>
  </si>
  <si>
    <t>БКУ-1МК-Т</t>
  </si>
  <si>
    <t>4.8.2. Розрахунок економічної ефективності закупівлі транспортних засобів та спецавтотехніки на 2012 рік</t>
  </si>
  <si>
    <t>Марка автомобіля (спецавтотехніки)</t>
  </si>
  <si>
    <t>Призначення (тип)</t>
  </si>
  <si>
    <t>Рік випуску</t>
  </si>
  <si>
    <t>Нормативний термін експлуатації, років</t>
  </si>
  <si>
    <t>Належність (структурний підрозділ, служба, РЕМ)</t>
  </si>
  <si>
    <t>Витрати пального*, л/100 км</t>
  </si>
  <si>
    <t>Витрати на ТО та ремонт, тис.грн</t>
  </si>
  <si>
    <t>Залишкова вартість, тис.грн</t>
  </si>
  <si>
    <t>Підстава для списання/
заміни</t>
  </si>
  <si>
    <t>Пропонується для заміни</t>
  </si>
  <si>
    <t>за місяць</t>
  </si>
  <si>
    <t>щорічні</t>
  </si>
  <si>
    <t>Марка</t>
  </si>
  <si>
    <t>Призначення 
(тип)</t>
  </si>
  <si>
    <t>Орієнтовна вартість, тис.грн</t>
  </si>
  <si>
    <t xml:space="preserve"> c.Орлівка від ТП-123 (розвантажувальної ТП-100кВА)</t>
  </si>
  <si>
    <t>Пункти комерційногог обліку 10 кВ</t>
  </si>
  <si>
    <t xml:space="preserve"> ПЛ-10кВ c.Орлівка від ТП-123 (розвант. ТП)</t>
  </si>
  <si>
    <t xml:space="preserve"> c.Руда Красна ТП-265 (заміна їснуючої ТП-63кВА)</t>
  </si>
  <si>
    <t xml:space="preserve"> c.Косарево  ТП- 62 (заміна їснуючої ТП-100кВА)</t>
  </si>
  <si>
    <t xml:space="preserve"> ПЛІ-0.4кВ  c. Веретино від ТП-135 </t>
  </si>
  <si>
    <t xml:space="preserve"> c.Балаховичі від ТП-38 (розвантажувальної ТП-63кВА)</t>
  </si>
  <si>
    <t xml:space="preserve">ПЛ-10кВ в с.Балаховичі від ТП-38 (розвант. ТП)  </t>
  </si>
  <si>
    <t xml:space="preserve"> ПЛ 10кВ с.Косарево від ТП-62 (Заміна ТП)</t>
  </si>
  <si>
    <t xml:space="preserve"> м.Дубно від ТП-33 (розвантажувальної ТП-160кВА)</t>
  </si>
  <si>
    <t xml:space="preserve"> c.Підлужжя ТП-260 (заміна їснуючої ТП-100кВА)</t>
  </si>
  <si>
    <t xml:space="preserve">  с. Орлівка від ТП-217 (розвантажувальної ТП-63кВА)</t>
  </si>
  <si>
    <t xml:space="preserve">  ПЛІ 0.4кВ в с. Орлівка від розвантажув ТП</t>
  </si>
  <si>
    <t xml:space="preserve">ПЛ-10кВ в с.Орлівка від ТП-217 (розвант. ТП)  </t>
  </si>
  <si>
    <t xml:space="preserve">КЛ -10кВ Винос ПЛ-10 кВ з території школи в с.Здовбиця </t>
  </si>
  <si>
    <t xml:space="preserve"> м.Сарни від ТП-187 (розвантажувальної ТП-100кВА)</t>
  </si>
  <si>
    <t>Розрахунок оптимізації реактивних перетоків в мережах 35-110кВ</t>
  </si>
  <si>
    <t xml:space="preserve">  ПЛІ 0.4кВ в м. Сарни від розвантажув ТП</t>
  </si>
  <si>
    <t xml:space="preserve">ПЛ-10кВ в м.Сарни від ТП-187 (розвант. ТП)  </t>
  </si>
  <si>
    <t xml:space="preserve">ПЛ-10кВ в с.Немирівка від ТП-300 (розвант. ТП)  </t>
  </si>
  <si>
    <t xml:space="preserve">  ПЛІ 0.4кВ в с. Немирівка від розвантажув ТП</t>
  </si>
  <si>
    <t xml:space="preserve"> с.Немирівка від ТП-300 (розвантажувальної ТП-63кВА)</t>
  </si>
  <si>
    <t xml:space="preserve"> с.Курсики від ТП-168 (розвантажувальної ТП-63кВА)</t>
  </si>
  <si>
    <t xml:space="preserve">  ПЛІ 0.4кВ в с. Курсики від розвантажув ТП</t>
  </si>
  <si>
    <t xml:space="preserve">ПЛ-10кВ в с.Курсики від ТП-168 (розвант. ТП)  </t>
  </si>
  <si>
    <t xml:space="preserve">ПЛ-10кВ в с.Ново-Українка від ТП-612 (розвант. ТП)  </t>
  </si>
  <si>
    <t xml:space="preserve">  ПЛІ 0.4кВ в с. Ново-Українка від розвантажув ТП</t>
  </si>
  <si>
    <t xml:space="preserve"> с.Ново-Українка від ТП-612 (розвантажувальної ТП-100кВА)</t>
  </si>
  <si>
    <t xml:space="preserve"> с.Обарів від ТП-658 (розвантажувальної ТП-160кВА)</t>
  </si>
  <si>
    <t xml:space="preserve">  ПЛІ 0.4кВ в с. Обарів від розвантажув ТП</t>
  </si>
  <si>
    <t xml:space="preserve">ПЛ-10кВ в с.Обарів від ТП-658 (розвант. ТП)  </t>
  </si>
  <si>
    <t>КЛ-10 кВ від розв.ТП (ТП-33 м.Дубно)</t>
  </si>
  <si>
    <t xml:space="preserve">ПЛ-10кВ в с.Миколаївка від ТП-166 (розвант. ТП)  </t>
  </si>
  <si>
    <t xml:space="preserve">  ПЛІ 0.4кВ в с. Миколаївка від розвантажув ТП</t>
  </si>
  <si>
    <t xml:space="preserve"> с.Миколаївка від ТП-166 (розвантажувальної ТП-100кВА)</t>
  </si>
  <si>
    <t xml:space="preserve"> с.Борова від ТП-161 (розвантажувальної ТП-160кВА)</t>
  </si>
  <si>
    <t xml:space="preserve">  ПЛІ 0.4кВ в с. Борова від розвантажув ТП</t>
  </si>
  <si>
    <t>Дод 25</t>
  </si>
  <si>
    <t>Ст109-110</t>
  </si>
  <si>
    <t xml:space="preserve">ПЛ-10кВ в с.Борова від ТП-161 (розвант. ТП)  </t>
  </si>
  <si>
    <t xml:space="preserve">ПЛ-10кВ в с.Поліське від ТП-133 (розвант. ТП)  </t>
  </si>
  <si>
    <t xml:space="preserve">  ПЛІ 0.4кВ в с. Поліське від розвантажув ТП</t>
  </si>
  <si>
    <t xml:space="preserve"> с.Поліське від ТП-133 (розвантажувальної ТП-100кВА)</t>
  </si>
  <si>
    <t xml:space="preserve"> с.Карпилівка від ТП-21 (розвантажувальної ТП-100кВА)</t>
  </si>
  <si>
    <t xml:space="preserve">  ПЛІ 0.4кВ в с. Карпилівка від розвантажув ТП</t>
  </si>
  <si>
    <t xml:space="preserve">ПЛ-10кВ в с.Карпилівка від ТП-21 (розвант. ТП)  </t>
  </si>
  <si>
    <t>МАЗ-53371 ВК3126АР</t>
  </si>
  <si>
    <t>МАЗ-8926 ВК6634ХХ</t>
  </si>
  <si>
    <t>Причіп</t>
  </si>
  <si>
    <t>МАЗ-8926 ВК6633ХХ</t>
  </si>
  <si>
    <t>КАМАЗ-5410 ВК3117АР</t>
  </si>
  <si>
    <t>ЗІЛ ММЗ-4502 ВК3113АР</t>
  </si>
  <si>
    <t>КАМАЗ-5320 ВК9314АС</t>
  </si>
  <si>
    <t>ЗІЛ 138 ВК3116АР</t>
  </si>
  <si>
    <t>Напівпричіп NA</t>
  </si>
  <si>
    <t>Напівпричіп</t>
  </si>
  <si>
    <t>ЗІЛ 138 ВК3109АР</t>
  </si>
  <si>
    <t>ПЕЖО  J- 5 ВК9318АС</t>
  </si>
  <si>
    <t>УРАЛ 375 ВК3129АР</t>
  </si>
  <si>
    <t>ГАЗ-32212 ВК3104АР</t>
  </si>
  <si>
    <t>ЗІЛ-131А   ВК3132АР</t>
  </si>
  <si>
    <t>ГАЗ-3307 ВК9315АС</t>
  </si>
  <si>
    <t>ГАЗ-5327 ВК3133АР</t>
  </si>
  <si>
    <t>ГАЗ-5327 ВК3110АР</t>
  </si>
  <si>
    <t>ГАЗ-66 ВК3134АР</t>
  </si>
  <si>
    <t>ГАЗ-6627 ВК3130АР</t>
  </si>
  <si>
    <t>ГАЗ66В  ВК3111АР</t>
  </si>
  <si>
    <t>ГАЗ-33023 ВК3121АР</t>
  </si>
  <si>
    <t>ГАЗ-33023 47009РВ</t>
  </si>
  <si>
    <t>Обєктів незавершеного будівництва в 2012 році не планується</t>
  </si>
  <si>
    <t>ПЛІ-0,4 кВ від ТП-172 м.Рівне</t>
  </si>
  <si>
    <t>ПЛІ-0,4 кВ від ТП-218 м.Рівне</t>
  </si>
  <si>
    <t xml:space="preserve">ТП-10/0.4кВ в с.Обарів від ТП-654 </t>
  </si>
  <si>
    <t>ГАЗ-33023 48305РВ</t>
  </si>
  <si>
    <t>технічно непридатна до подальшої експлуатації</t>
  </si>
  <si>
    <t>ГАЗ-33023 ВК3125АР</t>
  </si>
  <si>
    <t>ГАЗ-33023 ВК3105АР</t>
  </si>
  <si>
    <t>ГАЗ-33023 ВК3120АР</t>
  </si>
  <si>
    <t>ГАЗ-33023 ВК5626АВ</t>
  </si>
  <si>
    <t>ГАЗ-6628 ВК3101АР</t>
  </si>
  <si>
    <t>УАЗ-2206 46320РВ</t>
  </si>
  <si>
    <t>Мікроавтобус</t>
  </si>
  <si>
    <t>КАМАЗ-5410 ВК3127АР</t>
  </si>
  <si>
    <t>Р-402 3129РВ</t>
  </si>
  <si>
    <t>ДВ-1733.33.22 Т1151РВ</t>
  </si>
  <si>
    <t>Автонавантажувач</t>
  </si>
  <si>
    <t>ДВ-1792.45.20 Т1150РВ</t>
  </si>
  <si>
    <t>ЗІЛ-5301АО ВК3118АР</t>
  </si>
  <si>
    <t>ГАЗ-33023 ВК3119АР</t>
  </si>
  <si>
    <t>ГАЗ-33023 ВК9317АС</t>
  </si>
  <si>
    <t>Легковий</t>
  </si>
  <si>
    <t>ГАЗ-3110 72495РВ</t>
  </si>
  <si>
    <t>ВАЗ-21093 ВК3124АР</t>
  </si>
  <si>
    <t>ГАЗ-22171 ВК3112АР</t>
  </si>
  <si>
    <t>ПП ВК2496ХХ</t>
  </si>
  <si>
    <t>СЗАП-93271 04592РА</t>
  </si>
  <si>
    <t>ЗІЛ-5301 БО 07304РО</t>
  </si>
  <si>
    <t>СЗАП-93271 04593РА</t>
  </si>
  <si>
    <t>ЗІЛ-5301 БО 01497РО</t>
  </si>
  <si>
    <t>ЗІЛ-5301 БО 07300РО</t>
  </si>
  <si>
    <t>ЗІЛ-131 ВК9632АС</t>
  </si>
  <si>
    <t>ЗІЛ-5301 БО ВК6134АВ</t>
  </si>
  <si>
    <t>ГАЗ-27057-111 ВК7524АА</t>
  </si>
  <si>
    <t>ГАЗ-33023 ВК3144АР</t>
  </si>
  <si>
    <t>ІЖ-2717-90 ВК7448АВ</t>
  </si>
  <si>
    <t>УАЗ-3741ВП6ТДА ВК1415АС</t>
  </si>
  <si>
    <t>ІЖ-2717-90 ВК7447АВ</t>
  </si>
  <si>
    <t>ГАЗ-33023 ВК3115АР</t>
  </si>
  <si>
    <t>ВАЗ-21213 ВК9618АС</t>
  </si>
  <si>
    <t>ВАЗ-21104 ВК2538АН</t>
  </si>
  <si>
    <t>ВАЗ-21043 55669РВ</t>
  </si>
  <si>
    <t>ВАЗ-21213 ВК9617АС</t>
  </si>
  <si>
    <t>ВАЗ-21213 ВК9616АС</t>
  </si>
  <si>
    <t>SKODA-SUPERB ВК5000АА</t>
  </si>
  <si>
    <t xml:space="preserve">ГАЗ-5327 </t>
  </si>
  <si>
    <t>ГАЗ-5327</t>
  </si>
  <si>
    <t xml:space="preserve">ГАЗ-5312 </t>
  </si>
  <si>
    <t xml:space="preserve">УАЗ-2206 </t>
  </si>
  <si>
    <t xml:space="preserve">ГАЗ-6628 </t>
  </si>
  <si>
    <t xml:space="preserve">УАЗ-3909 </t>
  </si>
  <si>
    <t xml:space="preserve">ГАЗ- 2705 </t>
  </si>
  <si>
    <t xml:space="preserve">ГАЗ-2410 </t>
  </si>
  <si>
    <t xml:space="preserve">УАЗ-31512  </t>
  </si>
  <si>
    <t>Класифікація за роком випуску</t>
  </si>
  <si>
    <t>SKODA-OCTAVIA 55589РА</t>
  </si>
  <si>
    <t>ВАЗ-21104 ВК3048АЕ</t>
  </si>
  <si>
    <t>TOYOTA-CAMRY 55572РА</t>
  </si>
  <si>
    <t>TOYOTA-AVENSIS 77764РВ</t>
  </si>
  <si>
    <t>ГАЗ-3110 ВК3123АР</t>
  </si>
  <si>
    <t>ФОЛЬКСВАГЕН -Т4 55001РВ</t>
  </si>
  <si>
    <t>ВАЗ-21213 ВК4612АА</t>
  </si>
  <si>
    <t>ВАЗ-21104 ВК2539АН</t>
  </si>
  <si>
    <t>ВАЗ-21213 ВК4561АН</t>
  </si>
  <si>
    <t>TK-U-3909-ВП6 УАЗ-3741  ВК0036АМ</t>
  </si>
  <si>
    <t>TK-U-3909-ВП6 УАЗ-3741  ВК0034АМ</t>
  </si>
  <si>
    <t>TK-U-3909-ВП6 УАЗ-3741  ВК9089АК</t>
  </si>
  <si>
    <t>TK-U-3909-ВП6 УАЗ-3741  ВК8249АК</t>
  </si>
  <si>
    <t>ГАЗ-2705-434  ВК0035АМ</t>
  </si>
  <si>
    <t>ВАЗ-21214  ВК0031АМ</t>
  </si>
  <si>
    <t>ВАЗ-21043-20  ВК7066АК</t>
  </si>
  <si>
    <t>ВАЗ-21214  ВК0029АМ</t>
  </si>
  <si>
    <t>ИЖ 27175-036  ВК9190АМ</t>
  </si>
  <si>
    <t>AC-U 39094 ВП6 УАЗ-374194 ВК6442АО</t>
  </si>
  <si>
    <t>Тойота-Камрі  ВК3131АР</t>
  </si>
  <si>
    <t>ГАЗ-31105-581 ВК3145АР</t>
  </si>
  <si>
    <t>ГАЗ-31105-581 ВК3146АР</t>
  </si>
  <si>
    <t>ГАЗ-33104-318 ВК9976АО</t>
  </si>
  <si>
    <t>ІЖ-27175-036  ВК6374АР</t>
  </si>
  <si>
    <t>ГАЗ-33081  ВК5798АР</t>
  </si>
  <si>
    <t>ГАЗ-330232-414  ВК7781АР</t>
  </si>
  <si>
    <t>АС-G 33104 АХУ-2  ВК9241АР</t>
  </si>
  <si>
    <t>ГАЗ-32213 ВК3113АН</t>
  </si>
  <si>
    <t>ГАЗ-2705  ВК6443АО</t>
  </si>
  <si>
    <t>ГАЗ-32213-П12  ВК6441АО</t>
  </si>
  <si>
    <t>УАЗ-3741 ВК1645АВ</t>
  </si>
  <si>
    <t>розпуск 2614РД</t>
  </si>
  <si>
    <t>Заміна секційного масляного вимикача типу МКП 110 кВ на елегазовий вимикач 110 кВ з мікропроцесорними захистами.</t>
  </si>
  <si>
    <t>Заміна МВ 10  кВ на ВВ 10 кВ з  пристроями  ПРЗА та   комплектами ОПН 10  кВ І СШ 10 кВ</t>
  </si>
  <si>
    <t>ПС 110/10 кВ "Соснове"</t>
  </si>
  <si>
    <t>ПС 35/10 кВ "Мізоч"</t>
  </si>
  <si>
    <t>Заміна МВ 10  кВ на ВВ 10 кВ з  пристроями  ПРЗА та   комплектами ОПН 10  кВ І-ІІ СШ 10 кВ</t>
  </si>
  <si>
    <t>Підстанційне обладнання на ПС 110-35кВ :     (Вартість робіт і обладнання)</t>
  </si>
  <si>
    <t>9.3.2</t>
  </si>
  <si>
    <t>9.3.3</t>
  </si>
  <si>
    <t>9.3.4</t>
  </si>
  <si>
    <t>підрядний</t>
  </si>
  <si>
    <t>10.3.2</t>
  </si>
  <si>
    <t>ділянок</t>
  </si>
  <si>
    <t xml:space="preserve">Робочий проект по заміні  акумуляторної  батареї (АБ) типу  СК- на свинцево-кислотну акумуляторну батарею з електролітом  в гелеподібному стані,  виготовлену за технологією «dryfit» на  ПС 110/35/10 кВ «БПФ» </t>
  </si>
  <si>
    <t xml:space="preserve">Робочий проект реконструкція ВРП 110-35 кВ ПС 110/35/10 кВ "Володимерець" </t>
  </si>
  <si>
    <t xml:space="preserve">Робочий проект  по заміні  акумуляторної  батареї (АБ) типу  СК- на свинцево-кислотну акумуляторну батарею з електролітом  в гелеподібному стані,  виготовлену за технологією «dryfit» на  ПС 110/35/10 кВ «Сарни» </t>
  </si>
  <si>
    <t>Робочий проект на проведення заміни КРУН 10 І та ІІ СШ 10 кВ на КРПЗ  з  ВВ 10 на викатних  елементах ПС 110/35/10 Зарічне</t>
  </si>
  <si>
    <t xml:space="preserve">ПС 110/35/10 кВ «БПФ» м.Дубровиця (2х25мВА) проектування АБ </t>
  </si>
  <si>
    <t>ПС110/10 кВ "Соснове"  с.м.т.Соснове (1х5.6мВА)заміна МВ 10кВ на ВВ 10кВ - 8шт</t>
  </si>
  <si>
    <t>ПС 35/10 кВ "Мізоч"  с.м.т.Мізоч (1х6.3мВА+ 1х4мВА)заміна МВ 10кВ на ВВ 10кВ - 13шт</t>
  </si>
  <si>
    <t>ПС 110/35/10 Зарічне с.м.т.Зарічне (1х10мВА+1х6.3мВА) проектування заміни КРУН 10кВ на КРПЗ 10кВ з ВВ 10кВ</t>
  </si>
  <si>
    <t xml:space="preserve">ПС 110/35/10 кВ «Сарни» м.Сарни (2х25мВА) проектування АБ </t>
  </si>
  <si>
    <t>ПС 110/35/10 "Володимерець-110" с.м.т.Володимирець (1х10мВА) проектування реконструкції ВРУ 35-110кВ</t>
  </si>
  <si>
    <t>Усього по розділу III:</t>
  </si>
  <si>
    <t>Усього по розділу IV:</t>
  </si>
  <si>
    <t>Усього по розділу V:</t>
  </si>
  <si>
    <t>Усього по розділу VІІ:</t>
  </si>
  <si>
    <t>Усього по програмі</t>
  </si>
  <si>
    <t>Гощанська дільниця</t>
  </si>
  <si>
    <t>Корецька дільниця</t>
  </si>
  <si>
    <t xml:space="preserve"> ПЛІ-0.4кВ в c.Cтовпин від ТП-322 </t>
  </si>
  <si>
    <t>Березнівська дільниця</t>
  </si>
  <si>
    <t xml:space="preserve">ПЛІ-0.4кВ в c.Орлівка від ТП-123 </t>
  </si>
  <si>
    <t>Здолбунівська дільниця</t>
  </si>
  <si>
    <t xml:space="preserve"> ПЛІ-0.4кВ в м.Здолбунів від ТП-9  </t>
  </si>
  <si>
    <t>Млинівська дільниця</t>
  </si>
  <si>
    <t>ГАЗ-5227 ВК4793АР</t>
  </si>
  <si>
    <t>УАЗ-31512  ВК4786АР</t>
  </si>
  <si>
    <t>ГАЗ-33023 ВК4788АР</t>
  </si>
  <si>
    <t>ГАЗ-33023 ВК4787АР</t>
  </si>
  <si>
    <t>ГАЗ-2705 ВК4795АР</t>
  </si>
  <si>
    <t>УАЗ-2206 ВК4796АР</t>
  </si>
  <si>
    <t>ВАЗ-2107 ВК4790АР</t>
  </si>
  <si>
    <t>ГАЗ-5312 ВК4789АР</t>
  </si>
  <si>
    <t>УАЗ-3909 ВК4792АР</t>
  </si>
  <si>
    <t>УАЗ-3909 ВК2731АН</t>
  </si>
  <si>
    <t>IV.1.1.7</t>
  </si>
  <si>
    <t>УАЗ-3909 77194РВ</t>
  </si>
  <si>
    <t>ВАЗ-21213 ВК9576АС</t>
  </si>
  <si>
    <t>ЮМЗ-6-КЛ 3090РД</t>
  </si>
  <si>
    <t>2ПТС-4 5057РБ</t>
  </si>
  <si>
    <t>ПСЕ 3916РБ</t>
  </si>
  <si>
    <t>ГАЗ-330610 9577РВН</t>
  </si>
  <si>
    <t>ЗІЛ-431412 3047РВМ</t>
  </si>
  <si>
    <t>ГАЗ-52-05 5442РВН</t>
  </si>
  <si>
    <t>ГАЗ-52 8523РВН</t>
  </si>
  <si>
    <t>УАЗ-469 7506РВА</t>
  </si>
  <si>
    <t>ГАЗ-33023 46901РВ</t>
  </si>
  <si>
    <t>УАЗ-3909 00555РО</t>
  </si>
  <si>
    <t>ГАЗ-33023 45214РВ</t>
  </si>
  <si>
    <t>ВАЗ-21074 34726РВ</t>
  </si>
  <si>
    <t>ВАЗ-21043 45791РВ</t>
  </si>
  <si>
    <t>УАЗ-3151 45859РВ</t>
  </si>
  <si>
    <t>УАЗ-2206 46331РВ</t>
  </si>
  <si>
    <t>УАЗ-3909 03905РО</t>
  </si>
  <si>
    <t>УАЗ-3909 ВП6ТК ВК9021АВ</t>
  </si>
  <si>
    <t>АС-U 39094 ВП6 УАЗ-374194 ВК9508АР</t>
  </si>
  <si>
    <t>ВАЗ-21213 65135РВ</t>
  </si>
  <si>
    <t>ВАЗ-21213 75439РВ</t>
  </si>
  <si>
    <t>ВАЗ-21214  ВК8781АК</t>
  </si>
  <si>
    <t>AC-U 39094 ВП6 УАЗ-374194 ВК4370АО</t>
  </si>
  <si>
    <t>ЮМЗ-6 4227РД</t>
  </si>
  <si>
    <t>ПСЕ-Ф-12.5 2525РБ</t>
  </si>
  <si>
    <t>ГАЗ-5228 ВК8092АМ</t>
  </si>
  <si>
    <t>УАЗ-3962 ВК8094АМ</t>
  </si>
  <si>
    <t>УАЗ-330301 ВК8095АМ</t>
  </si>
  <si>
    <t>ГАЗ-33023 ВК8091АМ</t>
  </si>
  <si>
    <t>УАЗ-3909 ВК8097АМ</t>
  </si>
  <si>
    <t>УАЗ-31514 ВК8119АМ</t>
  </si>
  <si>
    <t>УАЗ-3909 ВК8096АМ</t>
  </si>
  <si>
    <t>УАЗ-3909ВП6ТК 07047РО</t>
  </si>
  <si>
    <t>УАЗ-3909 54341РВ</t>
  </si>
  <si>
    <t>АС-U-39094 ВП-6 УАЗ-374194 ВК4939АО</t>
  </si>
  <si>
    <t>ПСЕ-Ф-12.5Б 0296РБ</t>
  </si>
  <si>
    <t>Т-40М 7629РБ</t>
  </si>
  <si>
    <t>ГАЗ-5327 8035РВК</t>
  </si>
  <si>
    <t>ТАП3-755 4414РО</t>
  </si>
  <si>
    <t>ГАЗ-3327 2931РВМ</t>
  </si>
  <si>
    <t>ГАЗ-5228 7929РВН</t>
  </si>
  <si>
    <t>УАЗ-3303 00586РО</t>
  </si>
  <si>
    <t>ЗІЛ-131 7256РВО</t>
  </si>
  <si>
    <t>УАЗ-3303 00159РО</t>
  </si>
  <si>
    <t>УАЗ-3909 5961РВМ</t>
  </si>
  <si>
    <t>ГАЗ-33023 46944РВ</t>
  </si>
  <si>
    <t>УАЗ-452 7117РВО</t>
  </si>
  <si>
    <t>УАЗ-3909 55729РВ</t>
  </si>
  <si>
    <t>УАЗ-3909 ВК0651АН</t>
  </si>
  <si>
    <t>УАЗ-3909 55737РВ</t>
  </si>
  <si>
    <t>УАЗ-3909 ВПАХ6 ВК5359АА</t>
  </si>
  <si>
    <t>УАЗ-31514 54292РВ</t>
  </si>
  <si>
    <t xml:space="preserve"> АС-U39094-ВП6  ВК9477АР</t>
  </si>
  <si>
    <t>ВАЗ-21043-20  ВК9255АК</t>
  </si>
  <si>
    <t>АС-U 39094 ВП6 УАЗ-374194 ВК9657АР</t>
  </si>
  <si>
    <t>ГАЗ-52     7067РВН</t>
  </si>
  <si>
    <t>Г-330610 9578РВН</t>
  </si>
  <si>
    <t>М-21412 00571РА</t>
  </si>
  <si>
    <t>ГАЗ-52 7163РВО</t>
  </si>
  <si>
    <t>УАЗ-3962 7185РВО</t>
  </si>
  <si>
    <t>УАЗ-3909 00657РО</t>
  </si>
  <si>
    <t>ГАЗ-33023 46916РВ</t>
  </si>
  <si>
    <t>ВАЗ-21213 33403РВ</t>
  </si>
  <si>
    <t>ВАЗ-21213 40298РВ</t>
  </si>
  <si>
    <t>УАЗ-3909 03911РО</t>
  </si>
  <si>
    <t>УАЗ-3909 ВК2117АН</t>
  </si>
  <si>
    <t>УАЗ-3909 06638РО</t>
  </si>
  <si>
    <t>AC-U 39094 ВП6 УАЗ-374194 ВК5467АО</t>
  </si>
  <si>
    <t>ГАЗ 3309 ВК5495АР</t>
  </si>
  <si>
    <t xml:space="preserve"> ВАЗ-212140  ВК1988АТ</t>
  </si>
  <si>
    <t>ЮМЗ-6 11095ВК</t>
  </si>
  <si>
    <t>2ПТС-4 РАО1609</t>
  </si>
  <si>
    <t>1ПТС-9 РАО1610</t>
  </si>
  <si>
    <t>ГАЗ-2410 008-25РВ</t>
  </si>
  <si>
    <t>МТЗ-82 09-68РД</t>
  </si>
  <si>
    <t>ГАЗ-33023 ВК3279АК</t>
  </si>
  <si>
    <t>УАЗ-3909 45203РВ</t>
  </si>
  <si>
    <t>УАЗ-2206 38699РВ</t>
  </si>
  <si>
    <t>УАЗ-3909 ВК9080АВ</t>
  </si>
  <si>
    <t>ВАЗ-21213 ВК9881АС</t>
  </si>
  <si>
    <t>УАЗ-3909 04797РО</t>
  </si>
  <si>
    <t>УАЗ-3909 04796РО</t>
  </si>
  <si>
    <t>AC-U 39094 ВП6 УАЗ-374194 ВК4391АО</t>
  </si>
  <si>
    <t xml:space="preserve">  АС-U39094-ВП6  ВК3721АТ</t>
  </si>
  <si>
    <t>ЮМЗ-6КЛ 4854РД</t>
  </si>
  <si>
    <t>УАЗ-31519 ВК4798АР</t>
  </si>
  <si>
    <t>Здолбунівська д-ця</t>
  </si>
  <si>
    <t>ГАЗ-52 ВК4799АР</t>
  </si>
  <si>
    <t>УАЗ-3909 ВК4780АР</t>
  </si>
  <si>
    <t>УАЗ-3909 ВК9024АЕ</t>
  </si>
  <si>
    <t>ГАЗ-33023  ВК4773АР</t>
  </si>
  <si>
    <t>УАЗ-3909  ВК0636АТ</t>
  </si>
  <si>
    <t>УАЗ-2206 ВК4785АР</t>
  </si>
  <si>
    <t>УАЗ-31514 ВК4797АР</t>
  </si>
  <si>
    <t>УАЗ-3909 01663РО</t>
  </si>
  <si>
    <t>УАЗ-3909 07061РО</t>
  </si>
  <si>
    <t>УАЗ-3909 ВК1766АН</t>
  </si>
  <si>
    <t xml:space="preserve"> АС-U39094-ВП6  ВК2144АТ</t>
  </si>
  <si>
    <t>УАЗ-3909 ВК4893АА</t>
  </si>
  <si>
    <t>TK-U-3909-ВП6 УАЗ-3741  ВК9378АК</t>
  </si>
  <si>
    <t>МТЗ-80 9340РД</t>
  </si>
  <si>
    <t>ГАЗ-52 ВК4776АР</t>
  </si>
  <si>
    <t>ГАЗ-3307 ВК4772АР</t>
  </si>
  <si>
    <t>ГАЗ-5227 ВК4766АР</t>
  </si>
  <si>
    <t>ДВ-40814 T1152РВ</t>
  </si>
  <si>
    <t>ГАЗ-53 ВК4769АР</t>
  </si>
  <si>
    <t>УАЗ-3303 ВК4767АР</t>
  </si>
  <si>
    <t>УАЗ-3909 ВК4764АР</t>
  </si>
  <si>
    <t>ИЖ-2715601 ВК4768АР</t>
  </si>
  <si>
    <t>УАЗ-31514 ВК4771АР</t>
  </si>
  <si>
    <t>УАЗ-3909 55772РВ</t>
  </si>
  <si>
    <t>УАЗ-3909 ВК5831АА</t>
  </si>
  <si>
    <t>ВАЗ-21214 ВК2283АН</t>
  </si>
  <si>
    <t>TK-U-3909-ВП6 УАЗ-3741  ВК9369АК</t>
  </si>
  <si>
    <t>АС-U-39094 ВП-6 УАЗ-374194  ВК4940АО</t>
  </si>
  <si>
    <t>УАЗ-390944  ВК3488АР</t>
  </si>
  <si>
    <t>2ПТС-4 2785РБ</t>
  </si>
  <si>
    <t>2ПТС-4 2784РБ</t>
  </si>
  <si>
    <t>Т-40М 8456РБ</t>
  </si>
  <si>
    <t>2ПТС-4 2786РБ</t>
  </si>
  <si>
    <t>УАЗ-3909 6653РВО</t>
  </si>
  <si>
    <t>ГАЗ-33023 46398РВ</t>
  </si>
  <si>
    <t>УАЗ-3909 46332РВ</t>
  </si>
  <si>
    <t>ГАЗ- 2705 2870РВМ</t>
  </si>
  <si>
    <t>УАЗ-2206 5937РВМ</t>
  </si>
  <si>
    <t>ИЖ-2717-90 ВК6721АВ</t>
  </si>
  <si>
    <t>УАЗ-3909-ВП6ТК 74619РВ</t>
  </si>
  <si>
    <t>УАЗ-3909-ВП6ТК ВК9166АВ</t>
  </si>
  <si>
    <t>УАЗ-3909 ВПАХ6 ВК2732АН</t>
  </si>
  <si>
    <t>УАЗ-31514 47007РВ</t>
  </si>
  <si>
    <t>ВАЗ-21214 ВК4151АН</t>
  </si>
  <si>
    <t>TK-U-3909-ВП6 УАЗ-3741  ВК9669АК</t>
  </si>
  <si>
    <t>AC-U-39094 ВП6 УАЗ ВК5809АО</t>
  </si>
  <si>
    <t>БКУ-150К 14409ВК</t>
  </si>
  <si>
    <t>АС-U 39094 ВП6 УАЗ-374194 ВК8525АР</t>
  </si>
  <si>
    <t>МТЗ-80 1469РД</t>
  </si>
  <si>
    <t>2ПТС-4 2095РБ</t>
  </si>
  <si>
    <t>ЮМЗ-6К 1776РБ</t>
  </si>
  <si>
    <t>ГАЗ-5312 ВК3067АР</t>
  </si>
  <si>
    <t>ЗІЛ-431410 ВК3057АР</t>
  </si>
  <si>
    <t>ГАЗ-5327 2747РВК</t>
  </si>
  <si>
    <t>2ПТС-4 9078РБ</t>
  </si>
  <si>
    <t>УАЗ-31514  ВК3059АР</t>
  </si>
  <si>
    <t>ГАЗ-33023   ВК3066АР</t>
  </si>
  <si>
    <t>УАЗ-3909 ВК3063АР</t>
  </si>
  <si>
    <t>УАЗ-3909  ВК3058АР</t>
  </si>
  <si>
    <t>УАЗ-3909  ВК3064АР</t>
  </si>
  <si>
    <t>УАЗ-3909 74808РВ</t>
  </si>
  <si>
    <t>УАЗ-3909 76065РВ</t>
  </si>
  <si>
    <t>УАЗ-3909 ВК5314АА</t>
  </si>
  <si>
    <t>УАЗ-3909 ВК4241АА</t>
  </si>
  <si>
    <t>ГАЗ-33023  ВК3061АР</t>
  </si>
  <si>
    <t>ВАЗ-21214 ВК4276АН</t>
  </si>
  <si>
    <t>АС-U 39094 ВП6  ВК9151АР</t>
  </si>
  <si>
    <t>ВАЗ-212140  ВК0975АТ</t>
  </si>
  <si>
    <t>ЮМЗ-6Л 9165РБ</t>
  </si>
  <si>
    <t>ГАЗ-52   ВК0631АТ</t>
  </si>
  <si>
    <t>ГАЗ-5327 ВК0634АТ</t>
  </si>
  <si>
    <t>ГАЗ-3307  ВК0632АТ</t>
  </si>
  <si>
    <t>МТЗ-80 2082РБ</t>
  </si>
  <si>
    <t>ЕО-2621 2145РБ</t>
  </si>
  <si>
    <t>ПЕЖО-J5 2454РВМ</t>
  </si>
  <si>
    <t>УАЗ-31512  ВК0630АТ</t>
  </si>
  <si>
    <t>УАЗ-3909  ВК0633АТ</t>
  </si>
  <si>
    <t>ГАЗ-33023 ВК0635АТ</t>
  </si>
  <si>
    <t>УАЗ-3909  ВК0629АТ</t>
  </si>
  <si>
    <t>рекон     з  моменту  буд  не  викон</t>
  </si>
  <si>
    <t>4.3. Інформація щодо наявності систем обліку електричної енергії на початок 2012 року</t>
  </si>
  <si>
    <t>У промислових споживачів</t>
  </si>
  <si>
    <t>Таблиця 4.3.1.1</t>
  </si>
  <si>
    <t>продовження Таблиці 4.3.1.1</t>
  </si>
  <si>
    <t>Лічильники</t>
  </si>
  <si>
    <t>Кількість точок обліку всього (шт.)</t>
  </si>
  <si>
    <t>Кількість  безоблікових точок обліку (шт.)</t>
  </si>
  <si>
    <t xml:space="preserve">                  Кількість установлених лічильників (шт.)</t>
  </si>
  <si>
    <t>Фактично 
замінено у (2011) році (шт.)</t>
  </si>
  <si>
    <t>ПЕРЕВІРКА</t>
  </si>
  <si>
    <t xml:space="preserve">             Кількість установлених лічильників (шт.)</t>
  </si>
  <si>
    <t>у тому числі</t>
  </si>
  <si>
    <t>Індукційні лічильники</t>
  </si>
  <si>
    <t>Електронні лічильники</t>
  </si>
  <si>
    <t xml:space="preserve">на балансі </t>
  </si>
  <si>
    <t>з простроче-
ним терміном держповірки</t>
  </si>
  <si>
    <t>багатотарифні</t>
  </si>
  <si>
    <t xml:space="preserve">з поперед-
ньою 
оплатою </t>
  </si>
  <si>
    <t>Клас точності</t>
  </si>
  <si>
    <t>Строк експлуатації                                                                                     (у роках)</t>
  </si>
  <si>
    <t>Клас  точності</t>
  </si>
  <si>
    <t>Строк експл.                                               (у роках)</t>
  </si>
  <si>
    <t>енергопостачальної організації</t>
  </si>
  <si>
    <t>споживачів</t>
  </si>
  <si>
    <t>індукцій-
них</t>
  </si>
  <si>
    <t>електрон-
них</t>
  </si>
  <si>
    <t>1,0 і вище</t>
  </si>
  <si>
    <t>до 4</t>
  </si>
  <si>
    <t>до 8</t>
  </si>
  <si>
    <t>до 12</t>
  </si>
  <si>
    <t>більше 12</t>
  </si>
  <si>
    <t>1,0 
та вище</t>
  </si>
  <si>
    <t>до 6</t>
  </si>
  <si>
    <t>більше 6</t>
  </si>
  <si>
    <t>(2)=(3)+(4)</t>
  </si>
  <si>
    <t>(4)=(5)+(6)=
=(16)+(24)</t>
  </si>
  <si>
    <t>(2)=(3+4)</t>
  </si>
  <si>
    <t>(4)=(5+6)</t>
  </si>
  <si>
    <t>(10)=(11)+(12)</t>
  </si>
  <si>
    <t>(13)=(14)+(15)</t>
  </si>
  <si>
    <t>(10)=(11+12)</t>
  </si>
  <si>
    <t>(13)=(14+15)</t>
  </si>
  <si>
    <t>(16)=(17)+(18)+(19)=
=(20)+(21)+(22)+(23)</t>
  </si>
  <si>
    <t>(16)=(17+18+19)</t>
  </si>
  <si>
    <t>(16)=(20+21+22+23)</t>
  </si>
  <si>
    <t>(24)=(25)+(26)=
=(27)+(28)</t>
  </si>
  <si>
    <t>(25+26)=(27+28)</t>
  </si>
  <si>
    <t>(4)=(16+24)</t>
  </si>
  <si>
    <t>1 фазні</t>
  </si>
  <si>
    <t>3 фазні</t>
  </si>
  <si>
    <t xml:space="preserve">Разом </t>
  </si>
  <si>
    <t>Таблиця 4.3.1.2</t>
  </si>
  <si>
    <t>продовження Таблиці 4.3.1.2</t>
  </si>
  <si>
    <t xml:space="preserve">з поперед-
ньою оплатою </t>
  </si>
  <si>
    <t>Строк експл.
(у роках)</t>
  </si>
  <si>
    <t xml:space="preserve">У побутових споживачів </t>
  </si>
  <si>
    <t>Таблиця 4.3.1.3</t>
  </si>
  <si>
    <t>продовження Таблиці 4.3.1.3</t>
  </si>
  <si>
    <t xml:space="preserve">                   Кількість встановлених лічильників (шт.)</t>
  </si>
  <si>
    <t>Строк експлуатації                    
(у роках)</t>
  </si>
  <si>
    <t>Строк експл.    
(у роках)</t>
  </si>
  <si>
    <t>до 16</t>
  </si>
  <si>
    <t>до 24</t>
  </si>
  <si>
    <t>більше 24</t>
  </si>
  <si>
    <t>УСЬОГО</t>
  </si>
  <si>
    <t>Таблиця 4.3.1.4</t>
  </si>
  <si>
    <t>Таблиця 4.А</t>
  </si>
  <si>
    <t>продовження Таблиці 4.3.1.4</t>
  </si>
  <si>
    <t>індукційних</t>
  </si>
  <si>
    <t>електронних</t>
  </si>
  <si>
    <t>з простро-
ченим терміном держ-повірки</t>
  </si>
  <si>
    <t>(4)=(5)+(6)=
=(7)+(8)</t>
  </si>
  <si>
    <t>(12)=(13)+(14)</t>
  </si>
  <si>
    <t>(15)=(16)+(16)</t>
  </si>
  <si>
    <t>(12)=(14+13)</t>
  </si>
  <si>
    <t>(16)=(17+18)</t>
  </si>
  <si>
    <t>(4)=(7+8)</t>
  </si>
  <si>
    <t>(18)=(19)+(20)+(21)=
=(22)+(23)+(24)+(25)</t>
  </si>
  <si>
    <t>(26)=(27)+(28)=
=(29)+(30)</t>
  </si>
  <si>
    <t>Разом</t>
  </si>
  <si>
    <r>
      <t xml:space="preserve">Кількість лічильників, 
що підлягають заміні за планом у </t>
    </r>
    <r>
      <rPr>
        <b/>
        <u val="single"/>
        <sz val="10"/>
        <rFont val="Arial"/>
        <family val="2"/>
      </rPr>
      <t>(2012)</t>
    </r>
    <r>
      <rPr>
        <b/>
        <sz val="10"/>
        <rFont val="Arial"/>
        <family val="2"/>
      </rPr>
      <t xml:space="preserve"> році (шт.)</t>
    </r>
  </si>
  <si>
    <r>
      <t>У непромислових споживачів</t>
    </r>
    <r>
      <rPr>
        <b/>
        <sz val="10"/>
        <rFont val="Arial"/>
        <family val="2"/>
      </rPr>
      <t xml:space="preserve"> </t>
    </r>
  </si>
  <si>
    <t>4.3.1. Стан обліку електричної енергії у промислових споживачів на початок 2012 року (таблиця 1)</t>
  </si>
  <si>
    <t>Тип приладу обліку (повна маркировка)</t>
  </si>
  <si>
    <t>Кількість приладів обліку, шт.</t>
  </si>
  <si>
    <t>реструктуризація ІП 2011р</t>
  </si>
  <si>
    <t>Фірма - виробник приладу обліку</t>
  </si>
  <si>
    <t>Рівень напруги фідера, кВ</t>
  </si>
  <si>
    <t>Клас точності приладу обліку</t>
  </si>
  <si>
    <t>Кількість лічильників, які не відповідають вимогам нормативних документів</t>
  </si>
  <si>
    <t>СОЕ-5028МНВ</t>
  </si>
  <si>
    <t>РОСТОК</t>
  </si>
  <si>
    <t>відповідають</t>
  </si>
  <si>
    <t>СОЕ-5028НВ</t>
  </si>
  <si>
    <t>СО-2М</t>
  </si>
  <si>
    <t>SKAITEKS</t>
  </si>
  <si>
    <t>СО-197</t>
  </si>
  <si>
    <t>ДП ХЗЕА</t>
  </si>
  <si>
    <t>СТК-1</t>
  </si>
  <si>
    <t>ТЕЛЕКАРТ</t>
  </si>
  <si>
    <t>НІК 2102</t>
  </si>
  <si>
    <t>НІК</t>
  </si>
  <si>
    <t>СА-4</t>
  </si>
  <si>
    <t>ЛЕМЗ</t>
  </si>
  <si>
    <t>0.4</t>
  </si>
  <si>
    <t>Ф68700В</t>
  </si>
  <si>
    <t>ЕНЕРГОМЕРА</t>
  </si>
  <si>
    <t>СА-4-5030</t>
  </si>
  <si>
    <t>EMP(S)</t>
  </si>
  <si>
    <t>ELGAMA</t>
  </si>
  <si>
    <t>СТК-3</t>
  </si>
  <si>
    <t>НІК 2301</t>
  </si>
  <si>
    <t xml:space="preserve">НІК 2303 </t>
  </si>
  <si>
    <t>ЦЕ6803</t>
  </si>
  <si>
    <t>ЦЕ6805</t>
  </si>
  <si>
    <t>ЄвроАльфа</t>
  </si>
  <si>
    <t>"АББ  Метроника"</t>
  </si>
  <si>
    <t>LZQM</t>
  </si>
  <si>
    <t>ZFB</t>
  </si>
  <si>
    <t>LANDISiGIR</t>
  </si>
  <si>
    <t>SL 7000</t>
  </si>
  <si>
    <t>"АCTARIS"</t>
  </si>
  <si>
    <t>4.3.2. Стан обліку електричної енергії у промислових споживачів (таблиця 2)</t>
  </si>
  <si>
    <t>Лічильники з терміном експлуатації</t>
  </si>
  <si>
    <t>Існуючий станом на початок прогнозного періоду (2012р)</t>
  </si>
  <si>
    <t>Прогнозований станом на кінець прогнозного періоду (2012р)</t>
  </si>
  <si>
    <t>Кількість, шт.</t>
  </si>
  <si>
    <t>Відсоток від загальної кількості</t>
  </si>
  <si>
    <t>до 8 років</t>
  </si>
  <si>
    <t>8 - 20 років</t>
  </si>
  <si>
    <t>20 - 30 років</t>
  </si>
  <si>
    <t>більше 30 років</t>
  </si>
  <si>
    <t>відсутні</t>
  </si>
  <si>
    <t>4.4.1. Стан обліку електричної енергії у населення на початок 2012 року</t>
  </si>
  <si>
    <t>Загальна кількість точок обліку</t>
  </si>
  <si>
    <t>Кількість точок обліку у сільській місцевості/містах</t>
  </si>
  <si>
    <t>Прилади обліку</t>
  </si>
  <si>
    <t>Відсутні</t>
  </si>
  <si>
    <t>Індукційні</t>
  </si>
  <si>
    <t>Електронні</t>
  </si>
  <si>
    <t>клас точності гірше 2.0</t>
  </si>
  <si>
    <t>клас точності  
2.0 та краще</t>
  </si>
  <si>
    <t>з імпульсним виходом</t>
  </si>
  <si>
    <t>без імпульсного виходу</t>
  </si>
  <si>
    <t>4.4.2. Стан обліку електричної енергії у населення</t>
  </si>
  <si>
    <t>Існуючий станом на початок прогнозного періоду</t>
  </si>
  <si>
    <t>Прогнозований станом на кінець 
прогнозного періоду</t>
  </si>
  <si>
    <t>4.5. Стан комерційного обліку електричної енергії на початок 2012р. *</t>
  </si>
  <si>
    <t>Найменування підстанцій (станцій) та приєднань</t>
  </si>
  <si>
    <t>Рівень напруги ПЛ, кВ</t>
  </si>
  <si>
    <t>Клас точності лічильника (необхідний)</t>
  </si>
  <si>
    <t>Клас точності лічильника (наявний)</t>
  </si>
  <si>
    <t>Тип лічильника прийому/
віддачі</t>
  </si>
  <si>
    <t>Компанія - виробник лічильників</t>
  </si>
  <si>
    <t>Відповідність лічильника вимогам Інструкції про порядок комерційного обліку електричної енергії</t>
  </si>
  <si>
    <t xml:space="preserve">Винос ПЛ-10 кВ  території школи в с.Здовбиця </t>
  </si>
  <si>
    <t>Робочий проект на проведення заміни КРУН 10 І та ІІ СШ 10 кВ на КРПЗ  з  ВВ 10 на викатних  елементах ПС 110/10 "Любомирка"</t>
  </si>
  <si>
    <t>ПС 110/10 Любомирка с.Любомирка (1х10мВА+1х6.3мВА) проектування заміни КРУН 10кВ на КРПЗ 10кВ з ВВ 10кВ</t>
  </si>
  <si>
    <t>Схема перспективного розвитку ЕМ 10кВ по Сарненському, Дубенському, Рівненському районах до 2017р</t>
  </si>
  <si>
    <r>
      <t>Річний обсяг передачі електроенергії через точку обліку</t>
    </r>
    <r>
      <rPr>
        <sz val="10"/>
        <rFont val="Arial Cyr"/>
        <family val="0"/>
      </rPr>
      <t>, тис. кВт·год</t>
    </r>
  </si>
  <si>
    <t>Відповідність точки обліку вимогам Інструкції про порядок комерційного обліку електричної енергії</t>
  </si>
  <si>
    <t>Наявність дублюючого лічильника</t>
  </si>
  <si>
    <t>Кількість трансформаторів напруги, що підлягають заміні (встановленню), шт.</t>
  </si>
  <si>
    <t>Кількість трансформаторів струму, що підлягають заміні (встановленню), шт.</t>
  </si>
  <si>
    <r>
      <t>п/с "Крупець"</t>
    </r>
    <r>
      <rPr>
        <sz val="10"/>
        <rFont val="Arial Cyr"/>
        <family val="0"/>
      </rPr>
      <t xml:space="preserve"> ПЛ 35кВ "Крупець-Білявці"</t>
    </r>
  </si>
  <si>
    <t>0,5S</t>
  </si>
  <si>
    <t>EA05RAL</t>
  </si>
  <si>
    <t>ABB</t>
  </si>
  <si>
    <t>відповідає</t>
  </si>
  <si>
    <t>п/с "Радивилів тяга"</t>
  </si>
  <si>
    <t xml:space="preserve"> ПЛ 35кВ "Радивилів-Суховоля"</t>
  </si>
  <si>
    <t>ПЛ 35кВ "Радивилів-Білявці"</t>
  </si>
  <si>
    <r>
      <t>п/с "Кутин"</t>
    </r>
    <r>
      <rPr>
        <sz val="10"/>
        <rFont val="Arial Cyr"/>
        <family val="0"/>
      </rPr>
      <t xml:space="preserve"> ПЛ 110кВ "Кутин-Любешів"</t>
    </r>
  </si>
  <si>
    <t>0,2S</t>
  </si>
  <si>
    <t>EA02RAL</t>
  </si>
  <si>
    <t>п/с "Берестечко"</t>
  </si>
  <si>
    <t>ПЛ 110кВ "Берестечко-Радивилів"</t>
  </si>
  <si>
    <t>SL761</t>
  </si>
  <si>
    <t>Shlumberger</t>
  </si>
  <si>
    <t>ПЛ 35кВ "Берестечко-Рогізне"</t>
  </si>
  <si>
    <t>ПЛ 35кВ "Берестечко-Теслугів"</t>
  </si>
  <si>
    <r>
      <t xml:space="preserve">п/с "Деражне" </t>
    </r>
    <r>
      <rPr>
        <sz val="10"/>
        <rFont val="Arial Cyr"/>
        <family val="0"/>
      </rPr>
      <t>ПЛ 35кВ "Деражне-Цумань"</t>
    </r>
  </si>
  <si>
    <r>
      <t>п/с "Калинівка</t>
    </r>
    <r>
      <rPr>
        <sz val="10"/>
        <rFont val="Arial Cyr"/>
        <family val="0"/>
      </rPr>
      <t>" ПЛ 35кВ "Калинівка-Жадківка"</t>
    </r>
  </si>
  <si>
    <r>
      <t>п/с "Олевськ"</t>
    </r>
    <r>
      <rPr>
        <sz val="10"/>
        <rFont val="Arial Cyr"/>
        <family val="0"/>
      </rPr>
      <t xml:space="preserve"> ПЛ 110кВ "Олевськ-Сновидовичі"</t>
    </r>
  </si>
  <si>
    <r>
      <t>п/с "Кременець"</t>
    </r>
    <r>
      <rPr>
        <sz val="10"/>
        <rFont val="Arial Cyr"/>
        <family val="0"/>
      </rPr>
      <t xml:space="preserve"> ПЛ 35кВ "Кременець-Шепетин"</t>
    </r>
  </si>
  <si>
    <t>ZMD405</t>
  </si>
  <si>
    <r>
      <t>п/с "Острожець"</t>
    </r>
    <r>
      <rPr>
        <sz val="10"/>
        <rFont val="Arial Cyr"/>
        <family val="0"/>
      </rPr>
      <t xml:space="preserve"> ПЛ 35кВ "Острожець-Луцьк"</t>
    </r>
  </si>
  <si>
    <r>
      <t>п/с "Остріг"</t>
    </r>
    <r>
      <rPr>
        <sz val="10"/>
        <rFont val="Arial Cyr"/>
        <family val="0"/>
      </rPr>
      <t xml:space="preserve"> ПЛ 35кВ "Остріг-М</t>
    </r>
    <r>
      <rPr>
        <sz val="10"/>
        <rFont val="Arial"/>
        <family val="2"/>
      </rPr>
      <t>'</t>
    </r>
    <r>
      <rPr>
        <sz val="10"/>
        <rFont val="Arial Cyr"/>
        <family val="0"/>
      </rPr>
      <t>якоти"</t>
    </r>
  </si>
  <si>
    <r>
      <t>п/с "Корець"</t>
    </r>
    <r>
      <rPr>
        <sz val="10"/>
        <rFont val="Arial Cyr"/>
        <family val="0"/>
      </rPr>
      <t xml:space="preserve"> ПЛ 35кВ "Корець-Мухарів"</t>
    </r>
  </si>
  <si>
    <r>
      <t xml:space="preserve">п/с "Кутянка" </t>
    </r>
    <r>
      <rPr>
        <sz val="10"/>
        <rFont val="Arial Cyr"/>
        <family val="0"/>
      </rPr>
      <t>ПЛ 35кВ "Кутянка-Переросле"</t>
    </r>
  </si>
  <si>
    <r>
      <t>п/с "Милятин"</t>
    </r>
    <r>
      <rPr>
        <sz val="10"/>
        <rFont val="Arial Cyr"/>
        <family val="0"/>
      </rPr>
      <t xml:space="preserve"> ПЛ 35кВ "Милятин-Головлі"</t>
    </r>
  </si>
  <si>
    <r>
      <t>п/с "Нетішин"</t>
    </r>
    <r>
      <rPr>
        <sz val="10"/>
        <rFont val="Arial Cyr"/>
        <family val="0"/>
      </rPr>
      <t xml:space="preserve"> ПЛ 110кВ "Нетішин-Країв"</t>
    </r>
  </si>
  <si>
    <t>ЕлвінЕТ2АSE</t>
  </si>
  <si>
    <t>п/ст 330 Радивилів</t>
  </si>
  <si>
    <t>ПЛ 110кВ "Радивилів-Броди"</t>
  </si>
  <si>
    <t>не атестовані , належать ЗЕС</t>
  </si>
  <si>
    <t>ПЛ 110кВ "Радивилів-Кременець"</t>
  </si>
  <si>
    <t>ПЛ 110кВ "Радивилів-БродиНПС"</t>
  </si>
  <si>
    <t>ВвідАТ-1</t>
  </si>
  <si>
    <t>ВвідАТ-2</t>
  </si>
  <si>
    <t xml:space="preserve"> ШОВ</t>
  </si>
  <si>
    <t>Ввід ТВП-1</t>
  </si>
  <si>
    <t>1,0</t>
  </si>
  <si>
    <t>Ввід ТВП-2</t>
  </si>
  <si>
    <t>п/ст 330 Рівне</t>
  </si>
  <si>
    <t>Сервер HP та диски</t>
  </si>
  <si>
    <t>не відповідає</t>
  </si>
  <si>
    <t>ВвідАТ-4</t>
  </si>
  <si>
    <t>ВвідТ-5</t>
  </si>
  <si>
    <t>Склад ДАЕК</t>
  </si>
  <si>
    <t xml:space="preserve"> ОВ</t>
  </si>
  <si>
    <t>ШОВ</t>
  </si>
  <si>
    <t>Житл. буд. №15</t>
  </si>
  <si>
    <t>Ввід ТВП-3</t>
  </si>
  <si>
    <t>Ввід ТВП-4</t>
  </si>
  <si>
    <t>п/ст 330 Грабів</t>
  </si>
  <si>
    <t>Ввід ОМВ</t>
  </si>
  <si>
    <t>п/ст РАЕС</t>
  </si>
  <si>
    <t>ПЛ 110кВ "РАЕС-Кузнецовськ"</t>
  </si>
  <si>
    <t>не атестовані , належать РАЕС</t>
  </si>
  <si>
    <t>ПЛ 110кВ "РАЕС-Володимирець"</t>
  </si>
  <si>
    <t>ПЛ 110кВ "РАЕС-Хіночі"</t>
  </si>
  <si>
    <t>Обхідний вимик</t>
  </si>
  <si>
    <r>
      <t>п/с "Деражне"</t>
    </r>
    <r>
      <rPr>
        <sz val="10"/>
        <rFont val="Arial Cyr"/>
        <family val="0"/>
      </rPr>
      <t xml:space="preserve"> ПЛ 10кВ "Деражне-Грем</t>
    </r>
    <r>
      <rPr>
        <sz val="10"/>
        <rFont val="Arial"/>
        <family val="2"/>
      </rPr>
      <t>'</t>
    </r>
    <r>
      <rPr>
        <sz val="10"/>
        <rFont val="Arial Cyr"/>
        <family val="0"/>
      </rPr>
      <t>яче"</t>
    </r>
  </si>
  <si>
    <t>п/с "Дубно цукрозавод"</t>
  </si>
  <si>
    <t>ЕЛГАМА</t>
  </si>
  <si>
    <t xml:space="preserve">  відповідає</t>
  </si>
  <si>
    <t>п/с "Острог цукрозавод"</t>
  </si>
  <si>
    <t>ДП Теплокомунсервіс</t>
  </si>
  <si>
    <t>Млинів ГЕС</t>
  </si>
  <si>
    <t>Хрінники ГЕС</t>
  </si>
  <si>
    <t>ТП 191 с. Зелений Дуб</t>
  </si>
  <si>
    <t>КТП 262 с. Мочулки</t>
  </si>
  <si>
    <t>КТП 797 с. Мочулки</t>
  </si>
  <si>
    <t>4.5.1. Технічний стан вимірювальних трансформаторів струму та напруги точок комерційного обліку</t>
  </si>
  <si>
    <t>Тип вимірювального трансформатора</t>
  </si>
  <si>
    <t>Кількість встановлених  трансформаторів, шт.</t>
  </si>
  <si>
    <t>Кількість трансформаторів, що підлягає заміні, шт.</t>
  </si>
  <si>
    <t>Кількість трансформаторів, що підлягає встановленню в точках обліку, які не облаштовані приладами обліку, шт.</t>
  </si>
  <si>
    <t>Кількість трансформаторів, встановлення яких передбачено інвестиційною програмою на прогнозний період, шт.</t>
  </si>
  <si>
    <t xml:space="preserve">Трансформатори </t>
  </si>
  <si>
    <t>Трансформатори струму</t>
  </si>
  <si>
    <t>напругою 0,4 кВ</t>
  </si>
  <si>
    <t>4.6. Стан технічного обліку електричної енергії на підприємстві на початок 2012 року</t>
  </si>
  <si>
    <t>Кількість точок обліку</t>
  </si>
  <si>
    <t>330  кВ</t>
  </si>
  <si>
    <t>110  кВ</t>
  </si>
  <si>
    <t>10(6)</t>
  </si>
  <si>
    <t>0,4 (ТВП)</t>
  </si>
  <si>
    <t>35  кВ</t>
  </si>
  <si>
    <t>10 (6)</t>
  </si>
  <si>
    <t>РП – 10</t>
  </si>
  <si>
    <t>(ТП - 10)</t>
  </si>
  <si>
    <t>2,0</t>
  </si>
  <si>
    <t>В т.ч. електрон.</t>
  </si>
  <si>
    <t>215638/185392</t>
  </si>
  <si>
    <t>з них населеня</t>
  </si>
  <si>
    <t>3.2.2.2</t>
  </si>
  <si>
    <t>3.2.2.3</t>
  </si>
  <si>
    <t>3.2.2.4</t>
  </si>
  <si>
    <t>Вартість проектів на розвантажувальні ТП 10/0,4кВА на 2014 рік .</t>
  </si>
  <si>
    <t>Вартість проектів на розвантажувальні ТП 10/0,4кВА на 2013 рік в т.ч.</t>
  </si>
  <si>
    <t>3.2.2.5</t>
  </si>
  <si>
    <t>3.2.2.6</t>
  </si>
  <si>
    <t>3.2.2.7</t>
  </si>
  <si>
    <t>3.2.2.8</t>
  </si>
  <si>
    <t>3.2.2.9</t>
  </si>
  <si>
    <t>3.2.2.10</t>
  </si>
  <si>
    <t>3.2.2.11</t>
  </si>
  <si>
    <t>3.2.2.12</t>
  </si>
  <si>
    <t>3.2.2.13</t>
  </si>
  <si>
    <t>УАЗ-3909 07062РО</t>
  </si>
  <si>
    <t xml:space="preserve">           Так  Наказ №834 від 13.11.12р</t>
  </si>
  <si>
    <t>" 7 " листопада   2012 року</t>
  </si>
  <si>
    <t>"7 " листопада 2012 року</t>
  </si>
  <si>
    <t>"7 " листопада  2012 року</t>
  </si>
  <si>
    <t>" 7 " листопада  2012 року</t>
  </si>
  <si>
    <t>УАЗ-3909 ВК7914АВ</t>
  </si>
  <si>
    <t>УАЗ-3909 ВК5282АА</t>
  </si>
  <si>
    <t>АС-U 39094 ВП6 УАЗ-374194 ВК8463АР</t>
  </si>
  <si>
    <t>ГАЗ-2705-434  ВК2185АТ</t>
  </si>
  <si>
    <t>ЮМЗ-6КЛ 1791РД</t>
  </si>
  <si>
    <t>2ПТС-4 6423РБ</t>
  </si>
  <si>
    <t>ГАЗ-52 ВК4782АР</t>
  </si>
  <si>
    <t>бурокранова установка</t>
  </si>
  <si>
    <t>ГАЗ-3327 ВК4778АР</t>
  </si>
  <si>
    <t>ГАЗ-3328  ВК5689АР</t>
  </si>
  <si>
    <t>ГАЗ-3328 ВК4779АР</t>
  </si>
  <si>
    <t>ТР-5 3638РБ</t>
  </si>
  <si>
    <t>2ПТС-6 9488РБ</t>
  </si>
  <si>
    <t>УАЗ-3303 ВК4775АР</t>
  </si>
  <si>
    <t>УАЗ-3909 ВК4783АР</t>
  </si>
  <si>
    <t>УАЗ-3909 ВК8347АВ</t>
  </si>
  <si>
    <t>ВАЗ-21214 ВК4648АН</t>
  </si>
  <si>
    <t>АС-U 39094 ВП6 УАЗ-374194 ВК9865АР</t>
  </si>
  <si>
    <t>МТЗ-82.1 2490РБ</t>
  </si>
  <si>
    <t>Причіп-платформа</t>
  </si>
  <si>
    <t>ГАЗ-3307 23-34 РВМ</t>
  </si>
  <si>
    <t>ГАЗ-5312 68-78 РВН</t>
  </si>
  <si>
    <t>УАЗ-3909 436-67РВ</t>
  </si>
  <si>
    <t>УАЗ-3909 463-49 РВ</t>
  </si>
  <si>
    <t>ГАЗ-33023 463-97 РВ</t>
  </si>
  <si>
    <t>ВАЗ-21213 423-52 РВ</t>
  </si>
  <si>
    <t>УАЗ-469Б 205-24 РВ</t>
  </si>
  <si>
    <t>УАЗ-3909 ВК 2118 АН</t>
  </si>
  <si>
    <t>УАЗ-3741ВП ВК 99-49 АВ</t>
  </si>
  <si>
    <t>УАЗ-3909 074-47 РО</t>
  </si>
  <si>
    <t>AC-U-39094 ВП6    ВК5483АО</t>
  </si>
  <si>
    <t xml:space="preserve"> ВАЗ-212140  ВК2532АТ</t>
  </si>
  <si>
    <t>МТЗ-82 21-63 РД</t>
  </si>
  <si>
    <t>Т-40 25-79 РБ</t>
  </si>
  <si>
    <t>2ПТС-4 67-31 РБ</t>
  </si>
  <si>
    <t>2ПТС-4 07-15 РД</t>
  </si>
  <si>
    <t>ГАЗ-5201 6740РВН</t>
  </si>
  <si>
    <t>УАЗ-3303 7179РВН</t>
  </si>
  <si>
    <t>з  моменту   будівництва не   виконувалося</t>
  </si>
  <si>
    <t>2010</t>
  </si>
  <si>
    <t>рекон   ВРП 110  з  моменту  буд  не  викон</t>
  </si>
  <si>
    <t>2008</t>
  </si>
  <si>
    <t>Бензопила STIL MS-341</t>
  </si>
  <si>
    <t>Висоторіз STIL NT-75</t>
  </si>
  <si>
    <t>Бензогенератор із зварювальним трансформатором WAGN 220 DCHSB HONDA</t>
  </si>
  <si>
    <t>Компресор AiRcasn 50 LB 30</t>
  </si>
  <si>
    <t>Електрокотел Protherm СКАТ К</t>
  </si>
  <si>
    <t>Мегомметр С0210\2Г</t>
  </si>
  <si>
    <t>Електричний опресовочний насос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</si>
</sst>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#,##0.000_ ;[Red]\-#,##0.000\ "/>
    <numFmt numFmtId="170" formatCode="#,##0_ ;[Red]\-#,##0\ "/>
    <numFmt numFmtId="171" formatCode="#,##0.0_ ;[Red]\-#,##0.0\ "/>
    <numFmt numFmtId="172" formatCode="0.0%"/>
    <numFmt numFmtId="173" formatCode="#,##0.00_ ;[Red]\-#,##0.00\ "/>
    <numFmt numFmtId="174" formatCode="0.000"/>
    <numFmt numFmtId="175" formatCode="0.0"/>
    <numFmt numFmtId="176" formatCode="#,##0.000"/>
    <numFmt numFmtId="177" formatCode="#,##0.00000"/>
    <numFmt numFmtId="178" formatCode="#,##0.00;[Red]#,##0.00"/>
    <numFmt numFmtId="179" formatCode="#,##0.000000"/>
    <numFmt numFmtId="180" formatCode="#,##0;[Red]#,##0"/>
  </numFmts>
  <fonts count="117">
    <font>
      <sz val="10"/>
      <name val="Arial Cyr"/>
      <family val="0"/>
    </font>
    <font>
      <sz val="10"/>
      <name val="PragmaticaCTT"/>
      <family val="0"/>
    </font>
    <font>
      <u val="single"/>
      <sz val="10"/>
      <color indexed="12"/>
      <name val="Arial Cyr"/>
      <family val="0"/>
    </font>
    <font>
      <sz val="10"/>
      <name val="Arial CE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2"/>
      <color indexed="8"/>
      <name val="Arial"/>
      <family val="2"/>
    </font>
    <font>
      <i/>
      <sz val="10"/>
      <name val="Arial Cyr"/>
      <family val="0"/>
    </font>
    <font>
      <sz val="10"/>
      <color indexed="8"/>
      <name val="MS Sans Serif"/>
      <family val="0"/>
    </font>
    <font>
      <i/>
      <sz val="10"/>
      <name val="PragmaticaCTT"/>
      <family val="0"/>
    </font>
    <font>
      <b/>
      <i/>
      <sz val="14"/>
      <name val="Arial"/>
      <family val="2"/>
    </font>
    <font>
      <b/>
      <i/>
      <sz val="12"/>
      <color indexed="48"/>
      <name val="Arial"/>
      <family val="2"/>
    </font>
    <font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 Cyr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sz val="9"/>
      <name val="Arial Cyr"/>
      <family val="0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b/>
      <sz val="16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i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i/>
      <sz val="10"/>
      <color indexed="8"/>
      <name val="Arial Cyr"/>
      <family val="0"/>
    </font>
    <font>
      <vertAlign val="superscript"/>
      <sz val="10"/>
      <name val="Arial Cyr"/>
      <family val="0"/>
    </font>
    <font>
      <sz val="8"/>
      <name val="Arial"/>
      <family val="2"/>
    </font>
    <font>
      <b/>
      <sz val="10"/>
      <name val="PragmaticaCTT"/>
      <family val="0"/>
    </font>
    <font>
      <b/>
      <sz val="11"/>
      <name val="Arial Cyr"/>
      <family val="0"/>
    </font>
    <font>
      <b/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i/>
      <sz val="8"/>
      <name val="Arial Cyr"/>
      <family val="0"/>
    </font>
    <font>
      <sz val="8"/>
      <color indexed="8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12"/>
      <name val="Arial"/>
      <family val="2"/>
    </font>
    <font>
      <i/>
      <sz val="11"/>
      <color indexed="8"/>
      <name val="Arial"/>
      <family val="2"/>
    </font>
    <font>
      <b/>
      <sz val="11"/>
      <name val="PragmaticaCTT"/>
      <family val="0"/>
    </font>
    <font>
      <sz val="12"/>
      <name val="PragmaticaCTT"/>
      <family val="0"/>
    </font>
    <font>
      <i/>
      <sz val="9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b/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sz val="9"/>
      <color indexed="8"/>
      <name val="Arial Cyr"/>
      <family val="0"/>
    </font>
    <font>
      <b/>
      <sz val="11"/>
      <color indexed="12"/>
      <name val="Arial"/>
      <family val="2"/>
    </font>
    <font>
      <i/>
      <sz val="12"/>
      <color indexed="12"/>
      <name val="Arial"/>
      <family val="2"/>
    </font>
    <font>
      <i/>
      <sz val="9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4"/>
      <color indexed="53"/>
      <name val="Arial"/>
      <family val="2"/>
    </font>
    <font>
      <b/>
      <sz val="12"/>
      <color indexed="12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4" fillId="3" borderId="0" applyNumberFormat="0" applyBorder="0" applyAlignment="0" applyProtection="0"/>
    <xf numFmtId="0" fontId="25" fillId="14" borderId="1" applyNumberFormat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15" borderId="0" applyNumberFormat="0" applyBorder="0" applyAlignment="0" applyProtection="0"/>
    <xf numFmtId="0" fontId="22" fillId="9" borderId="7" applyNumberFormat="0" applyFont="0" applyAlignment="0" applyProtection="0"/>
    <xf numFmtId="0" fontId="35" fillId="14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32" fillId="7" borderId="1" applyNumberFormat="0" applyAlignment="0" applyProtection="0"/>
    <xf numFmtId="0" fontId="35" fillId="8" borderId="8" applyNumberFormat="0" applyAlignment="0" applyProtection="0"/>
    <xf numFmtId="0" fontId="25" fillId="8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4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7" fillId="0" borderId="12" applyNumberFormat="0" applyFill="0" applyAlignment="0" applyProtection="0"/>
    <xf numFmtId="0" fontId="26" fillId="24" borderId="2" applyNumberFormat="0" applyAlignment="0" applyProtection="0"/>
    <xf numFmtId="0" fontId="42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9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45" fillId="0" borderId="0">
      <alignment/>
      <protection/>
    </xf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55">
    <xf numFmtId="0" fontId="0" fillId="0" borderId="0" xfId="0" applyAlignment="1">
      <alignment/>
    </xf>
    <xf numFmtId="0" fontId="0" fillId="0" borderId="0" xfId="112" applyFont="1" applyAlignment="1">
      <alignment horizontal="center" vertical="center" wrapText="1"/>
      <protection/>
    </xf>
    <xf numFmtId="0" fontId="8" fillId="0" borderId="0" xfId="108" applyFont="1" applyBorder="1" applyAlignment="1" applyProtection="1">
      <alignment horizontal="left"/>
      <protection hidden="1"/>
    </xf>
    <xf numFmtId="0" fontId="9" fillId="0" borderId="0" xfId="112" applyFont="1" applyAlignment="1">
      <alignment horizontal="center"/>
      <protection/>
    </xf>
    <xf numFmtId="0" fontId="9" fillId="0" borderId="0" xfId="108" applyFont="1" applyProtection="1">
      <alignment/>
      <protection hidden="1"/>
    </xf>
    <xf numFmtId="0" fontId="9" fillId="0" borderId="0" xfId="108" applyFont="1" applyAlignment="1" applyProtection="1">
      <alignment horizontal="left"/>
      <protection hidden="1"/>
    </xf>
    <xf numFmtId="0" fontId="9" fillId="0" borderId="0" xfId="108" applyFont="1" applyAlignment="1" applyProtection="1">
      <alignment horizontal="left" indent="3"/>
      <protection hidden="1"/>
    </xf>
    <xf numFmtId="0" fontId="0" fillId="0" borderId="0" xfId="112" applyFont="1" applyBorder="1" applyAlignment="1">
      <alignment horizontal="center" vertical="center" wrapText="1"/>
      <protection/>
    </xf>
    <xf numFmtId="0" fontId="0" fillId="0" borderId="13" xfId="112" applyFont="1" applyBorder="1" applyAlignment="1">
      <alignment horizontal="center" vertical="center" wrapText="1"/>
      <protection/>
    </xf>
    <xf numFmtId="0" fontId="0" fillId="10" borderId="13" xfId="112" applyFont="1" applyFill="1" applyBorder="1" applyAlignment="1">
      <alignment horizontal="center" vertical="center" wrapText="1"/>
      <protection/>
    </xf>
    <xf numFmtId="0" fontId="0" fillId="10" borderId="13" xfId="112" applyFont="1" applyFill="1" applyBorder="1" applyAlignment="1">
      <alignment horizontal="center" vertical="center" wrapText="1"/>
      <protection/>
    </xf>
    <xf numFmtId="0" fontId="0" fillId="0" borderId="0" xfId="112" applyFont="1" applyFill="1" applyBorder="1" applyAlignment="1">
      <alignment horizontal="center" vertical="center" wrapText="1"/>
      <protection/>
    </xf>
    <xf numFmtId="0" fontId="10" fillId="10" borderId="14" xfId="112" applyFont="1" applyFill="1" applyBorder="1" applyAlignment="1">
      <alignment/>
      <protection/>
    </xf>
    <xf numFmtId="0" fontId="10" fillId="10" borderId="15" xfId="112" applyFont="1" applyFill="1" applyBorder="1" applyAlignment="1">
      <alignment/>
      <protection/>
    </xf>
    <xf numFmtId="0" fontId="11" fillId="0" borderId="13" xfId="112" applyFont="1" applyFill="1" applyBorder="1" applyAlignment="1">
      <alignment horizontal="center"/>
      <protection/>
    </xf>
    <xf numFmtId="0" fontId="12" fillId="0" borderId="13" xfId="112" applyFont="1" applyFill="1" applyBorder="1" applyAlignment="1">
      <alignment horizontal="center"/>
      <protection/>
    </xf>
    <xf numFmtId="4" fontId="17" fillId="0" borderId="13" xfId="112" applyNumberFormat="1" applyFont="1" applyFill="1" applyBorder="1" applyAlignment="1">
      <alignment horizontal="center"/>
      <protection/>
    </xf>
    <xf numFmtId="0" fontId="11" fillId="15" borderId="13" xfId="112" applyFont="1" applyFill="1" applyBorder="1" applyAlignment="1">
      <alignment horizontal="center"/>
      <protection/>
    </xf>
    <xf numFmtId="4" fontId="10" fillId="0" borderId="13" xfId="112" applyNumberFormat="1" applyFont="1" applyFill="1" applyBorder="1" applyAlignment="1">
      <alignment horizontal="center"/>
      <protection/>
    </xf>
    <xf numFmtId="0" fontId="10" fillId="15" borderId="13" xfId="112" applyFont="1" applyFill="1" applyBorder="1" applyAlignment="1">
      <alignment horizontal="center"/>
      <protection/>
    </xf>
    <xf numFmtId="0" fontId="11" fillId="0" borderId="13" xfId="112" applyFont="1" applyFill="1" applyBorder="1" applyAlignment="1">
      <alignment horizontal="center" vertical="center" wrapText="1"/>
      <protection/>
    </xf>
    <xf numFmtId="0" fontId="10" fillId="0" borderId="13" xfId="112" applyFont="1" applyFill="1" applyBorder="1" applyAlignment="1">
      <alignment horizontal="center"/>
      <protection/>
    </xf>
    <xf numFmtId="0" fontId="0" fillId="0" borderId="0" xfId="102" applyFont="1" applyFill="1" applyAlignment="1">
      <alignment horizontal="center" vertical="center" wrapText="1"/>
      <protection/>
    </xf>
    <xf numFmtId="0" fontId="0" fillId="0" borderId="0" xfId="112" applyFont="1" applyFill="1" applyAlignment="1">
      <alignment horizontal="center" vertical="center" wrapText="1"/>
      <protection/>
    </xf>
    <xf numFmtId="0" fontId="19" fillId="15" borderId="13" xfId="112" applyFont="1" applyFill="1" applyBorder="1" applyAlignment="1">
      <alignment horizontal="center" vertical="center" wrapText="1"/>
      <protection/>
    </xf>
    <xf numFmtId="0" fontId="13" fillId="0" borderId="13" xfId="112" applyFont="1" applyFill="1" applyBorder="1" applyAlignment="1">
      <alignment horizontal="center" vertical="center" wrapText="1"/>
      <protection/>
    </xf>
    <xf numFmtId="173" fontId="10" fillId="15" borderId="13" xfId="112" applyNumberFormat="1" applyFont="1" applyFill="1" applyBorder="1" applyAlignment="1">
      <alignment horizontal="center" vertical="center"/>
      <protection/>
    </xf>
    <xf numFmtId="0" fontId="13" fillId="15" borderId="13" xfId="112" applyFont="1" applyFill="1" applyBorder="1" applyAlignment="1">
      <alignment horizontal="center" vertical="center" wrapText="1"/>
      <protection/>
    </xf>
    <xf numFmtId="0" fontId="18" fillId="15" borderId="13" xfId="112" applyFont="1" applyFill="1" applyBorder="1" applyAlignment="1">
      <alignment horizontal="center" vertical="center" wrapText="1"/>
      <protection/>
    </xf>
    <xf numFmtId="0" fontId="19" fillId="0" borderId="13" xfId="112" applyFont="1" applyFill="1" applyBorder="1" applyAlignment="1">
      <alignment horizontal="center" vertical="center" wrapText="1"/>
      <protection/>
    </xf>
    <xf numFmtId="0" fontId="20" fillId="15" borderId="13" xfId="112" applyFont="1" applyFill="1" applyBorder="1" applyAlignment="1">
      <alignment horizontal="center" vertical="center" wrapText="1"/>
      <protection/>
    </xf>
    <xf numFmtId="0" fontId="11" fillId="15" borderId="13" xfId="112" applyFont="1" applyFill="1" applyBorder="1" applyAlignment="1">
      <alignment horizontal="center" vertical="center" wrapText="1"/>
      <protection/>
    </xf>
    <xf numFmtId="4" fontId="10" fillId="15" borderId="13" xfId="102" applyNumberFormat="1" applyFont="1" applyFill="1" applyBorder="1" applyAlignment="1">
      <alignment horizontal="center"/>
      <protection/>
    </xf>
    <xf numFmtId="0" fontId="10" fillId="15" borderId="13" xfId="112" applyFont="1" applyFill="1" applyBorder="1" applyAlignment="1">
      <alignment horizontal="left" wrapText="1"/>
      <protection/>
    </xf>
    <xf numFmtId="2" fontId="10" fillId="15" borderId="13" xfId="112" applyNumberFormat="1" applyFont="1" applyFill="1" applyBorder="1" applyAlignment="1">
      <alignment horizontal="center"/>
      <protection/>
    </xf>
    <xf numFmtId="4" fontId="10" fillId="15" borderId="13" xfId="112" applyNumberFormat="1" applyFont="1" applyFill="1" applyBorder="1" applyAlignment="1">
      <alignment horizontal="center"/>
      <protection/>
    </xf>
    <xf numFmtId="2" fontId="43" fillId="15" borderId="13" xfId="112" applyNumberFormat="1" applyFont="1" applyFill="1" applyBorder="1" applyAlignment="1">
      <alignment horizontal="center" vertical="center"/>
      <protection/>
    </xf>
    <xf numFmtId="0" fontId="1" fillId="0" borderId="0" xfId="112">
      <alignment/>
      <protection/>
    </xf>
    <xf numFmtId="0" fontId="46" fillId="0" borderId="0" xfId="112" applyFont="1">
      <alignment/>
      <protection/>
    </xf>
    <xf numFmtId="0" fontId="16" fillId="0" borderId="13" xfId="112" applyFont="1" applyFill="1" applyBorder="1" applyAlignment="1">
      <alignment horizontal="center" vertical="center" wrapText="1"/>
      <protection/>
    </xf>
    <xf numFmtId="0" fontId="0" fillId="0" borderId="0" xfId="112" applyFont="1" applyAlignment="1">
      <alignment horizontal="left" vertical="center" wrapText="1"/>
      <protection/>
    </xf>
    <xf numFmtId="0" fontId="17" fillId="0" borderId="13" xfId="112" applyFont="1" applyFill="1" applyBorder="1" applyAlignment="1">
      <alignment horizontal="center"/>
      <protection/>
    </xf>
    <xf numFmtId="2" fontId="10" fillId="0" borderId="13" xfId="112" applyNumberFormat="1" applyFont="1" applyFill="1" applyBorder="1" applyAlignment="1">
      <alignment horizontal="center"/>
      <protection/>
    </xf>
    <xf numFmtId="2" fontId="17" fillId="0" borderId="13" xfId="112" applyNumberFormat="1" applyFont="1" applyFill="1" applyBorder="1" applyAlignment="1">
      <alignment horizontal="center"/>
      <protection/>
    </xf>
    <xf numFmtId="0" fontId="17" fillId="0" borderId="13" xfId="105" applyFont="1" applyFill="1" applyBorder="1" applyAlignment="1">
      <alignment horizontal="center"/>
      <protection/>
    </xf>
    <xf numFmtId="2" fontId="17" fillId="0" borderId="13" xfId="105" applyNumberFormat="1" applyFont="1" applyFill="1" applyBorder="1" applyAlignment="1">
      <alignment horizontal="center"/>
      <protection/>
    </xf>
    <xf numFmtId="2" fontId="10" fillId="0" borderId="13" xfId="105" applyNumberFormat="1" applyFont="1" applyFill="1" applyBorder="1" applyAlignment="1">
      <alignment horizontal="center"/>
      <protection/>
    </xf>
    <xf numFmtId="0" fontId="17" fillId="0" borderId="13" xfId="112" applyFont="1" applyFill="1" applyBorder="1" applyAlignment="1">
      <alignment horizontal="center" vertical="center"/>
      <protection/>
    </xf>
    <xf numFmtId="0" fontId="50" fillId="0" borderId="16" xfId="112" applyFont="1" applyFill="1" applyBorder="1" applyAlignment="1">
      <alignment horizontal="center" vertical="center"/>
      <protection/>
    </xf>
    <xf numFmtId="0" fontId="50" fillId="0" borderId="13" xfId="112" applyFont="1" applyFill="1" applyBorder="1" applyAlignment="1">
      <alignment horizontal="center"/>
      <protection/>
    </xf>
    <xf numFmtId="1" fontId="17" fillId="0" borderId="13" xfId="112" applyNumberFormat="1" applyFont="1" applyFill="1" applyBorder="1" applyAlignment="1">
      <alignment horizontal="center"/>
      <protection/>
    </xf>
    <xf numFmtId="4" fontId="17" fillId="0" borderId="13" xfId="105" applyNumberFormat="1" applyFont="1" applyFill="1" applyBorder="1" applyAlignment="1">
      <alignment horizontal="center"/>
      <protection/>
    </xf>
    <xf numFmtId="0" fontId="50" fillId="0" borderId="13" xfId="112" applyFont="1" applyFill="1" applyBorder="1" applyAlignment="1">
      <alignment horizontal="center" vertical="center"/>
      <protection/>
    </xf>
    <xf numFmtId="0" fontId="17" fillId="15" borderId="13" xfId="112" applyFont="1" applyFill="1" applyBorder="1" applyAlignment="1">
      <alignment horizontal="center"/>
      <protection/>
    </xf>
    <xf numFmtId="0" fontId="17" fillId="0" borderId="13" xfId="102" applyFont="1" applyFill="1" applyBorder="1" applyAlignment="1">
      <alignment horizontal="center" vertical="center"/>
      <protection/>
    </xf>
    <xf numFmtId="4" fontId="17" fillId="0" borderId="13" xfId="102" applyNumberFormat="1" applyFont="1" applyFill="1" applyBorder="1" applyAlignment="1">
      <alignment horizontal="center" vertical="center"/>
      <protection/>
    </xf>
    <xf numFmtId="1" fontId="17" fillId="0" borderId="13" xfId="102" applyNumberFormat="1" applyFont="1" applyFill="1" applyBorder="1" applyAlignment="1">
      <alignment horizontal="center" vertical="center"/>
      <protection/>
    </xf>
    <xf numFmtId="0" fontId="17" fillId="0" borderId="13" xfId="102" applyFont="1" applyFill="1" applyBorder="1" applyAlignment="1">
      <alignment horizontal="center"/>
      <protection/>
    </xf>
    <xf numFmtId="0" fontId="17" fillId="0" borderId="13" xfId="112" applyFont="1" applyFill="1" applyBorder="1" applyAlignment="1">
      <alignment horizontal="center" vertical="center" wrapText="1"/>
      <protection/>
    </xf>
    <xf numFmtId="0" fontId="18" fillId="15" borderId="13" xfId="102" applyFont="1" applyFill="1" applyBorder="1" applyAlignment="1">
      <alignment vertical="center" wrapText="1"/>
      <protection/>
    </xf>
    <xf numFmtId="0" fontId="17" fillId="15" borderId="13" xfId="112" applyFont="1" applyFill="1" applyBorder="1" applyAlignment="1">
      <alignment horizontal="center" vertical="center" wrapText="1"/>
      <protection/>
    </xf>
    <xf numFmtId="0" fontId="10" fillId="15" borderId="13" xfId="102" applyFont="1" applyFill="1" applyBorder="1" applyAlignment="1">
      <alignment horizontal="center"/>
      <protection/>
    </xf>
    <xf numFmtId="3" fontId="17" fillId="0" borderId="13" xfId="102" applyNumberFormat="1" applyFont="1" applyFill="1" applyBorder="1" applyAlignment="1">
      <alignment horizontal="center" vertical="center"/>
      <protection/>
    </xf>
    <xf numFmtId="0" fontId="10" fillId="0" borderId="13" xfId="102" applyFont="1" applyFill="1" applyBorder="1" applyAlignment="1">
      <alignment horizontal="center"/>
      <protection/>
    </xf>
    <xf numFmtId="4" fontId="10" fillId="0" borderId="13" xfId="102" applyNumberFormat="1" applyFont="1" applyFill="1" applyBorder="1" applyAlignment="1">
      <alignment horizontal="center"/>
      <protection/>
    </xf>
    <xf numFmtId="0" fontId="10" fillId="15" borderId="13" xfId="102" applyFont="1" applyFill="1" applyBorder="1" applyAlignment="1">
      <alignment vertical="center" wrapText="1"/>
      <protection/>
    </xf>
    <xf numFmtId="169" fontId="50" fillId="0" borderId="13" xfId="112" applyNumberFormat="1" applyFont="1" applyFill="1" applyBorder="1" applyAlignment="1">
      <alignment horizontal="center" vertical="center"/>
      <protection/>
    </xf>
    <xf numFmtId="170" fontId="50" fillId="0" borderId="13" xfId="112" applyNumberFormat="1" applyFont="1" applyFill="1" applyBorder="1" applyAlignment="1">
      <alignment horizontal="center" vertical="center"/>
      <protection/>
    </xf>
    <xf numFmtId="171" fontId="18" fillId="0" borderId="13" xfId="112" applyNumberFormat="1" applyFont="1" applyFill="1" applyBorder="1" applyAlignment="1">
      <alignment horizontal="center" vertical="center"/>
      <protection/>
    </xf>
    <xf numFmtId="171" fontId="50" fillId="0" borderId="13" xfId="112" applyNumberFormat="1" applyFont="1" applyFill="1" applyBorder="1" applyAlignment="1">
      <alignment horizontal="center" vertical="center" wrapText="1"/>
      <protection/>
    </xf>
    <xf numFmtId="0" fontId="50" fillId="0" borderId="13" xfId="112" applyFont="1" applyFill="1" applyBorder="1" applyAlignment="1">
      <alignment horizontal="center" vertical="center" wrapText="1"/>
      <protection/>
    </xf>
    <xf numFmtId="171" fontId="17" fillId="0" borderId="13" xfId="112" applyNumberFormat="1" applyFont="1" applyFill="1" applyBorder="1" applyAlignment="1">
      <alignment horizontal="center" vertical="center" wrapText="1"/>
      <protection/>
    </xf>
    <xf numFmtId="170" fontId="17" fillId="0" borderId="13" xfId="112" applyNumberFormat="1" applyFont="1" applyFill="1" applyBorder="1" applyAlignment="1">
      <alignment horizontal="center" vertical="center" wrapText="1"/>
      <protection/>
    </xf>
    <xf numFmtId="173" fontId="17" fillId="0" borderId="13" xfId="112" applyNumberFormat="1" applyFont="1" applyFill="1" applyBorder="1" applyAlignment="1">
      <alignment horizontal="center" vertical="center" wrapText="1"/>
      <protection/>
    </xf>
    <xf numFmtId="0" fontId="48" fillId="0" borderId="13" xfId="112" applyFont="1" applyFill="1" applyBorder="1" applyAlignment="1">
      <alignment horizontal="left" vertical="center"/>
      <protection/>
    </xf>
    <xf numFmtId="0" fontId="52" fillId="0" borderId="13" xfId="112" applyFont="1" applyFill="1" applyBorder="1" applyAlignment="1">
      <alignment horizontal="center" vertical="center"/>
      <protection/>
    </xf>
    <xf numFmtId="0" fontId="10" fillId="15" borderId="17" xfId="112" applyFont="1" applyFill="1" applyBorder="1" applyAlignment="1">
      <alignment vertical="center" wrapText="1"/>
      <protection/>
    </xf>
    <xf numFmtId="0" fontId="43" fillId="15" borderId="13" xfId="112" applyFont="1" applyFill="1" applyBorder="1" applyAlignment="1">
      <alignment horizontal="center" vertical="center"/>
      <protection/>
    </xf>
    <xf numFmtId="2" fontId="52" fillId="15" borderId="13" xfId="112" applyNumberFormat="1" applyFont="1" applyFill="1" applyBorder="1" applyAlignment="1">
      <alignment horizontal="center" vertical="center"/>
      <protection/>
    </xf>
    <xf numFmtId="171" fontId="18" fillId="0" borderId="13" xfId="112" applyNumberFormat="1" applyFont="1" applyFill="1" applyBorder="1" applyAlignment="1">
      <alignment horizontal="center" vertical="center" wrapText="1"/>
      <protection/>
    </xf>
    <xf numFmtId="0" fontId="10" fillId="15" borderId="15" xfId="112" applyFont="1" applyFill="1" applyBorder="1" applyAlignment="1">
      <alignment horizontal="center" vertical="center"/>
      <protection/>
    </xf>
    <xf numFmtId="171" fontId="10" fillId="15" borderId="13" xfId="112" applyNumberFormat="1" applyFont="1" applyFill="1" applyBorder="1" applyAlignment="1">
      <alignment horizontal="center" vertical="center"/>
      <protection/>
    </xf>
    <xf numFmtId="170" fontId="10" fillId="15" borderId="13" xfId="112" applyNumberFormat="1" applyFont="1" applyFill="1" applyBorder="1" applyAlignment="1">
      <alignment horizontal="center" vertical="center"/>
      <protection/>
    </xf>
    <xf numFmtId="173" fontId="10" fillId="15" borderId="13" xfId="112" applyNumberFormat="1" applyFont="1" applyFill="1" applyBorder="1" applyAlignment="1">
      <alignment horizontal="center" vertical="center" wrapText="1"/>
      <protection/>
    </xf>
    <xf numFmtId="170" fontId="10" fillId="0" borderId="13" xfId="112" applyNumberFormat="1" applyFont="1" applyFill="1" applyBorder="1" applyAlignment="1">
      <alignment horizontal="center" vertical="center" wrapText="1"/>
      <protection/>
    </xf>
    <xf numFmtId="173" fontId="10" fillId="0" borderId="13" xfId="112" applyNumberFormat="1" applyFont="1" applyFill="1" applyBorder="1" applyAlignment="1">
      <alignment horizontal="center" vertical="center" wrapText="1"/>
      <protection/>
    </xf>
    <xf numFmtId="0" fontId="18" fillId="0" borderId="13" xfId="112" applyFont="1" applyFill="1" applyBorder="1" applyAlignment="1">
      <alignment horizontal="center" vertical="center" wrapText="1"/>
      <protection/>
    </xf>
    <xf numFmtId="0" fontId="10" fillId="15" borderId="14" xfId="112" applyFont="1" applyFill="1" applyBorder="1" applyAlignment="1">
      <alignment horizontal="center" vertical="center"/>
      <protection/>
    </xf>
    <xf numFmtId="171" fontId="10" fillId="15" borderId="14" xfId="112" applyNumberFormat="1" applyFont="1" applyFill="1" applyBorder="1" applyAlignment="1">
      <alignment horizontal="center" vertical="center"/>
      <protection/>
    </xf>
    <xf numFmtId="170" fontId="10" fillId="15" borderId="15" xfId="112" applyNumberFormat="1" applyFont="1" applyFill="1" applyBorder="1" applyAlignment="1">
      <alignment horizontal="center" vertical="center"/>
      <protection/>
    </xf>
    <xf numFmtId="0" fontId="15" fillId="10" borderId="14" xfId="112" applyFont="1" applyFill="1" applyBorder="1" applyAlignment="1">
      <alignment/>
      <protection/>
    </xf>
    <xf numFmtId="4" fontId="55" fillId="15" borderId="13" xfId="112" applyNumberFormat="1" applyFont="1" applyFill="1" applyBorder="1" applyAlignment="1">
      <alignment horizontal="center" vertical="center"/>
      <protection/>
    </xf>
    <xf numFmtId="0" fontId="56" fillId="15" borderId="13" xfId="112" applyFont="1" applyFill="1" applyBorder="1" applyAlignment="1">
      <alignment horizontal="center"/>
      <protection/>
    </xf>
    <xf numFmtId="4" fontId="54" fillId="15" borderId="13" xfId="112" applyNumberFormat="1" applyFont="1" applyFill="1" applyBorder="1" applyAlignment="1">
      <alignment horizontal="center" vertical="center" wrapText="1"/>
      <protection/>
    </xf>
    <xf numFmtId="0" fontId="47" fillId="0" borderId="14" xfId="112" applyFont="1" applyFill="1" applyBorder="1" applyAlignment="1">
      <alignment horizontal="center"/>
      <protection/>
    </xf>
    <xf numFmtId="0" fontId="10" fillId="0" borderId="15" xfId="112" applyFont="1" applyFill="1" applyBorder="1" applyAlignment="1">
      <alignment/>
      <protection/>
    </xf>
    <xf numFmtId="0" fontId="0" fillId="0" borderId="0" xfId="112" applyFont="1" applyAlignment="1">
      <alignment horizontal="center" vertical="center" wrapText="1"/>
      <protection/>
    </xf>
    <xf numFmtId="0" fontId="13" fillId="0" borderId="13" xfId="102" applyFont="1" applyFill="1" applyBorder="1" applyAlignment="1">
      <alignment horizontal="center"/>
      <protection/>
    </xf>
    <xf numFmtId="0" fontId="18" fillId="0" borderId="14" xfId="112" applyFont="1" applyFill="1" applyBorder="1" applyAlignment="1" applyProtection="1">
      <alignment horizontal="left" vertical="center" wrapText="1"/>
      <protection/>
    </xf>
    <xf numFmtId="0" fontId="18" fillId="0" borderId="15" xfId="112" applyFont="1" applyFill="1" applyBorder="1" applyAlignment="1" applyProtection="1">
      <alignment horizontal="left" vertical="center" wrapText="1"/>
      <protection/>
    </xf>
    <xf numFmtId="4" fontId="58" fillId="15" borderId="13" xfId="112" applyNumberFormat="1" applyFont="1" applyFill="1" applyBorder="1" applyAlignment="1">
      <alignment horizontal="center"/>
      <protection/>
    </xf>
    <xf numFmtId="173" fontId="10" fillId="0" borderId="13" xfId="112" applyNumberFormat="1" applyFont="1" applyFill="1" applyBorder="1" applyAlignment="1">
      <alignment horizontal="center" vertical="center"/>
      <protection/>
    </xf>
    <xf numFmtId="171" fontId="10" fillId="0" borderId="13" xfId="112" applyNumberFormat="1" applyFont="1" applyFill="1" applyBorder="1" applyAlignment="1">
      <alignment horizontal="center" vertical="center" wrapText="1"/>
      <protection/>
    </xf>
    <xf numFmtId="0" fontId="7" fillId="0" borderId="13" xfId="112" applyFont="1" applyFill="1" applyBorder="1" applyAlignment="1" applyProtection="1">
      <alignment horizontal="left" vertical="center" wrapText="1"/>
      <protection/>
    </xf>
    <xf numFmtId="0" fontId="10" fillId="0" borderId="14" xfId="112" applyFont="1" applyFill="1" applyBorder="1" applyAlignment="1">
      <alignment/>
      <protection/>
    </xf>
    <xf numFmtId="0" fontId="0" fillId="0" borderId="13" xfId="0" applyBorder="1" applyAlignment="1">
      <alignment/>
    </xf>
    <xf numFmtId="0" fontId="0" fillId="0" borderId="0" xfId="109" applyFont="1" applyFill="1" applyAlignment="1">
      <alignment horizontal="center" vertical="center" wrapText="1"/>
      <protection/>
    </xf>
    <xf numFmtId="0" fontId="65" fillId="15" borderId="13" xfId="109" applyFont="1" applyFill="1" applyBorder="1" applyAlignment="1">
      <alignment horizontal="center" vertical="center"/>
      <protection/>
    </xf>
    <xf numFmtId="4" fontId="65" fillId="15" borderId="13" xfId="109" applyNumberFormat="1" applyFont="1" applyFill="1" applyBorder="1" applyAlignment="1">
      <alignment horizontal="center" vertical="center"/>
      <protection/>
    </xf>
    <xf numFmtId="0" fontId="67" fillId="0" borderId="13" xfId="0" applyFont="1" applyFill="1" applyBorder="1" applyAlignment="1">
      <alignment horizontal="center"/>
    </xf>
    <xf numFmtId="4" fontId="17" fillId="8" borderId="13" xfId="102" applyNumberFormat="1" applyFont="1" applyFill="1" applyBorder="1" applyAlignment="1">
      <alignment horizontal="center" vertical="center"/>
      <protection/>
    </xf>
    <xf numFmtId="3" fontId="17" fillId="8" borderId="13" xfId="102" applyNumberFormat="1" applyFont="1" applyFill="1" applyBorder="1" applyAlignment="1">
      <alignment horizontal="center" vertical="center"/>
      <protection/>
    </xf>
    <xf numFmtId="0" fontId="10" fillId="0" borderId="13" xfId="112" applyFont="1" applyFill="1" applyBorder="1" applyAlignment="1">
      <alignment horizontal="center" vertical="center"/>
      <protection/>
    </xf>
    <xf numFmtId="171" fontId="10" fillId="0" borderId="13" xfId="112" applyNumberFormat="1" applyFont="1" applyFill="1" applyBorder="1" applyAlignment="1">
      <alignment horizontal="center" vertical="center"/>
      <protection/>
    </xf>
    <xf numFmtId="170" fontId="10" fillId="0" borderId="13" xfId="112" applyNumberFormat="1" applyFont="1" applyFill="1" applyBorder="1" applyAlignment="1">
      <alignment horizontal="center" vertical="center"/>
      <protection/>
    </xf>
    <xf numFmtId="0" fontId="0" fillId="0" borderId="13" xfId="67" applyFont="1" applyBorder="1" applyAlignment="1" applyProtection="1">
      <alignment horizontal="center" vertical="center" wrapText="1"/>
      <protection/>
    </xf>
    <xf numFmtId="0" fontId="0" fillId="0" borderId="13" xfId="67" applyFont="1" applyBorder="1" applyAlignment="1" applyProtection="1">
      <alignment horizontal="center" vertical="center" wrapText="1"/>
      <protection locked="0"/>
    </xf>
    <xf numFmtId="1" fontId="0" fillId="0" borderId="13" xfId="67" applyNumberFormat="1" applyFont="1" applyBorder="1" applyAlignment="1" applyProtection="1">
      <alignment horizontal="center" vertical="center" wrapText="1"/>
      <protection locked="0"/>
    </xf>
    <xf numFmtId="0" fontId="0" fillId="10" borderId="13" xfId="67" applyFont="1" applyFill="1" applyBorder="1" applyAlignment="1" applyProtection="1">
      <alignment horizontal="center" vertical="center" wrapText="1"/>
      <protection locked="0"/>
    </xf>
    <xf numFmtId="0" fontId="0" fillId="10" borderId="16" xfId="67" applyFont="1" applyFill="1" applyBorder="1" applyAlignment="1" applyProtection="1">
      <alignment horizontal="center" vertical="center" wrapText="1"/>
      <protection locked="0"/>
    </xf>
    <xf numFmtId="0" fontId="0" fillId="10" borderId="17" xfId="67" applyFont="1" applyFill="1" applyBorder="1" applyAlignment="1" applyProtection="1">
      <alignment horizontal="center" vertical="center" wrapText="1"/>
      <protection locked="0"/>
    </xf>
    <xf numFmtId="0" fontId="0" fillId="10" borderId="13" xfId="67" applyFont="1" applyFill="1" applyBorder="1" applyAlignment="1" applyProtection="1">
      <alignment horizontal="center" vertical="center" wrapText="1"/>
      <protection/>
    </xf>
    <xf numFmtId="0" fontId="0" fillId="0" borderId="13" xfId="67" applyFont="1" applyFill="1" applyBorder="1" applyAlignment="1" applyProtection="1">
      <alignment horizontal="center" vertical="center" wrapText="1"/>
      <protection locked="0"/>
    </xf>
    <xf numFmtId="0" fontId="0" fillId="10" borderId="17" xfId="67" applyFont="1" applyFill="1" applyBorder="1" applyAlignment="1" applyProtection="1">
      <alignment horizontal="center" vertical="center" wrapText="1"/>
      <protection/>
    </xf>
    <xf numFmtId="0" fontId="0" fillId="10" borderId="16" xfId="67" applyFont="1" applyFill="1" applyBorder="1" applyAlignment="1" applyProtection="1">
      <alignment horizontal="center" vertical="center" wrapText="1"/>
      <protection/>
    </xf>
    <xf numFmtId="0" fontId="0" fillId="0" borderId="13" xfId="67" applyFont="1" applyFill="1" applyBorder="1" applyAlignment="1" applyProtection="1">
      <alignment horizontal="center" vertical="center" wrapText="1"/>
      <protection/>
    </xf>
    <xf numFmtId="0" fontId="0" fillId="0" borderId="13" xfId="67" applyFont="1" applyBorder="1">
      <alignment/>
      <protection/>
    </xf>
    <xf numFmtId="0" fontId="0" fillId="0" borderId="13" xfId="67" applyFont="1" applyBorder="1" applyAlignment="1">
      <alignment horizontal="center"/>
      <protection/>
    </xf>
    <xf numFmtId="0" fontId="69" fillId="0" borderId="13" xfId="67" applyFont="1" applyFill="1" applyBorder="1" applyAlignment="1">
      <alignment horizontal="center" vertical="center" wrapText="1"/>
      <protection/>
    </xf>
    <xf numFmtId="49" fontId="69" fillId="18" borderId="13" xfId="67" applyNumberFormat="1" applyFont="1" applyFill="1" applyBorder="1" applyAlignment="1">
      <alignment horizontal="center"/>
      <protection/>
    </xf>
    <xf numFmtId="0" fontId="0" fillId="0" borderId="18" xfId="113" applyFont="1" applyFill="1" applyBorder="1" applyAlignment="1" applyProtection="1">
      <alignment horizontal="center" vertical="top" wrapText="1"/>
      <protection/>
    </xf>
    <xf numFmtId="0" fontId="69" fillId="18" borderId="13" xfId="67" applyFont="1" applyFill="1" applyBorder="1" applyAlignment="1">
      <alignment horizontal="center" wrapText="1"/>
      <protection/>
    </xf>
    <xf numFmtId="49" fontId="69" fillId="0" borderId="13" xfId="67" applyNumberFormat="1" applyFont="1" applyBorder="1" applyAlignment="1">
      <alignment horizontal="left"/>
      <protection/>
    </xf>
    <xf numFmtId="0" fontId="70" fillId="0" borderId="13" xfId="67" applyFont="1" applyBorder="1" applyAlignment="1">
      <alignment horizontal="left" wrapText="1"/>
      <protection/>
    </xf>
    <xf numFmtId="0" fontId="69" fillId="0" borderId="13" xfId="67" applyFont="1" applyBorder="1" applyAlignment="1">
      <alignment horizontal="center" wrapText="1"/>
      <protection/>
    </xf>
    <xf numFmtId="0" fontId="69" fillId="0" borderId="13" xfId="67" applyFont="1" applyBorder="1" applyAlignment="1">
      <alignment horizontal="left" vertical="center" wrapText="1"/>
      <protection/>
    </xf>
    <xf numFmtId="0" fontId="69" fillId="0" borderId="13" xfId="67" applyFont="1" applyBorder="1" applyAlignment="1">
      <alignment horizontal="center" vertical="center"/>
      <protection/>
    </xf>
    <xf numFmtId="0" fontId="69" fillId="0" borderId="13" xfId="67" applyFont="1" applyBorder="1" applyAlignment="1">
      <alignment horizontal="center" vertical="center" wrapText="1"/>
      <protection/>
    </xf>
    <xf numFmtId="0" fontId="1" fillId="0" borderId="13" xfId="67" applyBorder="1">
      <alignment/>
      <protection/>
    </xf>
    <xf numFmtId="49" fontId="69" fillId="0" borderId="13" xfId="67" applyNumberFormat="1" applyFont="1" applyBorder="1" applyAlignment="1">
      <alignment horizontal="left" vertical="center"/>
      <protection/>
    </xf>
    <xf numFmtId="0" fontId="69" fillId="0" borderId="13" xfId="67" applyFont="1" applyBorder="1" applyAlignment="1">
      <alignment horizontal="left" vertical="center" wrapText="1" shrinkToFit="1"/>
      <protection/>
    </xf>
    <xf numFmtId="49" fontId="69" fillId="0" borderId="0" xfId="67" applyNumberFormat="1" applyFont="1" applyAlignment="1">
      <alignment horizontal="right"/>
      <protection/>
    </xf>
    <xf numFmtId="0" fontId="69" fillId="0" borderId="0" xfId="67" applyFont="1">
      <alignment/>
      <protection/>
    </xf>
    <xf numFmtId="0" fontId="70" fillId="0" borderId="0" xfId="108" applyFont="1" applyBorder="1" applyAlignment="1" applyProtection="1">
      <alignment horizontal="left"/>
      <protection hidden="1"/>
    </xf>
    <xf numFmtId="0" fontId="69" fillId="0" borderId="0" xfId="67" applyFont="1" applyBorder="1">
      <alignment/>
      <protection/>
    </xf>
    <xf numFmtId="0" fontId="69" fillId="0" borderId="0" xfId="67" applyFont="1" applyAlignment="1">
      <alignment horizontal="center"/>
      <protection/>
    </xf>
    <xf numFmtId="0" fontId="72" fillId="0" borderId="0" xfId="67" applyFont="1" applyAlignment="1">
      <alignment horizontal="center"/>
      <protection/>
    </xf>
    <xf numFmtId="0" fontId="69" fillId="0" borderId="0" xfId="108" applyFont="1" applyProtection="1">
      <alignment/>
      <protection hidden="1"/>
    </xf>
    <xf numFmtId="0" fontId="69" fillId="0" borderId="0" xfId="108" applyFont="1" applyAlignment="1" applyProtection="1">
      <alignment horizontal="left"/>
      <protection hidden="1"/>
    </xf>
    <xf numFmtId="0" fontId="69" fillId="0" borderId="0" xfId="108" applyFont="1" applyAlignment="1" applyProtection="1">
      <alignment horizontal="left" indent="3"/>
      <protection hidden="1"/>
    </xf>
    <xf numFmtId="49" fontId="1" fillId="0" borderId="0" xfId="67" applyNumberFormat="1">
      <alignment/>
      <protection/>
    </xf>
    <xf numFmtId="0" fontId="1" fillId="0" borderId="0" xfId="67">
      <alignment/>
      <protection/>
    </xf>
    <xf numFmtId="0" fontId="14" fillId="0" borderId="13" xfId="67" applyFont="1" applyBorder="1" applyAlignment="1" applyProtection="1">
      <alignment horizontal="center" vertical="center" wrapText="1"/>
      <protection locked="0"/>
    </xf>
    <xf numFmtId="0" fontId="14" fillId="18" borderId="13" xfId="67" applyFont="1" applyFill="1" applyBorder="1" applyAlignment="1" applyProtection="1">
      <alignment horizontal="center" vertical="center" wrapText="1"/>
      <protection/>
    </xf>
    <xf numFmtId="0" fontId="14" fillId="18" borderId="17" xfId="67" applyFont="1" applyFill="1" applyBorder="1" applyAlignment="1" applyProtection="1">
      <alignment horizontal="center" vertical="center" wrapText="1"/>
      <protection/>
    </xf>
    <xf numFmtId="0" fontId="14" fillId="18" borderId="16" xfId="67" applyFont="1" applyFill="1" applyBorder="1" applyAlignment="1" applyProtection="1">
      <alignment horizontal="center" vertical="center" wrapText="1"/>
      <protection/>
    </xf>
    <xf numFmtId="0" fontId="14" fillId="0" borderId="13" xfId="67" applyFont="1" applyFill="1" applyBorder="1" applyAlignment="1" applyProtection="1">
      <alignment horizontal="center" vertical="center" wrapText="1"/>
      <protection/>
    </xf>
    <xf numFmtId="4" fontId="14" fillId="0" borderId="13" xfId="67" applyNumberFormat="1" applyFont="1" applyFill="1" applyBorder="1" applyAlignment="1" applyProtection="1">
      <alignment horizontal="center" vertical="center" wrapText="1"/>
      <protection/>
    </xf>
    <xf numFmtId="10" fontId="14" fillId="0" borderId="13" xfId="67" applyNumberFormat="1" applyFont="1" applyFill="1" applyBorder="1" applyAlignment="1" applyProtection="1">
      <alignment horizontal="center" vertical="center" wrapText="1"/>
      <protection/>
    </xf>
    <xf numFmtId="4" fontId="14" fillId="15" borderId="13" xfId="67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67" applyFont="1" applyFill="1" applyBorder="1" applyAlignment="1" applyProtection="1">
      <alignment horizontal="center" vertical="center" wrapText="1"/>
      <protection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3" fontId="0" fillId="15" borderId="17" xfId="113" applyNumberFormat="1" applyFont="1" applyFill="1" applyBorder="1" applyAlignment="1" applyProtection="1">
      <alignment horizontal="center" vertical="center"/>
      <protection locked="0"/>
    </xf>
    <xf numFmtId="0" fontId="0" fillId="0" borderId="15" xfId="67" applyFont="1" applyFill="1" applyBorder="1" applyAlignment="1" applyProtection="1">
      <alignment horizontal="center" vertical="center" wrapText="1"/>
      <protection/>
    </xf>
    <xf numFmtId="4" fontId="0" fillId="0" borderId="13" xfId="67" applyNumberFormat="1" applyFont="1" applyFill="1" applyBorder="1" applyAlignment="1" applyProtection="1">
      <alignment horizontal="center" vertical="center" wrapText="1"/>
      <protection/>
    </xf>
    <xf numFmtId="10" fontId="0" fillId="0" borderId="13" xfId="67" applyNumberFormat="1" applyFont="1" applyFill="1" applyBorder="1" applyAlignment="1" applyProtection="1">
      <alignment horizontal="center" vertical="center" wrapText="1"/>
      <protection/>
    </xf>
    <xf numFmtId="2" fontId="0" fillId="15" borderId="13" xfId="67" applyNumberFormat="1" applyFont="1" applyFill="1" applyBorder="1" applyAlignment="1" applyProtection="1">
      <alignment horizontal="center" vertical="center" wrapText="1"/>
      <protection locked="0"/>
    </xf>
    <xf numFmtId="4" fontId="0" fillId="15" borderId="13" xfId="67" applyNumberFormat="1" applyFont="1" applyFill="1" applyBorder="1" applyAlignment="1" applyProtection="1">
      <alignment horizontal="center" vertical="center" wrapText="1"/>
      <protection locked="0"/>
    </xf>
    <xf numFmtId="4" fontId="0" fillId="15" borderId="17" xfId="67" applyNumberFormat="1" applyFont="1" applyFill="1" applyBorder="1" applyAlignment="1" applyProtection="1">
      <alignment horizontal="center" vertical="center" wrapText="1"/>
      <protection locked="0"/>
    </xf>
    <xf numFmtId="0" fontId="0" fillId="15" borderId="13" xfId="67" applyFont="1" applyFill="1" applyBorder="1" applyAlignment="1" applyProtection="1">
      <alignment horizontal="center" vertical="center" wrapText="1"/>
      <protection locked="0"/>
    </xf>
    <xf numFmtId="0" fontId="0" fillId="15" borderId="13" xfId="67" applyFont="1" applyFill="1" applyBorder="1" applyAlignment="1" applyProtection="1">
      <alignment horizontal="center" vertical="center" wrapText="1"/>
      <protection/>
    </xf>
    <xf numFmtId="0" fontId="71" fillId="0" borderId="13" xfId="67" applyFont="1" applyFill="1" applyBorder="1">
      <alignment/>
      <protection/>
    </xf>
    <xf numFmtId="49" fontId="69" fillId="18" borderId="13" xfId="67" applyNumberFormat="1" applyFont="1" applyFill="1" applyBorder="1" applyAlignment="1">
      <alignment horizontal="center" vertical="center"/>
      <protection/>
    </xf>
    <xf numFmtId="0" fontId="69" fillId="18" borderId="13" xfId="67" applyFont="1" applyFill="1" applyBorder="1" applyAlignment="1">
      <alignment horizontal="center" vertical="center" wrapText="1"/>
      <protection/>
    </xf>
    <xf numFmtId="0" fontId="69" fillId="18" borderId="13" xfId="67" applyFont="1" applyFill="1" applyBorder="1" applyAlignment="1">
      <alignment horizontal="center" vertical="center"/>
      <protection/>
    </xf>
    <xf numFmtId="0" fontId="71" fillId="18" borderId="13" xfId="67" applyFont="1" applyFill="1" applyBorder="1" applyAlignment="1">
      <alignment horizontal="center" vertical="center"/>
      <protection/>
    </xf>
    <xf numFmtId="49" fontId="69" fillId="0" borderId="13" xfId="67" applyNumberFormat="1" applyFont="1" applyFill="1" applyBorder="1" applyAlignment="1">
      <alignment horizontal="center" vertical="center" shrinkToFit="1"/>
      <protection/>
    </xf>
    <xf numFmtId="0" fontId="71" fillId="0" borderId="13" xfId="67" applyFont="1" applyFill="1" applyBorder="1" applyAlignment="1">
      <alignment horizontal="center" vertical="center"/>
      <protection/>
    </xf>
    <xf numFmtId="0" fontId="69" fillId="0" borderId="13" xfId="67" applyNumberFormat="1" applyFont="1" applyBorder="1" applyAlignment="1">
      <alignment horizontal="center" vertical="center"/>
      <protection/>
    </xf>
    <xf numFmtId="0" fontId="14" fillId="0" borderId="13" xfId="67" applyFont="1" applyFill="1" applyBorder="1" applyAlignment="1">
      <alignment horizontal="left" shrinkToFit="1"/>
      <protection/>
    </xf>
    <xf numFmtId="0" fontId="1" fillId="0" borderId="17" xfId="67" applyBorder="1" applyAlignment="1">
      <alignment horizontal="center" vertical="center"/>
      <protection/>
    </xf>
    <xf numFmtId="0" fontId="1" fillId="0" borderId="13" xfId="67" applyFont="1" applyBorder="1" applyAlignment="1">
      <alignment horizontal="left" shrinkToFit="1"/>
      <protection/>
    </xf>
    <xf numFmtId="0" fontId="1" fillId="0" borderId="13" xfId="67" applyFont="1" applyBorder="1" applyAlignment="1">
      <alignment horizontal="center" vertical="center"/>
      <protection/>
    </xf>
    <xf numFmtId="0" fontId="71" fillId="0" borderId="13" xfId="67" applyFont="1" applyBorder="1" applyAlignment="1">
      <alignment horizontal="center" vertical="center"/>
      <protection/>
    </xf>
    <xf numFmtId="0" fontId="70" fillId="0" borderId="13" xfId="67" applyFont="1" applyBorder="1" applyAlignment="1">
      <alignment horizontal="center" vertical="center"/>
      <protection/>
    </xf>
    <xf numFmtId="0" fontId="73" fillId="0" borderId="0" xfId="67" applyFont="1" applyBorder="1" applyAlignment="1">
      <alignment horizontal="center"/>
      <protection/>
    </xf>
    <xf numFmtId="0" fontId="71" fillId="0" borderId="0" xfId="67" applyFont="1" applyBorder="1" applyAlignment="1">
      <alignment horizontal="center" vertical="center"/>
      <protection/>
    </xf>
    <xf numFmtId="49" fontId="71" fillId="0" borderId="0" xfId="67" applyNumberFormat="1" applyFont="1">
      <alignment/>
      <protection/>
    </xf>
    <xf numFmtId="0" fontId="71" fillId="0" borderId="0" xfId="67" applyFont="1">
      <alignment/>
      <protection/>
    </xf>
    <xf numFmtId="0" fontId="71" fillId="0" borderId="0" xfId="67" applyFont="1" applyAlignment="1">
      <alignment horizontal="center"/>
      <protection/>
    </xf>
    <xf numFmtId="0" fontId="71" fillId="0" borderId="0" xfId="108" applyFont="1" applyProtection="1">
      <alignment/>
      <protection hidden="1"/>
    </xf>
    <xf numFmtId="0" fontId="71" fillId="0" borderId="0" xfId="108" applyFont="1" applyAlignment="1" applyProtection="1">
      <alignment horizontal="left"/>
      <protection hidden="1"/>
    </xf>
    <xf numFmtId="0" fontId="71" fillId="0" borderId="0" xfId="108" applyFont="1" applyAlignment="1" applyProtection="1">
      <alignment horizontal="left" indent="3"/>
      <protection hidden="1"/>
    </xf>
    <xf numFmtId="4" fontId="61" fillId="0" borderId="13" xfId="67" applyNumberFormat="1" applyFont="1" applyFill="1" applyBorder="1" applyAlignment="1" applyProtection="1">
      <alignment horizontal="center" vertical="center" wrapText="1"/>
      <protection/>
    </xf>
    <xf numFmtId="10" fontId="61" fillId="0" borderId="13" xfId="67" applyNumberFormat="1" applyFont="1" applyFill="1" applyBorder="1" applyAlignment="1" applyProtection="1">
      <alignment horizontal="center" vertical="center" wrapText="1"/>
      <protection/>
    </xf>
    <xf numFmtId="0" fontId="74" fillId="0" borderId="13" xfId="67" applyFont="1" applyFill="1" applyBorder="1" applyAlignment="1" applyProtection="1">
      <alignment horizontal="center" vertical="center" wrapText="1"/>
      <protection/>
    </xf>
    <xf numFmtId="0" fontId="61" fillId="15" borderId="13" xfId="67" applyFont="1" applyFill="1" applyBorder="1" applyAlignment="1" applyProtection="1">
      <alignment horizontal="center" vertical="center" wrapText="1"/>
      <protection locked="0"/>
    </xf>
    <xf numFmtId="4" fontId="61" fillId="15" borderId="13" xfId="67" applyNumberFormat="1" applyFont="1" applyFill="1" applyBorder="1" applyAlignment="1" applyProtection="1">
      <alignment horizontal="center" vertical="center" wrapText="1"/>
      <protection locked="0"/>
    </xf>
    <xf numFmtId="0" fontId="0" fillId="18" borderId="19" xfId="67" applyFont="1" applyFill="1" applyBorder="1" applyAlignment="1" applyProtection="1">
      <alignment horizontal="center" vertical="center" wrapText="1"/>
      <protection/>
    </xf>
    <xf numFmtId="0" fontId="0" fillId="18" borderId="19" xfId="67" applyFont="1" applyFill="1" applyBorder="1" applyAlignment="1" applyProtection="1">
      <alignment horizontal="center"/>
      <protection/>
    </xf>
    <xf numFmtId="49" fontId="0" fillId="0" borderId="20" xfId="67" applyNumberFormat="1" applyFont="1" applyFill="1" applyBorder="1" applyAlignment="1" applyProtection="1">
      <alignment horizontal="right" vertical="center" wrapText="1"/>
      <protection/>
    </xf>
    <xf numFmtId="49" fontId="0" fillId="0" borderId="15" xfId="67" applyNumberFormat="1" applyFont="1" applyFill="1" applyBorder="1" applyAlignment="1" applyProtection="1">
      <alignment horizontal="right" vertical="center" wrapText="1"/>
      <protection/>
    </xf>
    <xf numFmtId="0" fontId="0" fillId="0" borderId="13" xfId="67" applyFont="1" applyFill="1" applyBorder="1" applyAlignment="1" applyProtection="1">
      <alignment vertical="center" wrapText="1"/>
      <protection/>
    </xf>
    <xf numFmtId="4" fontId="0" fillId="0" borderId="17" xfId="67" applyNumberFormat="1" applyFont="1" applyFill="1" applyBorder="1" applyAlignment="1" applyProtection="1">
      <alignment horizontal="center" vertical="center"/>
      <protection/>
    </xf>
    <xf numFmtId="4" fontId="0" fillId="0" borderId="13" xfId="67" applyNumberFormat="1" applyFont="1" applyFill="1" applyBorder="1" applyAlignment="1" applyProtection="1">
      <alignment horizontal="center" vertical="center"/>
      <protection locked="0"/>
    </xf>
    <xf numFmtId="4" fontId="0" fillId="0" borderId="17" xfId="67" applyNumberFormat="1" applyFont="1" applyFill="1" applyBorder="1" applyAlignment="1" applyProtection="1">
      <alignment horizontal="center" vertical="center"/>
      <protection locked="0"/>
    </xf>
    <xf numFmtId="0" fontId="0" fillId="0" borderId="21" xfId="67" applyFont="1" applyFill="1" applyBorder="1" applyAlignment="1" applyProtection="1">
      <alignment horizontal="center" vertical="center"/>
      <protection/>
    </xf>
    <xf numFmtId="49" fontId="0" fillId="0" borderId="22" xfId="67" applyNumberFormat="1" applyFont="1" applyFill="1" applyBorder="1" applyAlignment="1" applyProtection="1">
      <alignment horizontal="right" vertical="center" wrapText="1"/>
      <protection/>
    </xf>
    <xf numFmtId="0" fontId="0" fillId="0" borderId="23" xfId="67" applyFont="1" applyFill="1" applyBorder="1" applyAlignment="1" applyProtection="1">
      <alignment horizontal="center" vertical="center"/>
      <protection/>
    </xf>
    <xf numFmtId="4" fontId="0" fillId="0" borderId="24" xfId="67" applyNumberFormat="1" applyFont="1" applyFill="1" applyBorder="1" applyAlignment="1" applyProtection="1">
      <alignment horizontal="center" vertical="center"/>
      <protection locked="0"/>
    </xf>
    <xf numFmtId="4" fontId="0" fillId="0" borderId="25" xfId="67" applyNumberFormat="1" applyFont="1" applyFill="1" applyBorder="1" applyAlignment="1" applyProtection="1">
      <alignment horizontal="center" vertical="center"/>
      <protection locked="0"/>
    </xf>
    <xf numFmtId="49" fontId="75" fillId="15" borderId="20" xfId="67" applyNumberFormat="1" applyFont="1" applyFill="1" applyBorder="1" applyAlignment="1" applyProtection="1">
      <alignment horizontal="right" vertical="center" wrapText="1"/>
      <protection/>
    </xf>
    <xf numFmtId="49" fontId="75" fillId="15" borderId="15" xfId="67" applyNumberFormat="1" applyFont="1" applyFill="1" applyBorder="1" applyAlignment="1" applyProtection="1">
      <alignment horizontal="right" vertical="center" wrapText="1"/>
      <protection/>
    </xf>
    <xf numFmtId="0" fontId="76" fillId="15" borderId="13" xfId="67" applyFont="1" applyFill="1" applyBorder="1" applyAlignment="1" applyProtection="1">
      <alignment vertical="center" wrapText="1"/>
      <protection/>
    </xf>
    <xf numFmtId="0" fontId="75" fillId="15" borderId="13" xfId="67" applyFont="1" applyFill="1" applyBorder="1" applyAlignment="1" applyProtection="1">
      <alignment horizontal="center" vertical="center" wrapText="1"/>
      <protection/>
    </xf>
    <xf numFmtId="4" fontId="75" fillId="15" borderId="13" xfId="67" applyNumberFormat="1" applyFont="1" applyFill="1" applyBorder="1" applyAlignment="1" applyProtection="1">
      <alignment horizontal="center" vertical="center"/>
      <protection/>
    </xf>
    <xf numFmtId="4" fontId="76" fillId="15" borderId="13" xfId="67" applyNumberFormat="1" applyFont="1" applyFill="1" applyBorder="1" applyAlignment="1" applyProtection="1">
      <alignment horizontal="center" vertical="center"/>
      <protection/>
    </xf>
    <xf numFmtId="4" fontId="75" fillId="15" borderId="17" xfId="67" applyNumberFormat="1" applyFont="1" applyFill="1" applyBorder="1" applyAlignment="1" applyProtection="1">
      <alignment horizontal="center" vertical="center"/>
      <protection/>
    </xf>
    <xf numFmtId="0" fontId="75" fillId="15" borderId="21" xfId="67" applyFont="1" applyFill="1" applyBorder="1" applyAlignment="1" applyProtection="1">
      <alignment horizontal="center" vertical="center"/>
      <protection/>
    </xf>
    <xf numFmtId="49" fontId="0" fillId="0" borderId="15" xfId="67" applyNumberFormat="1" applyFont="1" applyFill="1" applyBorder="1" applyAlignment="1" applyProtection="1">
      <alignment horizontal="center" vertical="center" wrapText="1"/>
      <protection/>
    </xf>
    <xf numFmtId="4" fontId="0" fillId="0" borderId="13" xfId="67" applyNumberFormat="1" applyFont="1" applyFill="1" applyBorder="1" applyAlignment="1" applyProtection="1">
      <alignment vertical="center" wrapText="1"/>
      <protection/>
    </xf>
    <xf numFmtId="0" fontId="1" fillId="0" borderId="13" xfId="67" applyBorder="1" applyAlignment="1" applyProtection="1">
      <alignment horizontal="center" vertical="center" wrapText="1"/>
      <protection/>
    </xf>
    <xf numFmtId="0" fontId="1" fillId="0" borderId="0" xfId="67" applyProtection="1">
      <alignment/>
      <protection/>
    </xf>
    <xf numFmtId="2" fontId="0" fillId="0" borderId="13" xfId="67" applyNumberFormat="1" applyFont="1" applyFill="1" applyBorder="1" applyAlignment="1" applyProtection="1">
      <alignment horizontal="center" vertical="center" wrapText="1"/>
      <protection/>
    </xf>
    <xf numFmtId="49" fontId="0" fillId="0" borderId="13" xfId="67" applyNumberFormat="1" applyFont="1" applyFill="1" applyBorder="1" applyAlignment="1" applyProtection="1">
      <alignment horizontal="center" vertical="center" wrapText="1"/>
      <protection locked="0"/>
    </xf>
    <xf numFmtId="49" fontId="61" fillId="15" borderId="20" xfId="67" applyNumberFormat="1" applyFont="1" applyFill="1" applyBorder="1" applyAlignment="1" applyProtection="1">
      <alignment horizontal="right" vertical="center" wrapText="1"/>
      <protection/>
    </xf>
    <xf numFmtId="49" fontId="61" fillId="15" borderId="15" xfId="67" applyNumberFormat="1" applyFont="1" applyFill="1" applyBorder="1" applyAlignment="1" applyProtection="1">
      <alignment horizontal="right" vertical="center" wrapText="1"/>
      <protection/>
    </xf>
    <xf numFmtId="0" fontId="61" fillId="15" borderId="13" xfId="67" applyFont="1" applyFill="1" applyBorder="1" applyAlignment="1" applyProtection="1">
      <alignment vertical="center" wrapText="1"/>
      <protection/>
    </xf>
    <xf numFmtId="0" fontId="61" fillId="15" borderId="13" xfId="67" applyFont="1" applyFill="1" applyBorder="1" applyAlignment="1" applyProtection="1">
      <alignment horizontal="center" vertical="center" wrapText="1"/>
      <protection/>
    </xf>
    <xf numFmtId="4" fontId="61" fillId="15" borderId="13" xfId="67" applyNumberFormat="1" applyFont="1" applyFill="1" applyBorder="1" applyAlignment="1" applyProtection="1">
      <alignment horizontal="center" vertical="center"/>
      <protection locked="0"/>
    </xf>
    <xf numFmtId="4" fontId="61" fillId="15" borderId="17" xfId="67" applyNumberFormat="1" applyFont="1" applyFill="1" applyBorder="1" applyAlignment="1" applyProtection="1">
      <alignment horizontal="center" vertical="center"/>
      <protection locked="0"/>
    </xf>
    <xf numFmtId="0" fontId="61" fillId="15" borderId="21" xfId="67" applyFont="1" applyFill="1" applyBorder="1" applyAlignment="1" applyProtection="1">
      <alignment horizontal="center" vertical="center"/>
      <protection/>
    </xf>
    <xf numFmtId="4" fontId="76" fillId="0" borderId="13" xfId="67" applyNumberFormat="1" applyFont="1" applyFill="1" applyBorder="1" applyAlignment="1" applyProtection="1">
      <alignment horizontal="center" vertical="center"/>
      <protection/>
    </xf>
    <xf numFmtId="49" fontId="77" fillId="0" borderId="20" xfId="67" applyNumberFormat="1" applyFont="1" applyFill="1" applyBorder="1" applyAlignment="1" applyProtection="1">
      <alignment horizontal="right" vertical="center" wrapText="1"/>
      <protection/>
    </xf>
    <xf numFmtId="0" fontId="0" fillId="0" borderId="13" xfId="67" applyFont="1" applyFill="1" applyBorder="1" applyAlignment="1" applyProtection="1">
      <alignment horizontal="left" vertical="center" wrapText="1"/>
      <protection/>
    </xf>
    <xf numFmtId="0" fontId="75" fillId="0" borderId="21" xfId="67" applyFont="1" applyFill="1" applyBorder="1" applyAlignment="1" applyProtection="1">
      <alignment horizontal="center" vertical="center"/>
      <protection/>
    </xf>
    <xf numFmtId="0" fontId="61" fillId="0" borderId="13" xfId="67" applyFont="1" applyFill="1" applyBorder="1" applyAlignment="1" applyProtection="1">
      <alignment vertical="center" wrapText="1"/>
      <protection/>
    </xf>
    <xf numFmtId="49" fontId="0" fillId="15" borderId="26" xfId="67" applyNumberFormat="1" applyFont="1" applyFill="1" applyBorder="1" applyAlignment="1" applyProtection="1">
      <alignment horizontal="right" vertical="center" wrapText="1"/>
      <protection/>
    </xf>
    <xf numFmtId="49" fontId="0" fillId="15" borderId="27" xfId="67" applyNumberFormat="1" applyFont="1" applyFill="1" applyBorder="1" applyAlignment="1" applyProtection="1">
      <alignment horizontal="right" vertical="center" wrapText="1"/>
      <protection/>
    </xf>
    <xf numFmtId="0" fontId="0" fillId="15" borderId="13" xfId="67" applyFont="1" applyFill="1" applyBorder="1" applyAlignment="1" applyProtection="1">
      <alignment vertical="center" wrapText="1"/>
      <protection/>
    </xf>
    <xf numFmtId="0" fontId="0" fillId="15" borderId="0" xfId="67" applyFont="1" applyFill="1" applyBorder="1" applyAlignment="1" applyProtection="1">
      <alignment horizontal="center" vertical="center" wrapText="1"/>
      <protection/>
    </xf>
    <xf numFmtId="4" fontId="0" fillId="15" borderId="19" xfId="67" applyNumberFormat="1" applyFont="1" applyFill="1" applyBorder="1" applyAlignment="1" applyProtection="1">
      <alignment horizontal="center" vertical="center"/>
      <protection locked="0"/>
    </xf>
    <xf numFmtId="4" fontId="0" fillId="15" borderId="28" xfId="67" applyNumberFormat="1" applyFont="1" applyFill="1" applyBorder="1" applyAlignment="1" applyProtection="1">
      <alignment horizontal="center" vertical="center"/>
      <protection locked="0"/>
    </xf>
    <xf numFmtId="0" fontId="0" fillId="15" borderId="29" xfId="67" applyFont="1" applyFill="1" applyBorder="1" applyAlignment="1" applyProtection="1">
      <alignment horizontal="center" vertical="center"/>
      <protection/>
    </xf>
    <xf numFmtId="49" fontId="0" fillId="0" borderId="26" xfId="67" applyNumberFormat="1" applyFont="1" applyFill="1" applyBorder="1" applyAlignment="1" applyProtection="1">
      <alignment horizontal="right" vertical="center" wrapText="1"/>
      <protection/>
    </xf>
    <xf numFmtId="49" fontId="0" fillId="0" borderId="27" xfId="67" applyNumberFormat="1" applyFont="1" applyFill="1" applyBorder="1" applyAlignment="1" applyProtection="1">
      <alignment horizontal="right" vertical="center" wrapText="1"/>
      <protection/>
    </xf>
    <xf numFmtId="4" fontId="0" fillId="0" borderId="19" xfId="67" applyNumberFormat="1" applyFont="1" applyFill="1" applyBorder="1" applyAlignment="1" applyProtection="1">
      <alignment horizontal="center" vertical="center"/>
      <protection locked="0"/>
    </xf>
    <xf numFmtId="4" fontId="0" fillId="0" borderId="28" xfId="67" applyNumberFormat="1" applyFont="1" applyFill="1" applyBorder="1" applyAlignment="1" applyProtection="1">
      <alignment horizontal="center" vertical="center"/>
      <protection locked="0"/>
    </xf>
    <xf numFmtId="0" fontId="0" fillId="0" borderId="29" xfId="67" applyFont="1" applyFill="1" applyBorder="1" applyAlignment="1" applyProtection="1">
      <alignment horizontal="center" vertical="center"/>
      <protection/>
    </xf>
    <xf numFmtId="49" fontId="77" fillId="15" borderId="20" xfId="67" applyNumberFormat="1" applyFont="1" applyFill="1" applyBorder="1" applyAlignment="1" applyProtection="1">
      <alignment horizontal="right" vertical="center" wrapText="1"/>
      <protection/>
    </xf>
    <xf numFmtId="49" fontId="77" fillId="15" borderId="15" xfId="67" applyNumberFormat="1" applyFont="1" applyFill="1" applyBorder="1" applyAlignment="1" applyProtection="1">
      <alignment horizontal="right" vertical="center" wrapText="1"/>
      <protection/>
    </xf>
    <xf numFmtId="0" fontId="77" fillId="15" borderId="13" xfId="67" applyFont="1" applyFill="1" applyBorder="1" applyAlignment="1" applyProtection="1">
      <alignment vertical="center" wrapText="1"/>
      <protection/>
    </xf>
    <xf numFmtId="4" fontId="77" fillId="15" borderId="13" xfId="67" applyNumberFormat="1" applyFont="1" applyFill="1" applyBorder="1" applyAlignment="1" applyProtection="1">
      <alignment horizontal="center" vertical="center"/>
      <protection locked="0"/>
    </xf>
    <xf numFmtId="4" fontId="77" fillId="15" borderId="17" xfId="67" applyNumberFormat="1" applyFont="1" applyFill="1" applyBorder="1" applyAlignment="1" applyProtection="1">
      <alignment horizontal="center" vertical="center"/>
      <protection locked="0"/>
    </xf>
    <xf numFmtId="0" fontId="77" fillId="15" borderId="21" xfId="67" applyFont="1" applyFill="1" applyBorder="1" applyAlignment="1" applyProtection="1">
      <alignment horizontal="center" vertical="center"/>
      <protection/>
    </xf>
    <xf numFmtId="49" fontId="77" fillId="0" borderId="30" xfId="67" applyNumberFormat="1" applyFont="1" applyFill="1" applyBorder="1" applyAlignment="1" applyProtection="1">
      <alignment horizontal="right" vertical="center" wrapText="1"/>
      <protection/>
    </xf>
    <xf numFmtId="4" fontId="77" fillId="0" borderId="31" xfId="67" applyNumberFormat="1" applyFont="1" applyFill="1" applyBorder="1" applyAlignment="1" applyProtection="1">
      <alignment horizontal="center" vertical="center"/>
      <protection locked="0"/>
    </xf>
    <xf numFmtId="0" fontId="77" fillId="0" borderId="32" xfId="67" applyFont="1" applyFill="1" applyBorder="1" applyAlignment="1" applyProtection="1">
      <alignment horizontal="center" vertical="center"/>
      <protection/>
    </xf>
    <xf numFmtId="49" fontId="61" fillId="0" borderId="15" xfId="67" applyNumberFormat="1" applyFont="1" applyFill="1" applyBorder="1" applyAlignment="1" applyProtection="1">
      <alignment horizontal="right" vertical="center" wrapText="1"/>
      <protection/>
    </xf>
    <xf numFmtId="49" fontId="76" fillId="15" borderId="20" xfId="67" applyNumberFormat="1" applyFont="1" applyFill="1" applyBorder="1" applyAlignment="1" applyProtection="1">
      <alignment horizontal="right" vertical="center" wrapText="1"/>
      <protection/>
    </xf>
    <xf numFmtId="49" fontId="76" fillId="15" borderId="15" xfId="67" applyNumberFormat="1" applyFont="1" applyFill="1" applyBorder="1" applyAlignment="1" applyProtection="1">
      <alignment horizontal="right" vertical="center" wrapText="1"/>
      <protection/>
    </xf>
    <xf numFmtId="0" fontId="76" fillId="15" borderId="13" xfId="67" applyFont="1" applyFill="1" applyBorder="1" applyAlignment="1" applyProtection="1">
      <alignment horizontal="center" vertical="center" wrapText="1"/>
      <protection/>
    </xf>
    <xf numFmtId="4" fontId="76" fillId="15" borderId="13" xfId="67" applyNumberFormat="1" applyFont="1" applyFill="1" applyBorder="1" applyAlignment="1" applyProtection="1">
      <alignment horizontal="center" vertical="center"/>
      <protection locked="0"/>
    </xf>
    <xf numFmtId="4" fontId="76" fillId="15" borderId="17" xfId="67" applyNumberFormat="1" applyFont="1" applyFill="1" applyBorder="1" applyAlignment="1" applyProtection="1">
      <alignment horizontal="center" vertical="center"/>
      <protection/>
    </xf>
    <xf numFmtId="0" fontId="76" fillId="15" borderId="21" xfId="67" applyFont="1" applyFill="1" applyBorder="1" applyAlignment="1" applyProtection="1">
      <alignment horizontal="center" vertical="center"/>
      <protection/>
    </xf>
    <xf numFmtId="0" fontId="44" fillId="0" borderId="13" xfId="67" applyFont="1" applyFill="1" applyBorder="1" applyAlignment="1" applyProtection="1">
      <alignment horizontal="center" vertical="center" wrapText="1"/>
      <protection/>
    </xf>
    <xf numFmtId="1" fontId="44" fillId="0" borderId="13" xfId="67" applyNumberFormat="1" applyFont="1" applyFill="1" applyBorder="1" applyAlignment="1" applyProtection="1">
      <alignment horizontal="center" vertical="center" wrapText="1"/>
      <protection/>
    </xf>
    <xf numFmtId="2" fontId="44" fillId="0" borderId="13" xfId="67" applyNumberFormat="1" applyFont="1" applyFill="1" applyBorder="1" applyAlignment="1" applyProtection="1">
      <alignment horizontal="center" vertical="center" wrapText="1"/>
      <protection/>
    </xf>
    <xf numFmtId="2" fontId="76" fillId="15" borderId="13" xfId="67" applyNumberFormat="1" applyFont="1" applyFill="1" applyBorder="1" applyAlignment="1" applyProtection="1">
      <alignment horizontal="center" vertical="center" wrapText="1"/>
      <protection/>
    </xf>
    <xf numFmtId="4" fontId="76" fillId="15" borderId="17" xfId="67" applyNumberFormat="1" applyFont="1" applyFill="1" applyBorder="1" applyAlignment="1" applyProtection="1">
      <alignment horizontal="center" vertical="center"/>
      <protection locked="0"/>
    </xf>
    <xf numFmtId="4" fontId="75" fillId="15" borderId="17" xfId="67" applyNumberFormat="1" applyFont="1" applyFill="1" applyBorder="1" applyAlignment="1" applyProtection="1">
      <alignment horizontal="center" vertical="center"/>
      <protection locked="0"/>
    </xf>
    <xf numFmtId="4" fontId="61" fillId="0" borderId="17" xfId="67" applyNumberFormat="1" applyFont="1" applyFill="1" applyBorder="1" applyAlignment="1" applyProtection="1">
      <alignment horizontal="center" vertical="center"/>
      <protection locked="0"/>
    </xf>
    <xf numFmtId="49" fontId="76" fillId="15" borderId="26" xfId="67" applyNumberFormat="1" applyFont="1" applyFill="1" applyBorder="1" applyAlignment="1" applyProtection="1">
      <alignment horizontal="right" vertical="center" wrapText="1"/>
      <protection/>
    </xf>
    <xf numFmtId="49" fontId="76" fillId="15" borderId="27" xfId="67" applyNumberFormat="1" applyFont="1" applyFill="1" applyBorder="1" applyAlignment="1" applyProtection="1">
      <alignment horizontal="right" vertical="center" wrapText="1"/>
      <protection/>
    </xf>
    <xf numFmtId="2" fontId="61" fillId="15" borderId="13" xfId="67" applyNumberFormat="1" applyFont="1" applyFill="1" applyBorder="1" applyAlignment="1" applyProtection="1">
      <alignment horizontal="center" vertical="center" wrapText="1"/>
      <protection/>
    </xf>
    <xf numFmtId="49" fontId="0" fillId="0" borderId="13" xfId="67" applyNumberFormat="1" applyFont="1" applyFill="1" applyBorder="1" applyAlignment="1" applyProtection="1">
      <alignment horizontal="right" vertical="center" wrapText="1"/>
      <protection/>
    </xf>
    <xf numFmtId="4" fontId="44" fillId="0" borderId="13" xfId="67" applyNumberFormat="1" applyFont="1" applyFill="1" applyBorder="1" applyAlignment="1" applyProtection="1">
      <alignment horizontal="center" vertical="center"/>
      <protection locked="0"/>
    </xf>
    <xf numFmtId="4" fontId="75" fillId="0" borderId="17" xfId="67" applyNumberFormat="1" applyFont="1" applyFill="1" applyBorder="1" applyAlignment="1" applyProtection="1">
      <alignment horizontal="center" vertical="center"/>
      <protection locked="0"/>
    </xf>
    <xf numFmtId="4" fontId="61" fillId="15" borderId="21" xfId="67" applyNumberFormat="1" applyFont="1" applyFill="1" applyBorder="1" applyAlignment="1" applyProtection="1">
      <alignment horizontal="center" vertical="center"/>
      <protection locked="0"/>
    </xf>
    <xf numFmtId="4" fontId="0" fillId="0" borderId="29" xfId="67" applyNumberFormat="1" applyFont="1" applyFill="1" applyBorder="1" applyAlignment="1" applyProtection="1">
      <alignment horizontal="center" vertical="center"/>
      <protection locked="0"/>
    </xf>
    <xf numFmtId="4" fontId="0" fillId="0" borderId="21" xfId="67" applyNumberFormat="1" applyFont="1" applyFill="1" applyBorder="1" applyAlignment="1" applyProtection="1">
      <alignment horizontal="center" vertical="center"/>
      <protection locked="0"/>
    </xf>
    <xf numFmtId="49" fontId="0" fillId="0" borderId="33" xfId="67" applyNumberFormat="1" applyFont="1" applyFill="1" applyBorder="1" applyAlignment="1" applyProtection="1">
      <alignment horizontal="right" vertical="center" wrapText="1"/>
      <protection/>
    </xf>
    <xf numFmtId="0" fontId="0" fillId="0" borderId="34" xfId="67" applyFont="1" applyBorder="1" applyAlignment="1" applyProtection="1">
      <alignment vertical="center"/>
      <protection/>
    </xf>
    <xf numFmtId="0" fontId="0" fillId="0" borderId="24" xfId="67" applyFont="1" applyFill="1" applyBorder="1" applyAlignment="1" applyProtection="1">
      <alignment horizontal="center" vertical="center" wrapText="1"/>
      <protection/>
    </xf>
    <xf numFmtId="4" fontId="0" fillId="0" borderId="35" xfId="67" applyNumberFormat="1" applyFont="1" applyFill="1" applyBorder="1" applyAlignment="1" applyProtection="1">
      <alignment horizontal="center" vertical="center"/>
      <protection locked="0"/>
    </xf>
    <xf numFmtId="0" fontId="76" fillId="15" borderId="15" xfId="67" applyFont="1" applyFill="1" applyBorder="1" applyAlignment="1" applyProtection="1">
      <alignment horizontal="center" vertical="center" wrapText="1"/>
      <protection/>
    </xf>
    <xf numFmtId="4" fontId="76" fillId="15" borderId="21" xfId="67" applyNumberFormat="1" applyFont="1" applyFill="1" applyBorder="1" applyAlignment="1" applyProtection="1">
      <alignment horizontal="center" vertical="center"/>
      <protection locked="0"/>
    </xf>
    <xf numFmtId="4" fontId="0" fillId="0" borderId="15" xfId="67" applyNumberFormat="1" applyFont="1" applyFill="1" applyBorder="1" applyAlignment="1" applyProtection="1">
      <alignment horizontal="center" vertical="center" wrapText="1"/>
      <protection/>
    </xf>
    <xf numFmtId="2" fontId="0" fillId="0" borderId="15" xfId="67" applyNumberFormat="1" applyFont="1" applyFill="1" applyBorder="1" applyAlignment="1" applyProtection="1">
      <alignment horizontal="center" vertical="center" wrapText="1"/>
      <protection/>
    </xf>
    <xf numFmtId="4" fontId="75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61" fillId="15" borderId="15" xfId="67" applyFont="1" applyFill="1" applyBorder="1" applyAlignment="1" applyProtection="1">
      <alignment horizontal="center" vertical="center" wrapText="1"/>
      <protection/>
    </xf>
    <xf numFmtId="49" fontId="76" fillId="0" borderId="15" xfId="67" applyNumberFormat="1" applyFont="1" applyFill="1" applyBorder="1" applyAlignment="1" applyProtection="1">
      <alignment horizontal="right" vertical="center" wrapText="1"/>
      <protection/>
    </xf>
    <xf numFmtId="0" fontId="44" fillId="0" borderId="15" xfId="67" applyFont="1" applyFill="1" applyBorder="1" applyAlignment="1" applyProtection="1">
      <alignment horizontal="center" vertical="center" wrapText="1"/>
      <protection/>
    </xf>
    <xf numFmtId="4" fontId="75" fillId="0" borderId="17" xfId="67" applyNumberFormat="1" applyFont="1" applyFill="1" applyBorder="1" applyAlignment="1" applyProtection="1">
      <alignment horizontal="center" vertical="center"/>
      <protection/>
    </xf>
    <xf numFmtId="0" fontId="44" fillId="0" borderId="13" xfId="67" applyFont="1" applyFill="1" applyBorder="1" applyAlignment="1" applyProtection="1">
      <alignment vertical="center" wrapText="1"/>
      <protection/>
    </xf>
    <xf numFmtId="1" fontId="76" fillId="15" borderId="15" xfId="67" applyNumberFormat="1" applyFont="1" applyFill="1" applyBorder="1" applyAlignment="1" applyProtection="1">
      <alignment horizontal="center" vertical="center" wrapText="1"/>
      <protection/>
    </xf>
    <xf numFmtId="3" fontId="61" fillId="15" borderId="13" xfId="67" applyNumberFormat="1" applyFont="1" applyFill="1" applyBorder="1" applyAlignment="1" applyProtection="1">
      <alignment horizontal="center" vertical="center"/>
      <protection/>
    </xf>
    <xf numFmtId="3" fontId="61" fillId="15" borderId="17" xfId="67" applyNumberFormat="1" applyFont="1" applyFill="1" applyBorder="1" applyAlignment="1" applyProtection="1">
      <alignment horizontal="center" vertical="center"/>
      <protection/>
    </xf>
    <xf numFmtId="49" fontId="0" fillId="0" borderId="13" xfId="67" applyNumberFormat="1" applyFont="1" applyFill="1" applyBorder="1" applyAlignment="1" applyProtection="1">
      <alignment vertical="center" wrapText="1"/>
      <protection/>
    </xf>
    <xf numFmtId="49" fontId="0" fillId="0" borderId="36" xfId="67" applyNumberFormat="1" applyFont="1" applyFill="1" applyBorder="1" applyAlignment="1" applyProtection="1">
      <alignment horizontal="right" vertical="center" wrapText="1"/>
      <protection/>
    </xf>
    <xf numFmtId="0" fontId="0" fillId="0" borderId="18" xfId="67" applyFont="1" applyBorder="1" applyAlignment="1" applyProtection="1">
      <alignment vertical="center"/>
      <protection/>
    </xf>
    <xf numFmtId="0" fontId="0" fillId="0" borderId="0" xfId="67" applyFont="1" applyFill="1" applyBorder="1" applyAlignment="1" applyProtection="1">
      <alignment horizontal="center" vertical="center"/>
      <protection/>
    </xf>
    <xf numFmtId="3" fontId="76" fillId="15" borderId="13" xfId="67" applyNumberFormat="1" applyFont="1" applyFill="1" applyBorder="1" applyAlignment="1" applyProtection="1">
      <alignment horizontal="center" vertical="center"/>
      <protection locked="0"/>
    </xf>
    <xf numFmtId="3" fontId="76" fillId="15" borderId="13" xfId="67" applyNumberFormat="1" applyFont="1" applyFill="1" applyBorder="1" applyAlignment="1" applyProtection="1">
      <alignment horizontal="center" vertical="center"/>
      <protection/>
    </xf>
    <xf numFmtId="3" fontId="76" fillId="15" borderId="17" xfId="67" applyNumberFormat="1" applyFont="1" applyFill="1" applyBorder="1" applyAlignment="1" applyProtection="1">
      <alignment horizontal="center" vertical="center"/>
      <protection/>
    </xf>
    <xf numFmtId="3" fontId="75" fillId="15" borderId="17" xfId="67" applyNumberFormat="1" applyFont="1" applyFill="1" applyBorder="1" applyAlignment="1" applyProtection="1">
      <alignment horizontal="center" vertical="center"/>
      <protection/>
    </xf>
    <xf numFmtId="49" fontId="76" fillId="15" borderId="13" xfId="67" applyNumberFormat="1" applyFont="1" applyFill="1" applyBorder="1" applyAlignment="1" applyProtection="1">
      <alignment horizontal="right" vertical="center" wrapText="1"/>
      <protection/>
    </xf>
    <xf numFmtId="4" fontId="61" fillId="0" borderId="28" xfId="67" applyNumberFormat="1" applyFont="1" applyFill="1" applyBorder="1" applyAlignment="1" applyProtection="1">
      <alignment horizontal="center" vertical="center"/>
      <protection locked="0"/>
    </xf>
    <xf numFmtId="0" fontId="61" fillId="0" borderId="29" xfId="67" applyFont="1" applyFill="1" applyBorder="1" applyAlignment="1" applyProtection="1">
      <alignment horizontal="center" vertical="center"/>
      <protection/>
    </xf>
    <xf numFmtId="0" fontId="0" fillId="0" borderId="0" xfId="67" applyFont="1" applyProtection="1">
      <alignment/>
      <protection/>
    </xf>
    <xf numFmtId="4" fontId="78" fillId="0" borderId="0" xfId="67" applyNumberFormat="1" applyFont="1" applyProtection="1">
      <alignment/>
      <protection/>
    </xf>
    <xf numFmtId="0" fontId="76" fillId="0" borderId="13" xfId="67" applyFont="1" applyFill="1" applyBorder="1" applyAlignment="1" applyProtection="1">
      <alignment vertical="center" wrapText="1"/>
      <protection/>
    </xf>
    <xf numFmtId="49" fontId="76" fillId="0" borderId="20" xfId="67" applyNumberFormat="1" applyFont="1" applyFill="1" applyBorder="1" applyAlignment="1" applyProtection="1">
      <alignment horizontal="right" vertical="center" wrapText="1"/>
      <protection/>
    </xf>
    <xf numFmtId="49" fontId="44" fillId="0" borderId="15" xfId="67" applyNumberFormat="1" applyFont="1" applyFill="1" applyBorder="1" applyAlignment="1" applyProtection="1">
      <alignment horizontal="right" vertical="center" wrapText="1"/>
      <protection/>
    </xf>
    <xf numFmtId="49" fontId="44" fillId="15" borderId="15" xfId="67" applyNumberFormat="1" applyFont="1" applyFill="1" applyBorder="1" applyAlignment="1" applyProtection="1">
      <alignment horizontal="right" vertical="center" wrapText="1"/>
      <protection/>
    </xf>
    <xf numFmtId="1" fontId="76" fillId="0" borderId="13" xfId="67" applyNumberFormat="1" applyFont="1" applyFill="1" applyBorder="1" applyAlignment="1" applyProtection="1">
      <alignment horizontal="center" vertical="center" wrapText="1"/>
      <protection/>
    </xf>
    <xf numFmtId="4" fontId="44" fillId="0" borderId="13" xfId="67" applyNumberFormat="1" applyFont="1" applyFill="1" applyBorder="1" applyAlignment="1" applyProtection="1">
      <alignment horizontal="center" vertical="center"/>
      <protection/>
    </xf>
    <xf numFmtId="2" fontId="76" fillId="0" borderId="13" xfId="67" applyNumberFormat="1" applyFont="1" applyFill="1" applyBorder="1" applyAlignment="1" applyProtection="1">
      <alignment horizontal="center" vertical="center" wrapText="1"/>
      <protection/>
    </xf>
    <xf numFmtId="4" fontId="76" fillId="0" borderId="13" xfId="67" applyNumberFormat="1" applyFont="1" applyFill="1" applyBorder="1" applyAlignment="1" applyProtection="1">
      <alignment horizontal="center" vertical="center"/>
      <protection locked="0"/>
    </xf>
    <xf numFmtId="4" fontId="76" fillId="0" borderId="19" xfId="6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" fontId="61" fillId="0" borderId="13" xfId="67" applyNumberFormat="1" applyFont="1" applyFill="1" applyBorder="1" applyAlignment="1" applyProtection="1">
      <alignment horizontal="center" vertical="center"/>
      <protection locked="0"/>
    </xf>
    <xf numFmtId="49" fontId="44" fillId="0" borderId="20" xfId="67" applyNumberFormat="1" applyFont="1" applyFill="1" applyBorder="1" applyAlignment="1" applyProtection="1">
      <alignment horizontal="right" vertical="center" wrapText="1"/>
      <protection/>
    </xf>
    <xf numFmtId="4" fontId="76" fillId="0" borderId="17" xfId="67" applyNumberFormat="1" applyFont="1" applyFill="1" applyBorder="1" applyAlignment="1" applyProtection="1">
      <alignment horizontal="center" vertical="center"/>
      <protection/>
    </xf>
    <xf numFmtId="0" fontId="76" fillId="0" borderId="21" xfId="67" applyFont="1" applyFill="1" applyBorder="1" applyAlignment="1" applyProtection="1">
      <alignment horizontal="center" vertical="center"/>
      <protection/>
    </xf>
    <xf numFmtId="3" fontId="61" fillId="15" borderId="13" xfId="67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0" fillId="15" borderId="13" xfId="67" applyNumberFormat="1" applyFont="1" applyFill="1" applyBorder="1" applyAlignment="1" applyProtection="1">
      <alignment horizontal="center" vertical="center" wrapText="1"/>
      <protection/>
    </xf>
    <xf numFmtId="0" fontId="0" fillId="0" borderId="13" xfId="67" applyFont="1" applyBorder="1" applyAlignment="1" applyProtection="1">
      <alignment horizontal="center" vertical="center"/>
      <protection/>
    </xf>
    <xf numFmtId="0" fontId="0" fillId="0" borderId="13" xfId="67" applyNumberFormat="1" applyFont="1" applyFill="1" applyBorder="1" applyAlignment="1" applyProtection="1">
      <alignment horizontal="center" vertical="center" wrapText="1"/>
      <protection/>
    </xf>
    <xf numFmtId="4" fontId="0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61" fillId="15" borderId="13" xfId="67" applyNumberFormat="1" applyFont="1" applyFill="1" applyBorder="1" applyAlignment="1" applyProtection="1">
      <alignment horizontal="center" vertical="center" wrapText="1"/>
      <protection/>
    </xf>
    <xf numFmtId="4" fontId="61" fillId="15" borderId="13" xfId="67" applyNumberFormat="1" applyFont="1" applyFill="1" applyBorder="1" applyAlignment="1" applyProtection="1">
      <alignment horizontal="center" vertical="center" wrapText="1"/>
      <protection/>
    </xf>
    <xf numFmtId="10" fontId="61" fillId="15" borderId="13" xfId="67" applyNumberFormat="1" applyFont="1" applyFill="1" applyBorder="1" applyAlignment="1" applyProtection="1">
      <alignment horizontal="center" vertical="center" wrapText="1"/>
      <protection/>
    </xf>
    <xf numFmtId="0" fontId="0" fillId="0" borderId="37" xfId="67" applyFont="1" applyBorder="1" applyProtection="1">
      <alignment/>
      <protection/>
    </xf>
    <xf numFmtId="0" fontId="78" fillId="0" borderId="37" xfId="67" applyFont="1" applyBorder="1" applyProtection="1">
      <alignment/>
      <protection/>
    </xf>
    <xf numFmtId="0" fontId="78" fillId="0" borderId="0" xfId="67" applyFont="1" applyBorder="1" applyProtection="1">
      <alignment/>
      <protection/>
    </xf>
    <xf numFmtId="0" fontId="0" fillId="0" borderId="0" xfId="67" applyFont="1" applyAlignment="1">
      <alignment horizontal="center" vertical="center" wrapText="1"/>
      <protection/>
    </xf>
    <xf numFmtId="0" fontId="9" fillId="0" borderId="0" xfId="67" applyFont="1" applyAlignment="1">
      <alignment horizontal="center"/>
      <protection/>
    </xf>
    <xf numFmtId="0" fontId="49" fillId="0" borderId="0" xfId="108" applyFont="1" applyAlignment="1" applyProtection="1">
      <alignment horizontal="left"/>
      <protection hidden="1"/>
    </xf>
    <xf numFmtId="0" fontId="44" fillId="0" borderId="21" xfId="67" applyFont="1" applyFill="1" applyBorder="1" applyProtection="1">
      <alignment/>
      <protection/>
    </xf>
    <xf numFmtId="0" fontId="44" fillId="0" borderId="13" xfId="67" applyFont="1" applyFill="1" applyBorder="1" applyAlignment="1" applyProtection="1">
      <alignment wrapText="1"/>
      <protection/>
    </xf>
    <xf numFmtId="4" fontId="44" fillId="0" borderId="17" xfId="67" applyNumberFormat="1" applyFont="1" applyFill="1" applyBorder="1" applyAlignment="1" applyProtection="1">
      <alignment horizontal="center" vertical="center"/>
      <protection locked="0"/>
    </xf>
    <xf numFmtId="49" fontId="0" fillId="15" borderId="15" xfId="67" applyNumberFormat="1" applyFont="1" applyFill="1" applyBorder="1" applyAlignment="1" applyProtection="1">
      <alignment horizontal="right" vertical="center" wrapText="1"/>
      <protection/>
    </xf>
    <xf numFmtId="0" fontId="0" fillId="15" borderId="13" xfId="67" applyFont="1" applyFill="1" applyBorder="1" applyAlignment="1" applyProtection="1">
      <alignment wrapText="1"/>
      <protection/>
    </xf>
    <xf numFmtId="4" fontId="44" fillId="15" borderId="13" xfId="67" applyNumberFormat="1" applyFont="1" applyFill="1" applyBorder="1" applyAlignment="1" applyProtection="1">
      <alignment horizontal="center" vertical="center"/>
      <protection/>
    </xf>
    <xf numFmtId="4" fontId="44" fillId="15" borderId="17" xfId="67" applyNumberFormat="1" applyFont="1" applyFill="1" applyBorder="1" applyAlignment="1" applyProtection="1">
      <alignment horizontal="center" vertical="center"/>
      <protection/>
    </xf>
    <xf numFmtId="0" fontId="44" fillId="15" borderId="21" xfId="67" applyFont="1" applyFill="1" applyBorder="1" applyProtection="1">
      <alignment/>
      <protection/>
    </xf>
    <xf numFmtId="49" fontId="76" fillId="0" borderId="27" xfId="67" applyNumberFormat="1" applyFont="1" applyFill="1" applyBorder="1" applyAlignment="1" applyProtection="1">
      <alignment horizontal="right" vertical="center" wrapText="1"/>
      <protection/>
    </xf>
    <xf numFmtId="4" fontId="76" fillId="0" borderId="28" xfId="67" applyNumberFormat="1" applyFont="1" applyFill="1" applyBorder="1" applyAlignment="1" applyProtection="1">
      <alignment horizontal="center" vertical="center"/>
      <protection locked="0"/>
    </xf>
    <xf numFmtId="0" fontId="76" fillId="0" borderId="29" xfId="67" applyFont="1" applyFill="1" applyBorder="1" applyAlignment="1" applyProtection="1">
      <alignment horizontal="center" vertical="center"/>
      <protection/>
    </xf>
    <xf numFmtId="49" fontId="61" fillId="26" borderId="38" xfId="67" applyNumberFormat="1" applyFont="1" applyFill="1" applyBorder="1" applyAlignment="1" applyProtection="1">
      <alignment horizontal="right" vertical="center" wrapText="1"/>
      <protection/>
    </xf>
    <xf numFmtId="49" fontId="0" fillId="26" borderId="39" xfId="67" applyNumberFormat="1" applyFont="1" applyFill="1" applyBorder="1" applyAlignment="1" applyProtection="1">
      <alignment horizontal="right" vertical="center" wrapText="1"/>
      <protection/>
    </xf>
    <xf numFmtId="0" fontId="61" fillId="26" borderId="40" xfId="67" applyFont="1" applyFill="1" applyBorder="1" applyAlignment="1" applyProtection="1">
      <alignment vertical="center" wrapText="1"/>
      <protection/>
    </xf>
    <xf numFmtId="0" fontId="61" fillId="26" borderId="40" xfId="67" applyFont="1" applyFill="1" applyBorder="1" applyAlignment="1" applyProtection="1">
      <alignment wrapText="1"/>
      <protection/>
    </xf>
    <xf numFmtId="4" fontId="61" fillId="26" borderId="40" xfId="67" applyNumberFormat="1" applyFont="1" applyFill="1" applyBorder="1" applyAlignment="1" applyProtection="1">
      <alignment horizontal="center" vertical="center"/>
      <protection/>
    </xf>
    <xf numFmtId="4" fontId="0" fillId="26" borderId="40" xfId="67" applyNumberFormat="1" applyFont="1" applyFill="1" applyBorder="1" applyAlignment="1" applyProtection="1">
      <alignment horizontal="center" vertical="center"/>
      <protection/>
    </xf>
    <xf numFmtId="4" fontId="0" fillId="26" borderId="41" xfId="67" applyNumberFormat="1" applyFont="1" applyFill="1" applyBorder="1" applyAlignment="1" applyProtection="1">
      <alignment horizontal="center" vertical="center"/>
      <protection/>
    </xf>
    <xf numFmtId="0" fontId="0" fillId="26" borderId="42" xfId="67" applyFont="1" applyFill="1" applyBorder="1" applyProtection="1">
      <alignment/>
      <protection/>
    </xf>
    <xf numFmtId="49" fontId="0" fillId="26" borderId="39" xfId="67" applyNumberFormat="1" applyFont="1" applyFill="1" applyBorder="1" applyAlignment="1" applyProtection="1">
      <alignment horizontal="right" vertical="center" wrapText="1"/>
      <protection/>
    </xf>
    <xf numFmtId="0" fontId="61" fillId="26" borderId="16" xfId="67" applyFont="1" applyFill="1" applyBorder="1" applyAlignment="1" applyProtection="1">
      <alignment horizontal="center" vertical="center" wrapText="1"/>
      <protection/>
    </xf>
    <xf numFmtId="4" fontId="61" fillId="26" borderId="41" xfId="67" applyNumberFormat="1" applyFont="1" applyFill="1" applyBorder="1" applyAlignment="1" applyProtection="1">
      <alignment horizontal="center" vertical="center"/>
      <protection/>
    </xf>
    <xf numFmtId="0" fontId="61" fillId="26" borderId="42" xfId="67" applyFont="1" applyFill="1" applyBorder="1" applyAlignment="1" applyProtection="1">
      <alignment horizontal="center" vertical="center"/>
      <protection/>
    </xf>
    <xf numFmtId="49" fontId="75" fillId="0" borderId="15" xfId="67" applyNumberFormat="1" applyFont="1" applyFill="1" applyBorder="1" applyAlignment="1" applyProtection="1">
      <alignment horizontal="right" vertical="center" wrapText="1"/>
      <protection/>
    </xf>
    <xf numFmtId="49" fontId="80" fillId="0" borderId="20" xfId="67" applyNumberFormat="1" applyFont="1" applyFill="1" applyBorder="1" applyAlignment="1" applyProtection="1">
      <alignment horizontal="right" vertical="center" wrapText="1"/>
      <protection/>
    </xf>
    <xf numFmtId="4" fontId="61" fillId="26" borderId="42" xfId="67" applyNumberFormat="1" applyFont="1" applyFill="1" applyBorder="1" applyAlignment="1" applyProtection="1">
      <alignment horizontal="center" vertical="center"/>
      <protection/>
    </xf>
    <xf numFmtId="4" fontId="44" fillId="15" borderId="13" xfId="67" applyNumberFormat="1" applyFont="1" applyFill="1" applyBorder="1" applyAlignment="1" applyProtection="1">
      <alignment horizontal="center" vertical="center"/>
      <protection locked="0"/>
    </xf>
    <xf numFmtId="4" fontId="44" fillId="15" borderId="17" xfId="67" applyNumberFormat="1" applyFont="1" applyFill="1" applyBorder="1" applyAlignment="1" applyProtection="1">
      <alignment horizontal="center" vertical="center"/>
      <protection locked="0"/>
    </xf>
    <xf numFmtId="0" fontId="44" fillId="15" borderId="21" xfId="67" applyFont="1" applyFill="1" applyBorder="1" applyAlignment="1" applyProtection="1">
      <alignment horizontal="center" vertical="center"/>
      <protection/>
    </xf>
    <xf numFmtId="49" fontId="61" fillId="26" borderId="39" xfId="67" applyNumberFormat="1" applyFont="1" applyFill="1" applyBorder="1" applyAlignment="1" applyProtection="1">
      <alignment horizontal="right" vertical="center" wrapText="1"/>
      <protection/>
    </xf>
    <xf numFmtId="0" fontId="61" fillId="26" borderId="40" xfId="67" applyFont="1" applyFill="1" applyBorder="1" applyAlignment="1" applyProtection="1">
      <alignment horizontal="center" vertical="center" wrapText="1"/>
      <protection/>
    </xf>
    <xf numFmtId="4" fontId="0" fillId="26" borderId="40" xfId="67" applyNumberFormat="1" applyFont="1" applyFill="1" applyBorder="1" applyAlignment="1" applyProtection="1">
      <alignment horizontal="center" vertical="center"/>
      <protection/>
    </xf>
    <xf numFmtId="4" fontId="0" fillId="26" borderId="41" xfId="67" applyNumberFormat="1" applyFont="1" applyFill="1" applyBorder="1" applyAlignment="1" applyProtection="1">
      <alignment horizontal="center" vertical="center"/>
      <protection/>
    </xf>
    <xf numFmtId="0" fontId="0" fillId="26" borderId="42" xfId="67" applyFont="1" applyFill="1" applyBorder="1" applyAlignment="1" applyProtection="1">
      <alignment horizontal="center" vertical="center"/>
      <protection/>
    </xf>
    <xf numFmtId="0" fontId="80" fillId="0" borderId="16" xfId="67" applyFont="1" applyFill="1" applyBorder="1" applyAlignment="1" applyProtection="1">
      <alignment horizontal="center" vertical="center" wrapText="1"/>
      <protection/>
    </xf>
    <xf numFmtId="4" fontId="76" fillId="0" borderId="19" xfId="67" applyNumberFormat="1" applyFont="1" applyFill="1" applyBorder="1" applyAlignment="1" applyProtection="1">
      <alignment horizontal="center" vertical="center"/>
      <protection/>
    </xf>
    <xf numFmtId="2" fontId="76" fillId="0" borderId="13" xfId="67" applyNumberFormat="1" applyFont="1" applyFill="1" applyBorder="1" applyAlignment="1" applyProtection="1">
      <alignment horizontal="center" vertical="center"/>
      <protection locked="0"/>
    </xf>
    <xf numFmtId="0" fontId="44" fillId="0" borderId="21" xfId="67" applyFont="1" applyFill="1" applyBorder="1" applyAlignment="1" applyProtection="1">
      <alignment horizontal="center" vertical="center"/>
      <protection/>
    </xf>
    <xf numFmtId="49" fontId="76" fillId="0" borderId="13" xfId="67" applyNumberFormat="1" applyFont="1" applyFill="1" applyBorder="1" applyAlignment="1" applyProtection="1">
      <alignment horizontal="right" vertical="center" wrapText="1"/>
      <protection/>
    </xf>
    <xf numFmtId="4" fontId="75" fillId="0" borderId="13" xfId="67" applyNumberFormat="1" applyFont="1" applyFill="1" applyBorder="1" applyAlignment="1" applyProtection="1">
      <alignment horizontal="center" vertical="center"/>
      <protection locked="0"/>
    </xf>
    <xf numFmtId="0" fontId="61" fillId="26" borderId="38" xfId="67" applyFont="1" applyFill="1" applyBorder="1" applyAlignment="1" applyProtection="1">
      <alignment horizontal="right" vertical="center" wrapText="1"/>
      <protection/>
    </xf>
    <xf numFmtId="0" fontId="0" fillId="26" borderId="39" xfId="67" applyFont="1" applyFill="1" applyBorder="1" applyAlignment="1" applyProtection="1">
      <alignment horizontal="right" vertical="center" wrapText="1"/>
      <protection/>
    </xf>
    <xf numFmtId="0" fontId="0" fillId="26" borderId="40" xfId="67" applyFont="1" applyFill="1" applyBorder="1" applyAlignment="1" applyProtection="1">
      <alignment horizontal="center" vertical="center" wrapText="1"/>
      <protection/>
    </xf>
    <xf numFmtId="4" fontId="0" fillId="26" borderId="43" xfId="67" applyNumberFormat="1" applyFont="1" applyFill="1" applyBorder="1" applyAlignment="1" applyProtection="1">
      <alignment horizontal="center" vertical="center"/>
      <protection/>
    </xf>
    <xf numFmtId="4" fontId="0" fillId="26" borderId="44" xfId="67" applyNumberFormat="1" applyFont="1" applyFill="1" applyBorder="1" applyAlignment="1" applyProtection="1">
      <alignment horizontal="center" vertical="center"/>
      <protection/>
    </xf>
    <xf numFmtId="4" fontId="0" fillId="26" borderId="45" xfId="67" applyNumberFormat="1" applyFont="1" applyFill="1" applyBorder="1" applyAlignment="1" applyProtection="1">
      <alignment horizontal="center" vertical="center"/>
      <protection/>
    </xf>
    <xf numFmtId="0" fontId="61" fillId="26" borderId="39" xfId="67" applyFont="1" applyFill="1" applyBorder="1" applyAlignment="1" applyProtection="1">
      <alignment horizontal="center" vertical="center" wrapText="1"/>
      <protection/>
    </xf>
    <xf numFmtId="2" fontId="61" fillId="26" borderId="40" xfId="67" applyNumberFormat="1" applyFont="1" applyFill="1" applyBorder="1" applyAlignment="1" applyProtection="1">
      <alignment horizontal="center" vertical="center" wrapText="1"/>
      <protection/>
    </xf>
    <xf numFmtId="4" fontId="61" fillId="26" borderId="43" xfId="67" applyNumberFormat="1" applyFont="1" applyFill="1" applyBorder="1" applyAlignment="1" applyProtection="1">
      <alignment horizontal="center" vertical="center"/>
      <protection/>
    </xf>
    <xf numFmtId="4" fontId="61" fillId="26" borderId="44" xfId="67" applyNumberFormat="1" applyFont="1" applyFill="1" applyBorder="1" applyAlignment="1" applyProtection="1">
      <alignment horizontal="center" vertical="center"/>
      <protection/>
    </xf>
    <xf numFmtId="4" fontId="61" fillId="26" borderId="45" xfId="67" applyNumberFormat="1" applyFont="1" applyFill="1" applyBorder="1" applyAlignment="1" applyProtection="1">
      <alignment horizontal="center" vertical="center"/>
      <protection/>
    </xf>
    <xf numFmtId="176" fontId="61" fillId="26" borderId="40" xfId="67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1" fillId="0" borderId="21" xfId="67" applyFont="1" applyFill="1" applyBorder="1" applyAlignment="1" applyProtection="1">
      <alignment horizontal="center" vertical="center"/>
      <protection/>
    </xf>
    <xf numFmtId="49" fontId="0" fillId="0" borderId="46" xfId="67" applyNumberFormat="1" applyFont="1" applyFill="1" applyBorder="1" applyAlignment="1" applyProtection="1">
      <alignment horizontal="right" vertical="center" wrapText="1"/>
      <protection/>
    </xf>
    <xf numFmtId="2" fontId="44" fillId="0" borderId="24" xfId="67" applyNumberFormat="1" applyFont="1" applyFill="1" applyBorder="1" applyAlignment="1" applyProtection="1">
      <alignment horizontal="center" vertical="center" wrapText="1"/>
      <protection/>
    </xf>
    <xf numFmtId="4" fontId="44" fillId="0" borderId="24" xfId="67" applyNumberFormat="1" applyFont="1" applyFill="1" applyBorder="1" applyAlignment="1" applyProtection="1">
      <alignment horizontal="center" vertical="center"/>
      <protection locked="0"/>
    </xf>
    <xf numFmtId="176" fontId="76" fillId="15" borderId="13" xfId="67" applyNumberFormat="1" applyFont="1" applyFill="1" applyBorder="1" applyAlignment="1" applyProtection="1">
      <alignment horizontal="center" vertical="center"/>
      <protection locked="0"/>
    </xf>
    <xf numFmtId="176" fontId="44" fillId="0" borderId="13" xfId="67" applyNumberFormat="1" applyFont="1" applyFill="1" applyBorder="1" applyAlignment="1" applyProtection="1">
      <alignment horizontal="center" vertical="center"/>
      <protection locked="0"/>
    </xf>
    <xf numFmtId="176" fontId="44" fillId="0" borderId="24" xfId="67" applyNumberFormat="1" applyFont="1" applyFill="1" applyBorder="1" applyAlignment="1" applyProtection="1">
      <alignment horizontal="center" vertical="center"/>
      <protection locked="0"/>
    </xf>
    <xf numFmtId="174" fontId="61" fillId="26" borderId="40" xfId="67" applyNumberFormat="1" applyFont="1" applyFill="1" applyBorder="1" applyAlignment="1" applyProtection="1">
      <alignment horizontal="center" vertical="center"/>
      <protection/>
    </xf>
    <xf numFmtId="49" fontId="61" fillId="0" borderId="13" xfId="67" applyNumberFormat="1" applyFont="1" applyFill="1" applyBorder="1" applyAlignment="1" applyProtection="1">
      <alignment horizontal="right" vertical="center" wrapText="1"/>
      <protection/>
    </xf>
    <xf numFmtId="49" fontId="61" fillId="15" borderId="46" xfId="67" applyNumberFormat="1" applyFont="1" applyFill="1" applyBorder="1" applyAlignment="1" applyProtection="1">
      <alignment horizontal="right" vertical="center" wrapText="1"/>
      <protection/>
    </xf>
    <xf numFmtId="0" fontId="61" fillId="26" borderId="40" xfId="67" applyFont="1" applyFill="1" applyBorder="1" applyAlignment="1" applyProtection="1">
      <alignment horizontal="left" vertical="center" wrapText="1"/>
      <protection/>
    </xf>
    <xf numFmtId="3" fontId="61" fillId="26" borderId="40" xfId="67" applyNumberFormat="1" applyFont="1" applyFill="1" applyBorder="1" applyAlignment="1" applyProtection="1">
      <alignment horizontal="center" vertical="center"/>
      <protection/>
    </xf>
    <xf numFmtId="3" fontId="61" fillId="26" borderId="41" xfId="67" applyNumberFormat="1" applyFont="1" applyFill="1" applyBorder="1" applyAlignment="1" applyProtection="1">
      <alignment horizontal="center" vertical="center"/>
      <protection/>
    </xf>
    <xf numFmtId="0" fontId="0" fillId="26" borderId="32" xfId="67" applyFont="1" applyFill="1" applyBorder="1" applyAlignment="1" applyProtection="1">
      <alignment horizontal="center" vertical="center"/>
      <protection/>
    </xf>
    <xf numFmtId="0" fontId="61" fillId="15" borderId="30" xfId="67" applyFont="1" applyFill="1" applyBorder="1" applyAlignment="1" applyProtection="1">
      <alignment horizontal="center" vertical="center" wrapText="1"/>
      <protection/>
    </xf>
    <xf numFmtId="176" fontId="76" fillId="15" borderId="16" xfId="67" applyNumberFormat="1" applyFont="1" applyFill="1" applyBorder="1" applyAlignment="1" applyProtection="1">
      <alignment horizontal="center" vertical="center"/>
      <protection locked="0"/>
    </xf>
    <xf numFmtId="4" fontId="76" fillId="15" borderId="16" xfId="67" applyNumberFormat="1" applyFont="1" applyFill="1" applyBorder="1" applyAlignment="1" applyProtection="1">
      <alignment horizontal="center" vertical="center"/>
      <protection locked="0"/>
    </xf>
    <xf numFmtId="49" fontId="61" fillId="26" borderId="46" xfId="67" applyNumberFormat="1" applyFont="1" applyFill="1" applyBorder="1" applyAlignment="1" applyProtection="1">
      <alignment horizontal="right" vertical="center" wrapText="1"/>
      <protection/>
    </xf>
    <xf numFmtId="49" fontId="0" fillId="26" borderId="30" xfId="67" applyNumberFormat="1" applyFont="1" applyFill="1" applyBorder="1" applyAlignment="1" applyProtection="1">
      <alignment horizontal="right" vertical="center" wrapText="1"/>
      <protection/>
    </xf>
    <xf numFmtId="0" fontId="61" fillId="26" borderId="16" xfId="67" applyFont="1" applyFill="1" applyBorder="1" applyAlignment="1" applyProtection="1">
      <alignment horizontal="left" vertical="center" wrapText="1"/>
      <protection/>
    </xf>
    <xf numFmtId="0" fontId="61" fillId="26" borderId="30" xfId="67" applyFont="1" applyFill="1" applyBorder="1" applyAlignment="1" applyProtection="1">
      <alignment horizontal="center" vertical="center" wrapText="1"/>
      <protection/>
    </xf>
    <xf numFmtId="3" fontId="61" fillId="26" borderId="16" xfId="67" applyNumberFormat="1" applyFont="1" applyFill="1" applyBorder="1" applyAlignment="1" applyProtection="1">
      <alignment horizontal="center" vertical="center"/>
      <protection/>
    </xf>
    <xf numFmtId="4" fontId="61" fillId="26" borderId="16" xfId="67" applyNumberFormat="1" applyFont="1" applyFill="1" applyBorder="1" applyAlignment="1" applyProtection="1">
      <alignment horizontal="center" vertical="center"/>
      <protection/>
    </xf>
    <xf numFmtId="3" fontId="0" fillId="26" borderId="16" xfId="67" applyNumberFormat="1" applyFont="1" applyFill="1" applyBorder="1" applyAlignment="1" applyProtection="1">
      <alignment horizontal="center" vertical="center"/>
      <protection/>
    </xf>
    <xf numFmtId="3" fontId="0" fillId="26" borderId="31" xfId="67" applyNumberFormat="1" applyFont="1" applyFill="1" applyBorder="1" applyAlignment="1" applyProtection="1">
      <alignment horizontal="center" vertical="center"/>
      <protection/>
    </xf>
    <xf numFmtId="4" fontId="61" fillId="15" borderId="16" xfId="67" applyNumberFormat="1" applyFont="1" applyFill="1" applyBorder="1" applyAlignment="1" applyProtection="1">
      <alignment horizontal="center" vertical="center"/>
      <protection locked="0"/>
    </xf>
    <xf numFmtId="4" fontId="0" fillId="15" borderId="16" xfId="67" applyNumberFormat="1" applyFont="1" applyFill="1" applyBorder="1" applyAlignment="1" applyProtection="1">
      <alignment horizontal="center" vertical="center"/>
      <protection locked="0"/>
    </xf>
    <xf numFmtId="0" fontId="0" fillId="15" borderId="16" xfId="67" applyFont="1" applyFill="1" applyBorder="1" applyAlignment="1" applyProtection="1">
      <alignment horizontal="center"/>
      <protection/>
    </xf>
    <xf numFmtId="1" fontId="76" fillId="15" borderId="13" xfId="67" applyNumberFormat="1" applyFont="1" applyFill="1" applyBorder="1" applyAlignment="1" applyProtection="1">
      <alignment horizontal="center" vertical="center"/>
      <protection/>
    </xf>
    <xf numFmtId="1" fontId="0" fillId="0" borderId="13" xfId="67" applyNumberFormat="1" applyFont="1" applyFill="1" applyBorder="1" applyAlignment="1" applyProtection="1">
      <alignment horizontal="center" vertical="center"/>
      <protection locked="0"/>
    </xf>
    <xf numFmtId="1" fontId="76" fillId="15" borderId="13" xfId="67" applyNumberFormat="1" applyFont="1" applyFill="1" applyBorder="1" applyAlignment="1" applyProtection="1">
      <alignment horizontal="center" vertical="center"/>
      <protection locked="0"/>
    </xf>
    <xf numFmtId="0" fontId="0" fillId="0" borderId="13" xfId="67" applyFont="1" applyFill="1" applyBorder="1" applyAlignment="1" applyProtection="1">
      <alignment horizontal="left" vertical="top" wrapText="1"/>
      <protection/>
    </xf>
    <xf numFmtId="0" fontId="0" fillId="0" borderId="0" xfId="67" applyFont="1" applyFill="1" applyProtection="1">
      <alignment/>
      <protection/>
    </xf>
    <xf numFmtId="3" fontId="0" fillId="15" borderId="13" xfId="67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67" applyFont="1" applyFill="1" applyBorder="1" applyAlignment="1" applyProtection="1">
      <alignment horizontal="left" vertical="top" wrapText="1" indent="3"/>
      <protection/>
    </xf>
    <xf numFmtId="0" fontId="0" fillId="0" borderId="13" xfId="67" applyFont="1" applyFill="1" applyBorder="1" applyAlignment="1" applyProtection="1">
      <alignment horizontal="center" vertical="top" wrapText="1"/>
      <protection/>
    </xf>
    <xf numFmtId="0" fontId="0" fillId="0" borderId="0" xfId="67" applyFont="1" applyFill="1" applyBorder="1" applyProtection="1">
      <alignment/>
      <protection/>
    </xf>
    <xf numFmtId="0" fontId="66" fillId="0" borderId="0" xfId="67" applyFont="1" applyAlignment="1" applyProtection="1">
      <alignment horizontal="justify"/>
      <protection/>
    </xf>
    <xf numFmtId="0" fontId="0" fillId="0" borderId="17" xfId="101" applyBorder="1" applyAlignment="1" applyProtection="1">
      <alignment wrapText="1"/>
      <protection/>
    </xf>
    <xf numFmtId="0" fontId="0" fillId="0" borderId="17" xfId="101" applyFill="1" applyBorder="1" applyProtection="1">
      <alignment/>
      <protection/>
    </xf>
    <xf numFmtId="4" fontId="1" fillId="15" borderId="20" xfId="104" applyNumberFormat="1" applyFill="1" applyBorder="1" applyProtection="1">
      <alignment/>
      <protection/>
    </xf>
    <xf numFmtId="4" fontId="1" fillId="15" borderId="13" xfId="104" applyNumberFormat="1" applyFill="1" applyBorder="1" applyProtection="1">
      <alignment/>
      <protection/>
    </xf>
    <xf numFmtId="0" fontId="0" fillId="0" borderId="25" xfId="101" applyFill="1" applyBorder="1" applyProtection="1">
      <alignment/>
      <protection/>
    </xf>
    <xf numFmtId="4" fontId="1" fillId="15" borderId="22" xfId="104" applyNumberFormat="1" applyFill="1" applyBorder="1" applyProtection="1">
      <alignment/>
      <protection/>
    </xf>
    <xf numFmtId="4" fontId="1" fillId="15" borderId="24" xfId="104" applyNumberFormat="1" applyFill="1" applyBorder="1" applyProtection="1">
      <alignment/>
      <protection/>
    </xf>
    <xf numFmtId="0" fontId="0" fillId="0" borderId="17" xfId="104" applyBorder="1" applyAlignment="1">
      <alignment horizontal="left" wrapText="1"/>
      <protection/>
    </xf>
    <xf numFmtId="4" fontId="1" fillId="0" borderId="20" xfId="104" applyNumberFormat="1" applyBorder="1" applyAlignment="1">
      <alignment horizontal="center"/>
      <protection/>
    </xf>
    <xf numFmtId="4" fontId="1" fillId="0" borderId="13" xfId="104" applyNumberFormat="1" applyBorder="1" applyAlignment="1">
      <alignment horizontal="center"/>
      <protection/>
    </xf>
    <xf numFmtId="10" fontId="1" fillId="0" borderId="21" xfId="104" applyNumberFormat="1" applyBorder="1" applyAlignment="1">
      <alignment horizontal="center"/>
      <protection/>
    </xf>
    <xf numFmtId="4" fontId="1" fillId="15" borderId="20" xfId="104" applyNumberFormat="1" applyFill="1" applyBorder="1" applyAlignment="1">
      <alignment horizontal="center"/>
      <protection/>
    </xf>
    <xf numFmtId="4" fontId="1" fillId="15" borderId="13" xfId="104" applyNumberFormat="1" applyFill="1" applyBorder="1" applyAlignment="1">
      <alignment horizontal="center"/>
      <protection/>
    </xf>
    <xf numFmtId="10" fontId="1" fillId="0" borderId="21" xfId="101" applyNumberFormat="1" applyBorder="1" applyProtection="1">
      <alignment/>
      <protection/>
    </xf>
    <xf numFmtId="4" fontId="1" fillId="0" borderId="13" xfId="101" applyNumberFormat="1" applyFill="1" applyBorder="1" applyAlignment="1" applyProtection="1">
      <alignment horizontal="center"/>
      <protection/>
    </xf>
    <xf numFmtId="4" fontId="1" fillId="15" borderId="20" xfId="104" applyNumberFormat="1" applyFill="1" applyBorder="1" applyAlignment="1" applyProtection="1">
      <alignment horizontal="right"/>
      <protection/>
    </xf>
    <xf numFmtId="4" fontId="1" fillId="15" borderId="22" xfId="104" applyNumberFormat="1" applyFill="1" applyBorder="1" applyAlignment="1">
      <alignment horizontal="center"/>
      <protection/>
    </xf>
    <xf numFmtId="4" fontId="1" fillId="15" borderId="24" xfId="104" applyNumberFormat="1" applyFill="1" applyBorder="1" applyAlignment="1">
      <alignment horizontal="center"/>
      <protection/>
    </xf>
    <xf numFmtId="10" fontId="1" fillId="0" borderId="35" xfId="101" applyNumberFormat="1" applyBorder="1" applyProtection="1">
      <alignment/>
      <protection/>
    </xf>
    <xf numFmtId="0" fontId="14" fillId="0" borderId="13" xfId="100" applyFont="1" applyBorder="1" applyAlignment="1">
      <alignment horizontal="center" vertical="center" wrapText="1"/>
      <protection/>
    </xf>
    <xf numFmtId="0" fontId="14" fillId="18" borderId="13" xfId="100" applyFont="1" applyFill="1" applyBorder="1" applyAlignment="1">
      <alignment horizontal="center" vertical="center" wrapText="1"/>
      <protection/>
    </xf>
    <xf numFmtId="0" fontId="82" fillId="0" borderId="13" xfId="100" applyFont="1" applyFill="1" applyBorder="1" applyAlignment="1">
      <alignment horizontal="center" vertical="center" wrapText="1"/>
      <protection/>
    </xf>
    <xf numFmtId="0" fontId="0" fillId="0" borderId="13" xfId="100" applyFont="1" applyBorder="1" applyAlignment="1">
      <alignment horizontal="center" vertical="center" wrapText="1"/>
      <protection/>
    </xf>
    <xf numFmtId="175" fontId="0" fillId="0" borderId="13" xfId="100" applyNumberFormat="1" applyFont="1" applyBorder="1" applyAlignment="1">
      <alignment horizontal="center" vertical="center" wrapText="1"/>
      <protection/>
    </xf>
    <xf numFmtId="1" fontId="0" fillId="18" borderId="13" xfId="100" applyNumberFormat="1" applyFont="1" applyFill="1" applyBorder="1" applyAlignment="1">
      <alignment horizontal="center" vertical="center" wrapText="1"/>
      <protection/>
    </xf>
    <xf numFmtId="0" fontId="0" fillId="0" borderId="13" xfId="100" applyFont="1" applyBorder="1" applyAlignment="1">
      <alignment horizontal="center" vertical="center" wrapText="1"/>
      <protection/>
    </xf>
    <xf numFmtId="1" fontId="0" fillId="0" borderId="16" xfId="10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00" applyFont="1" applyBorder="1" applyAlignment="1">
      <alignment horizontal="center" wrapText="1"/>
      <protection/>
    </xf>
    <xf numFmtId="49" fontId="0" fillId="26" borderId="17" xfId="100" applyNumberFormat="1" applyFont="1" applyFill="1" applyBorder="1" applyAlignment="1">
      <alignment vertical="center" wrapText="1"/>
      <protection/>
    </xf>
    <xf numFmtId="3" fontId="0" fillId="15" borderId="13" xfId="100" applyNumberFormat="1" applyFont="1" applyFill="1" applyBorder="1" applyAlignment="1">
      <alignment horizontal="right" wrapText="1"/>
      <protection/>
    </xf>
    <xf numFmtId="172" fontId="0" fillId="0" borderId="13" xfId="100" applyNumberFormat="1" applyFont="1" applyFill="1" applyBorder="1" applyAlignment="1">
      <alignment horizontal="right" vertical="center" wrapText="1"/>
      <protection/>
    </xf>
    <xf numFmtId="49" fontId="0" fillId="26" borderId="13" xfId="100" applyNumberFormat="1" applyFont="1" applyFill="1" applyBorder="1" applyAlignment="1">
      <alignment vertical="center" wrapText="1"/>
      <protection/>
    </xf>
    <xf numFmtId="3" fontId="0" fillId="26" borderId="13" xfId="100" applyNumberFormat="1" applyFont="1" applyFill="1" applyBorder="1" applyAlignment="1">
      <alignment horizontal="right" wrapText="1"/>
      <protection/>
    </xf>
    <xf numFmtId="0" fontId="71" fillId="26" borderId="13" xfId="67" applyFont="1" applyFill="1" applyBorder="1">
      <alignment/>
      <protection/>
    </xf>
    <xf numFmtId="3" fontId="0" fillId="15" borderId="13" xfId="100" applyNumberFormat="1" applyFont="1" applyFill="1" applyBorder="1" applyAlignment="1">
      <alignment horizontal="right" wrapText="1"/>
      <protection/>
    </xf>
    <xf numFmtId="0" fontId="71" fillId="15" borderId="13" xfId="67" applyFont="1" applyFill="1" applyBorder="1">
      <alignment/>
      <protection/>
    </xf>
    <xf numFmtId="0" fontId="0" fillId="0" borderId="13" xfId="100" applyFont="1" applyBorder="1" applyAlignment="1">
      <alignment vertical="center" wrapText="1"/>
      <protection/>
    </xf>
    <xf numFmtId="172" fontId="0" fillId="0" borderId="13" xfId="119" applyNumberFormat="1" applyFont="1" applyFill="1" applyBorder="1" applyAlignment="1">
      <alignment horizontal="right" vertical="center" wrapText="1"/>
    </xf>
    <xf numFmtId="0" fontId="1" fillId="15" borderId="13" xfId="100" applyFill="1" applyBorder="1">
      <alignment/>
      <protection/>
    </xf>
    <xf numFmtId="0" fontId="0" fillId="15" borderId="13" xfId="100" applyFont="1" applyFill="1" applyBorder="1">
      <alignment/>
      <protection/>
    </xf>
    <xf numFmtId="49" fontId="0" fillId="0" borderId="13" xfId="100" applyNumberFormat="1" applyFont="1" applyBorder="1" applyAlignment="1">
      <alignment horizontal="left" vertical="center" wrapText="1"/>
      <protection/>
    </xf>
    <xf numFmtId="0" fontId="1" fillId="26" borderId="13" xfId="100" applyFill="1" applyBorder="1">
      <alignment/>
      <protection/>
    </xf>
    <xf numFmtId="0" fontId="0" fillId="26" borderId="13" xfId="100" applyFont="1" applyFill="1" applyBorder="1">
      <alignment/>
      <protection/>
    </xf>
    <xf numFmtId="0" fontId="0" fillId="0" borderId="0" xfId="100" applyFont="1">
      <alignment/>
      <protection/>
    </xf>
    <xf numFmtId="0" fontId="19" fillId="0" borderId="43" xfId="114" applyFont="1" applyBorder="1" applyAlignment="1">
      <alignment horizontal="center" vertical="center" wrapText="1"/>
      <protection/>
    </xf>
    <xf numFmtId="0" fontId="19" fillId="0" borderId="45" xfId="114" applyFont="1" applyBorder="1" applyAlignment="1">
      <alignment horizontal="center" vertical="center" wrapText="1"/>
      <protection/>
    </xf>
    <xf numFmtId="0" fontId="9" fillId="0" borderId="0" xfId="67" applyFont="1" applyAlignment="1">
      <alignment horizontal="left" indent="4"/>
      <protection/>
    </xf>
    <xf numFmtId="0" fontId="19" fillId="0" borderId="13" xfId="114" applyFont="1" applyBorder="1" applyAlignment="1">
      <alignment wrapText="1"/>
      <protection/>
    </xf>
    <xf numFmtId="3" fontId="1" fillId="0" borderId="13" xfId="114" applyNumberFormat="1" applyFont="1" applyFill="1" applyBorder="1" applyAlignment="1">
      <alignment horizontal="center" vertical="center"/>
      <protection/>
    </xf>
    <xf numFmtId="10" fontId="1" fillId="0" borderId="21" xfId="114" applyNumberFormat="1" applyFont="1" applyBorder="1" applyAlignment="1">
      <alignment horizontal="center" vertical="center"/>
      <protection/>
    </xf>
    <xf numFmtId="0" fontId="19" fillId="0" borderId="24" xfId="114" applyFont="1" applyFill="1" applyBorder="1" applyAlignment="1">
      <alignment horizontal="center" wrapText="1"/>
      <protection/>
    </xf>
    <xf numFmtId="3" fontId="83" fillId="0" borderId="24" xfId="114" applyNumberFormat="1" applyFont="1" applyFill="1" applyBorder="1" applyAlignment="1">
      <alignment horizontal="center" vertical="center"/>
      <protection/>
    </xf>
    <xf numFmtId="10" fontId="1" fillId="0" borderId="35" xfId="114" applyNumberFormat="1" applyFont="1" applyBorder="1" applyAlignment="1">
      <alignment horizontal="center" vertical="center"/>
      <protection/>
    </xf>
    <xf numFmtId="0" fontId="14" fillId="0" borderId="13" xfId="67" applyFont="1" applyBorder="1" applyAlignment="1">
      <alignment wrapText="1"/>
      <protection/>
    </xf>
    <xf numFmtId="0" fontId="19" fillId="0" borderId="19" xfId="114" applyFont="1" applyFill="1" applyBorder="1" applyAlignment="1">
      <alignment horizontal="center" wrapText="1"/>
      <protection/>
    </xf>
    <xf numFmtId="0" fontId="1" fillId="0" borderId="13" xfId="67" applyBorder="1" applyAlignment="1">
      <alignment horizontal="center" vertical="center" wrapText="1"/>
      <protection/>
    </xf>
    <xf numFmtId="0" fontId="19" fillId="0" borderId="13" xfId="114" applyFont="1" applyFill="1" applyBorder="1" applyAlignment="1">
      <alignment horizontal="center" wrapText="1"/>
      <protection/>
    </xf>
    <xf numFmtId="0" fontId="0" fillId="0" borderId="13" xfId="114" applyFont="1" applyBorder="1">
      <alignment/>
      <protection/>
    </xf>
    <xf numFmtId="10" fontId="1" fillId="0" borderId="47" xfId="114" applyNumberFormat="1" applyFont="1" applyBorder="1" applyAlignment="1">
      <alignment horizontal="center" vertical="center"/>
      <protection/>
    </xf>
    <xf numFmtId="10" fontId="1" fillId="0" borderId="48" xfId="114" applyNumberFormat="1" applyFont="1" applyBorder="1" applyAlignment="1">
      <alignment horizontal="center" vertical="center"/>
      <protection/>
    </xf>
    <xf numFmtId="0" fontId="61" fillId="0" borderId="16" xfId="114" applyFont="1" applyBorder="1" applyAlignment="1">
      <alignment horizontal="center"/>
      <protection/>
    </xf>
    <xf numFmtId="0" fontId="71" fillId="0" borderId="13" xfId="67" applyFont="1" applyBorder="1" applyAlignment="1">
      <alignment horizontal="center" vertical="top"/>
      <protection/>
    </xf>
    <xf numFmtId="3" fontId="83" fillId="0" borderId="13" xfId="114" applyNumberFormat="1" applyFont="1" applyFill="1" applyBorder="1" applyAlignment="1">
      <alignment horizontal="center" vertical="center"/>
      <protection/>
    </xf>
    <xf numFmtId="0" fontId="1" fillId="0" borderId="0" xfId="67" applyAlignment="1" applyProtection="1">
      <alignment horizontal="left" indent="4"/>
      <protection/>
    </xf>
    <xf numFmtId="0" fontId="9" fillId="0" borderId="0" xfId="67" applyFont="1" applyAlignment="1">
      <alignment/>
      <protection/>
    </xf>
    <xf numFmtId="0" fontId="61" fillId="0" borderId="49" xfId="67" applyFont="1" applyBorder="1" applyAlignment="1" applyProtection="1">
      <alignment horizontal="center" vertical="center"/>
      <protection/>
    </xf>
    <xf numFmtId="0" fontId="61" fillId="0" borderId="49" xfId="67" applyFont="1" applyBorder="1" applyAlignment="1" applyProtection="1">
      <alignment horizontal="center" vertical="center"/>
      <protection/>
    </xf>
    <xf numFmtId="0" fontId="1" fillId="0" borderId="49" xfId="67" applyBorder="1" applyAlignment="1" applyProtection="1">
      <alignment horizontal="center" vertical="center"/>
      <protection/>
    </xf>
    <xf numFmtId="14" fontId="1" fillId="15" borderId="49" xfId="67" applyNumberFormat="1" applyFill="1" applyBorder="1" applyAlignment="1" applyProtection="1">
      <alignment horizontal="center" vertical="center"/>
      <protection locked="0"/>
    </xf>
    <xf numFmtId="1" fontId="1" fillId="15" borderId="49" xfId="67" applyNumberFormat="1" applyFill="1" applyBorder="1" applyAlignment="1" applyProtection="1">
      <alignment horizontal="center" vertical="center"/>
      <protection locked="0"/>
    </xf>
    <xf numFmtId="0" fontId="1" fillId="15" borderId="49" xfId="67" applyFill="1" applyBorder="1" applyAlignment="1" applyProtection="1">
      <alignment horizontal="center" vertical="center"/>
      <protection locked="0"/>
    </xf>
    <xf numFmtId="0" fontId="1" fillId="0" borderId="13" xfId="67" applyBorder="1" applyAlignment="1" applyProtection="1">
      <alignment horizontal="center" vertical="center" wrapText="1"/>
      <protection locked="0"/>
    </xf>
    <xf numFmtId="0" fontId="1" fillId="10" borderId="13" xfId="67" applyFill="1" applyBorder="1" applyAlignment="1">
      <alignment horizontal="center"/>
      <protection/>
    </xf>
    <xf numFmtId="0" fontId="1" fillId="10" borderId="13" xfId="67" applyFill="1" applyBorder="1" applyAlignment="1">
      <alignment horizontal="center" vertical="center"/>
      <protection/>
    </xf>
    <xf numFmtId="0" fontId="1" fillId="0" borderId="0" xfId="67" applyAlignment="1">
      <alignment horizontal="center" vertical="center" wrapText="1"/>
      <protection/>
    </xf>
    <xf numFmtId="0" fontId="1" fillId="0" borderId="13" xfId="67" applyFont="1" applyBorder="1" applyAlignment="1">
      <alignment horizontal="center" vertical="center" wrapText="1"/>
      <protection/>
    </xf>
    <xf numFmtId="0" fontId="1" fillId="0" borderId="13" xfId="67" applyBorder="1" applyAlignment="1" applyProtection="1">
      <alignment horizontal="center" vertical="center"/>
      <protection/>
    </xf>
    <xf numFmtId="4" fontId="1" fillId="0" borderId="13" xfId="67" applyNumberFormat="1" applyFill="1" applyBorder="1" applyAlignment="1" applyProtection="1">
      <alignment horizontal="center" vertical="center"/>
      <protection locked="0"/>
    </xf>
    <xf numFmtId="49" fontId="1" fillId="0" borderId="13" xfId="67" applyNumberFormat="1" applyBorder="1" applyAlignment="1" applyProtection="1">
      <alignment horizontal="center" vertical="center"/>
      <protection/>
    </xf>
    <xf numFmtId="4" fontId="1" fillId="15" borderId="13" xfId="67" applyNumberFormat="1" applyFill="1" applyBorder="1" applyAlignment="1" applyProtection="1">
      <alignment horizontal="center" vertical="center"/>
      <protection locked="0"/>
    </xf>
    <xf numFmtId="0" fontId="44" fillId="0" borderId="13" xfId="67" applyNumberFormat="1" applyFont="1" applyBorder="1" applyAlignment="1" applyProtection="1">
      <alignment horizontal="left" vertical="center" wrapText="1"/>
      <protection/>
    </xf>
    <xf numFmtId="4" fontId="1" fillId="15" borderId="13" xfId="67" applyNumberFormat="1" applyFill="1" applyBorder="1" applyAlignment="1" applyProtection="1">
      <alignment horizontal="center" vertical="center" wrapText="1"/>
      <protection locked="0"/>
    </xf>
    <xf numFmtId="4" fontId="61" fillId="0" borderId="13" xfId="67" applyNumberFormat="1" applyFont="1" applyBorder="1" applyAlignment="1" applyProtection="1">
      <alignment horizontal="center" vertical="center" wrapText="1"/>
      <protection/>
    </xf>
    <xf numFmtId="0" fontId="61" fillId="0" borderId="13" xfId="67" applyFont="1" applyBorder="1" applyAlignment="1" applyProtection="1">
      <alignment horizontal="left" vertical="center" wrapText="1"/>
      <protection/>
    </xf>
    <xf numFmtId="0" fontId="1" fillId="0" borderId="19" xfId="67" applyBorder="1" applyAlignment="1" applyProtection="1">
      <alignment horizontal="center" vertical="center" wrapText="1"/>
      <protection/>
    </xf>
    <xf numFmtId="0" fontId="1" fillId="10" borderId="13" xfId="67" applyFill="1" applyBorder="1" applyAlignment="1" applyProtection="1">
      <alignment horizontal="center" vertical="center" wrapText="1"/>
      <protection/>
    </xf>
    <xf numFmtId="0" fontId="61" fillId="0" borderId="13" xfId="67" applyFont="1" applyFill="1" applyBorder="1" applyAlignment="1" applyProtection="1">
      <alignment wrapText="1"/>
      <protection/>
    </xf>
    <xf numFmtId="4" fontId="1" fillId="0" borderId="19" xfId="67" applyNumberFormat="1" applyFill="1" applyBorder="1" applyAlignment="1" applyProtection="1">
      <alignment horizontal="center" vertical="center"/>
      <protection/>
    </xf>
    <xf numFmtId="0" fontId="1" fillId="0" borderId="13" xfId="67" applyFill="1" applyBorder="1" applyAlignment="1" applyProtection="1">
      <alignment wrapText="1"/>
      <protection/>
    </xf>
    <xf numFmtId="0" fontId="61" fillId="0" borderId="13" xfId="67" applyFont="1" applyFill="1" applyBorder="1" applyAlignment="1" applyProtection="1">
      <alignment horizontal="left" vertical="center" wrapText="1"/>
      <protection/>
    </xf>
    <xf numFmtId="0" fontId="1" fillId="0" borderId="13" xfId="67" applyFont="1" applyFill="1" applyBorder="1" applyAlignment="1" applyProtection="1">
      <alignment wrapText="1"/>
      <protection/>
    </xf>
    <xf numFmtId="0" fontId="1" fillId="0" borderId="13" xfId="67" applyFont="1" applyFill="1" applyBorder="1" applyAlignment="1" applyProtection="1">
      <alignment horizontal="center" vertical="center" wrapText="1"/>
      <protection locked="0"/>
    </xf>
    <xf numFmtId="0" fontId="0" fillId="0" borderId="13" xfId="113" applyFont="1" applyBorder="1" applyAlignment="1" applyProtection="1">
      <alignment horizontal="center" vertical="center" wrapText="1"/>
      <protection/>
    </xf>
    <xf numFmtId="0" fontId="0" fillId="10" borderId="19" xfId="113" applyFont="1" applyFill="1" applyBorder="1" applyAlignment="1" applyProtection="1">
      <alignment horizontal="center" vertical="center" wrapText="1"/>
      <protection/>
    </xf>
    <xf numFmtId="0" fontId="0" fillId="0" borderId="13" xfId="113" applyFont="1" applyFill="1" applyBorder="1" applyAlignment="1" applyProtection="1">
      <alignment horizontal="center" vertical="top" wrapText="1"/>
      <protection/>
    </xf>
    <xf numFmtId="0" fontId="0" fillId="0" borderId="13" xfId="113" applyFont="1" applyFill="1" applyBorder="1" applyAlignment="1" applyProtection="1">
      <alignment horizontal="left" vertical="top" wrapText="1"/>
      <protection/>
    </xf>
    <xf numFmtId="0" fontId="0" fillId="0" borderId="13" xfId="113" applyFont="1" applyFill="1" applyBorder="1" applyAlignment="1" applyProtection="1">
      <alignment horizontal="center" vertical="center"/>
      <protection/>
    </xf>
    <xf numFmtId="0" fontId="61" fillId="0" borderId="13" xfId="113" applyFont="1" applyFill="1" applyBorder="1" applyAlignment="1" applyProtection="1">
      <alignment horizontal="left" vertical="top" wrapText="1"/>
      <protection/>
    </xf>
    <xf numFmtId="4" fontId="0" fillId="15" borderId="13" xfId="113" applyNumberFormat="1" applyFont="1" applyFill="1" applyBorder="1" applyAlignment="1" applyProtection="1">
      <alignment horizontal="center" vertical="center"/>
      <protection locked="0"/>
    </xf>
    <xf numFmtId="10" fontId="0" fillId="0" borderId="15" xfId="113" applyNumberFormat="1" applyFont="1" applyFill="1" applyBorder="1" applyAlignment="1" applyProtection="1">
      <alignment horizontal="center" vertical="center"/>
      <protection/>
    </xf>
    <xf numFmtId="3" fontId="0" fillId="15" borderId="13" xfId="113" applyNumberFormat="1" applyFont="1" applyFill="1" applyBorder="1" applyAlignment="1" applyProtection="1">
      <alignment horizontal="center" vertical="center"/>
      <protection locked="0"/>
    </xf>
    <xf numFmtId="10" fontId="0" fillId="0" borderId="13" xfId="113" applyNumberFormat="1" applyFont="1" applyFill="1" applyBorder="1" applyAlignment="1" applyProtection="1">
      <alignment horizontal="center" vertical="center"/>
      <protection/>
    </xf>
    <xf numFmtId="3" fontId="0" fillId="0" borderId="13" xfId="113" applyNumberFormat="1" applyFont="1" applyFill="1" applyBorder="1" applyAlignment="1" applyProtection="1">
      <alignment horizontal="center" vertical="center"/>
      <protection/>
    </xf>
    <xf numFmtId="0" fontId="0" fillId="0" borderId="16" xfId="113" applyFont="1" applyFill="1" applyBorder="1" applyAlignment="1" applyProtection="1">
      <alignment vertical="center"/>
      <protection/>
    </xf>
    <xf numFmtId="3" fontId="0" fillId="0" borderId="16" xfId="113" applyNumberFormat="1" applyFont="1" applyFill="1" applyBorder="1" applyAlignment="1" applyProtection="1">
      <alignment vertical="center"/>
      <protection/>
    </xf>
    <xf numFmtId="10" fontId="0" fillId="0" borderId="16" xfId="113" applyNumberFormat="1" applyFont="1" applyFill="1" applyBorder="1" applyAlignment="1" applyProtection="1">
      <alignment vertical="center"/>
      <protection/>
    </xf>
    <xf numFmtId="4" fontId="0" fillId="0" borderId="16" xfId="113" applyNumberFormat="1" applyFont="1" applyFill="1" applyBorder="1" applyAlignment="1" applyProtection="1">
      <alignment vertical="center"/>
      <protection/>
    </xf>
    <xf numFmtId="10" fontId="0" fillId="0" borderId="14" xfId="113" applyNumberFormat="1" applyFont="1" applyFill="1" applyBorder="1" applyAlignment="1" applyProtection="1">
      <alignment horizontal="center" vertical="center"/>
      <protection/>
    </xf>
    <xf numFmtId="0" fontId="6" fillId="0" borderId="13" xfId="113" applyFont="1" applyFill="1" applyBorder="1" applyAlignment="1" applyProtection="1">
      <alignment horizontal="center" vertical="center" wrapText="1"/>
      <protection/>
    </xf>
    <xf numFmtId="4" fontId="1" fillId="0" borderId="20" xfId="101" applyNumberFormat="1" applyFill="1" applyBorder="1" applyProtection="1">
      <alignment/>
      <protection/>
    </xf>
    <xf numFmtId="4" fontId="1" fillId="0" borderId="13" xfId="101" applyNumberFormat="1" applyFill="1" applyBorder="1" applyAlignment="1" applyProtection="1">
      <alignment/>
      <protection/>
    </xf>
    <xf numFmtId="4" fontId="1" fillId="0" borderId="13" xfId="101" applyNumberFormat="1" applyFill="1" applyBorder="1" applyProtection="1">
      <alignment/>
      <protection/>
    </xf>
    <xf numFmtId="4" fontId="0" fillId="15" borderId="13" xfId="111" applyNumberFormat="1" applyFont="1" applyFill="1" applyBorder="1" applyAlignment="1" applyProtection="1">
      <alignment horizontal="center" vertical="center" wrapText="1"/>
      <protection locked="0"/>
    </xf>
    <xf numFmtId="4" fontId="1" fillId="15" borderId="13" xfId="67" applyNumberFormat="1" applyFont="1" applyFill="1" applyBorder="1" applyAlignment="1" applyProtection="1">
      <alignment horizontal="center" vertical="center"/>
      <protection locked="0"/>
    </xf>
    <xf numFmtId="4" fontId="1" fillId="15" borderId="13" xfId="67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67" applyNumberFormat="1" applyBorder="1" applyAlignment="1" applyProtection="1">
      <alignment horizontal="left" vertical="center" wrapText="1"/>
      <protection/>
    </xf>
    <xf numFmtId="0" fontId="83" fillId="0" borderId="13" xfId="67" applyNumberFormat="1" applyFont="1" applyBorder="1" applyAlignment="1" applyProtection="1">
      <alignment horizontal="left" vertical="center" wrapText="1"/>
      <protection/>
    </xf>
    <xf numFmtId="4" fontId="83" fillId="0" borderId="13" xfId="67" applyNumberFormat="1" applyFont="1" applyFill="1" applyBorder="1" applyAlignment="1" applyProtection="1">
      <alignment horizontal="center" vertical="center"/>
      <protection locked="0"/>
    </xf>
    <xf numFmtId="0" fontId="1" fillId="0" borderId="13" xfId="67" applyNumberFormat="1" applyFont="1" applyBorder="1" applyAlignment="1" applyProtection="1">
      <alignment horizontal="left" vertical="center" wrapText="1"/>
      <protection/>
    </xf>
    <xf numFmtId="0" fontId="1" fillId="0" borderId="20" xfId="101" applyBorder="1" applyAlignment="1" applyProtection="1">
      <alignment horizontal="center" vertical="center" wrapText="1"/>
      <protection/>
    </xf>
    <xf numFmtId="0" fontId="1" fillId="0" borderId="13" xfId="101" applyBorder="1" applyAlignment="1" applyProtection="1">
      <alignment horizontal="center" vertical="center"/>
      <protection/>
    </xf>
    <xf numFmtId="0" fontId="1" fillId="0" borderId="21" xfId="101" applyBorder="1" applyAlignment="1" applyProtection="1">
      <alignment horizontal="center" vertical="center"/>
      <protection/>
    </xf>
    <xf numFmtId="4" fontId="1" fillId="0" borderId="21" xfId="101" applyNumberFormat="1" applyFill="1" applyBorder="1" applyProtection="1">
      <alignment/>
      <protection/>
    </xf>
    <xf numFmtId="4" fontId="1" fillId="15" borderId="13" xfId="104" applyNumberFormat="1" applyFill="1" applyBorder="1" applyAlignment="1" applyProtection="1">
      <alignment horizontal="right"/>
      <protection/>
    </xf>
    <xf numFmtId="176" fontId="1" fillId="0" borderId="20" xfId="101" applyNumberFormat="1" applyFill="1" applyBorder="1" applyProtection="1">
      <alignment/>
      <protection/>
    </xf>
    <xf numFmtId="0" fontId="1" fillId="0" borderId="20" xfId="104" applyBorder="1" applyAlignment="1">
      <alignment horizontal="center" wrapText="1"/>
      <protection/>
    </xf>
    <xf numFmtId="0" fontId="1" fillId="0" borderId="13" xfId="104" applyBorder="1" applyAlignment="1">
      <alignment horizontal="center" wrapText="1"/>
      <protection/>
    </xf>
    <xf numFmtId="0" fontId="1" fillId="0" borderId="21" xfId="104" applyBorder="1" applyAlignment="1">
      <alignment horizontal="center" wrapText="1"/>
      <protection/>
    </xf>
    <xf numFmtId="0" fontId="10" fillId="0" borderId="13" xfId="112" applyFont="1" applyFill="1" applyBorder="1" applyAlignment="1">
      <alignment/>
      <protection/>
    </xf>
    <xf numFmtId="0" fontId="14" fillId="18" borderId="15" xfId="67" applyFont="1" applyFill="1" applyBorder="1" applyAlignment="1" applyProtection="1">
      <alignment horizontal="center" vertical="center" wrapText="1"/>
      <protection/>
    </xf>
    <xf numFmtId="0" fontId="50" fillId="0" borderId="16" xfId="105" applyFont="1" applyFill="1" applyBorder="1" applyAlignment="1">
      <alignment horizontal="center" vertical="center"/>
      <protection/>
    </xf>
    <xf numFmtId="4" fontId="11" fillId="0" borderId="13" xfId="112" applyNumberFormat="1" applyFont="1" applyFill="1" applyBorder="1" applyAlignment="1">
      <alignment horizontal="center"/>
      <protection/>
    </xf>
    <xf numFmtId="49" fontId="11" fillId="8" borderId="13" xfId="67" applyNumberFormat="1" applyFont="1" applyFill="1" applyBorder="1" applyAlignment="1">
      <alignment horizontal="center" wrapText="1"/>
      <protection/>
    </xf>
    <xf numFmtId="175" fontId="11" fillId="0" borderId="13" xfId="102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175" fontId="13" fillId="0" borderId="13" xfId="102" applyNumberFormat="1" applyFont="1" applyFill="1" applyBorder="1" applyAlignment="1">
      <alignment horizontal="left" wrapText="1"/>
      <protection/>
    </xf>
    <xf numFmtId="0" fontId="13" fillId="0" borderId="19" xfId="67" applyFont="1" applyFill="1" applyBorder="1" applyAlignment="1" applyProtection="1">
      <alignment vertical="center" wrapText="1"/>
      <protection/>
    </xf>
    <xf numFmtId="0" fontId="44" fillId="0" borderId="27" xfId="67" applyFont="1" applyFill="1" applyBorder="1" applyAlignment="1" applyProtection="1">
      <alignment horizontal="center" vertical="center" wrapText="1"/>
      <protection/>
    </xf>
    <xf numFmtId="3" fontId="44" fillId="0" borderId="19" xfId="67" applyNumberFormat="1" applyFont="1" applyFill="1" applyBorder="1" applyAlignment="1" applyProtection="1">
      <alignment horizontal="center" vertical="center"/>
      <protection locked="0"/>
    </xf>
    <xf numFmtId="4" fontId="13" fillId="0" borderId="19" xfId="67" applyNumberFormat="1" applyFont="1" applyFill="1" applyBorder="1" applyAlignment="1" applyProtection="1">
      <alignment horizontal="center" vertical="center"/>
      <protection locked="0"/>
    </xf>
    <xf numFmtId="4" fontId="44" fillId="0" borderId="28" xfId="67" applyNumberFormat="1" applyFont="1" applyFill="1" applyBorder="1" applyAlignment="1" applyProtection="1">
      <alignment horizontal="center" vertical="center"/>
      <protection locked="0"/>
    </xf>
    <xf numFmtId="3" fontId="13" fillId="0" borderId="19" xfId="67" applyNumberFormat="1" applyFont="1" applyFill="1" applyBorder="1" applyAlignment="1" applyProtection="1">
      <alignment horizontal="center" vertical="center"/>
      <protection locked="0"/>
    </xf>
    <xf numFmtId="0" fontId="12" fillId="0" borderId="29" xfId="67" applyFont="1" applyFill="1" applyBorder="1" applyAlignment="1" applyProtection="1">
      <alignment horizontal="center" vertical="center"/>
      <protection/>
    </xf>
    <xf numFmtId="0" fontId="13" fillId="0" borderId="27" xfId="67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/>
    </xf>
    <xf numFmtId="49" fontId="13" fillId="0" borderId="26" xfId="67" applyNumberFormat="1" applyFont="1" applyFill="1" applyBorder="1" applyAlignment="1" applyProtection="1">
      <alignment horizontal="right" vertical="center" wrapText="1"/>
      <protection/>
    </xf>
    <xf numFmtId="0" fontId="13" fillId="0" borderId="29" xfId="67" applyFont="1" applyFill="1" applyBorder="1" applyAlignment="1" applyProtection="1">
      <alignment horizontal="center" vertical="center"/>
      <protection/>
    </xf>
    <xf numFmtId="1" fontId="13" fillId="0" borderId="19" xfId="67" applyNumberFormat="1" applyFont="1" applyFill="1" applyBorder="1" applyAlignment="1" applyProtection="1">
      <alignment horizontal="center" vertical="center"/>
      <protection locked="0"/>
    </xf>
    <xf numFmtId="0" fontId="11" fillId="0" borderId="13" xfId="102" applyFont="1" applyFill="1" applyBorder="1" applyAlignment="1">
      <alignment horizontal="center"/>
      <protection/>
    </xf>
    <xf numFmtId="2" fontId="11" fillId="0" borderId="14" xfId="112" applyNumberFormat="1" applyFont="1" applyFill="1" applyBorder="1" applyAlignment="1">
      <alignment horizontal="center"/>
      <protection/>
    </xf>
    <xf numFmtId="0" fontId="85" fillId="8" borderId="13" xfId="67" applyFont="1" applyFill="1" applyBorder="1" applyAlignment="1">
      <alignment horizontal="center" vertical="center" wrapText="1"/>
      <protection/>
    </xf>
    <xf numFmtId="0" fontId="45" fillId="0" borderId="13" xfId="121" applyFont="1" applyFill="1" applyBorder="1" applyAlignment="1">
      <alignment horizontal="center" vertical="center" wrapText="1"/>
      <protection/>
    </xf>
    <xf numFmtId="4" fontId="58" fillId="0" borderId="13" xfId="112" applyNumberFormat="1" applyFont="1" applyFill="1" applyBorder="1" applyAlignment="1">
      <alignment horizontal="center"/>
      <protection/>
    </xf>
    <xf numFmtId="0" fontId="57" fillId="0" borderId="13" xfId="105" applyFont="1" applyFill="1" applyBorder="1" applyAlignment="1">
      <alignment horizontal="center" wrapText="1"/>
      <protection/>
    </xf>
    <xf numFmtId="0" fontId="10" fillId="26" borderId="14" xfId="112" applyFont="1" applyFill="1" applyBorder="1" applyAlignment="1">
      <alignment horizontal="center"/>
      <protection/>
    </xf>
    <xf numFmtId="2" fontId="10" fillId="26" borderId="14" xfId="112" applyNumberFormat="1" applyFont="1" applyFill="1" applyBorder="1" applyAlignment="1">
      <alignment horizontal="center"/>
      <protection/>
    </xf>
    <xf numFmtId="4" fontId="10" fillId="26" borderId="15" xfId="112" applyNumberFormat="1" applyFont="1" applyFill="1" applyBorder="1" applyAlignment="1">
      <alignment horizontal="center"/>
      <protection/>
    </xf>
    <xf numFmtId="4" fontId="10" fillId="26" borderId="13" xfId="112" applyNumberFormat="1" applyFont="1" applyFill="1" applyBorder="1" applyAlignment="1">
      <alignment horizontal="center"/>
      <protection/>
    </xf>
    <xf numFmtId="0" fontId="11" fillId="26" borderId="13" xfId="112" applyFont="1" applyFill="1" applyBorder="1" applyAlignment="1">
      <alignment horizontal="center"/>
      <protection/>
    </xf>
    <xf numFmtId="0" fontId="10" fillId="26" borderId="13" xfId="112" applyFont="1" applyFill="1" applyBorder="1" applyAlignment="1">
      <alignment horizontal="center"/>
      <protection/>
    </xf>
    <xf numFmtId="0" fontId="17" fillId="26" borderId="13" xfId="112" applyFont="1" applyFill="1" applyBorder="1" applyAlignment="1">
      <alignment horizontal="center"/>
      <protection/>
    </xf>
    <xf numFmtId="2" fontId="17" fillId="26" borderId="13" xfId="112" applyNumberFormat="1" applyFont="1" applyFill="1" applyBorder="1" applyAlignment="1">
      <alignment horizontal="center"/>
      <protection/>
    </xf>
    <xf numFmtId="0" fontId="47" fillId="26" borderId="14" xfId="112" applyFont="1" applyFill="1" applyBorder="1" applyAlignment="1">
      <alignment horizontal="left" wrapText="1"/>
      <protection/>
    </xf>
    <xf numFmtId="0" fontId="47" fillId="26" borderId="15" xfId="112" applyFont="1" applyFill="1" applyBorder="1" applyAlignment="1">
      <alignment horizontal="left" wrapText="1"/>
      <protection/>
    </xf>
    <xf numFmtId="2" fontId="10" fillId="26" borderId="13" xfId="112" applyNumberFormat="1" applyFont="1" applyFill="1" applyBorder="1" applyAlignment="1">
      <alignment horizontal="center"/>
      <protection/>
    </xf>
    <xf numFmtId="0" fontId="10" fillId="26" borderId="14" xfId="112" applyFont="1" applyFill="1" applyBorder="1" applyAlignment="1">
      <alignment horizontal="center" vertical="center" wrapText="1"/>
      <protection/>
    </xf>
    <xf numFmtId="0" fontId="10" fillId="26" borderId="15" xfId="112" applyFont="1" applyFill="1" applyBorder="1" applyAlignment="1">
      <alignment horizontal="center" vertical="center" wrapText="1"/>
      <protection/>
    </xf>
    <xf numFmtId="0" fontId="10" fillId="26" borderId="13" xfId="112" applyFont="1" applyFill="1" applyBorder="1" applyAlignment="1">
      <alignment horizontal="center" vertical="center" wrapText="1"/>
      <protection/>
    </xf>
    <xf numFmtId="2" fontId="10" fillId="26" borderId="13" xfId="112" applyNumberFormat="1" applyFont="1" applyFill="1" applyBorder="1" applyAlignment="1">
      <alignment horizontal="center" vertical="center" wrapText="1"/>
      <protection/>
    </xf>
    <xf numFmtId="0" fontId="11" fillId="26" borderId="13" xfId="112" applyFont="1" applyFill="1" applyBorder="1" applyAlignment="1">
      <alignment horizontal="center" vertical="center" wrapText="1"/>
      <protection/>
    </xf>
    <xf numFmtId="0" fontId="10" fillId="26" borderId="14" xfId="112" applyFont="1" applyFill="1" applyBorder="1" applyAlignment="1">
      <alignment horizontal="left" wrapText="1"/>
      <protection/>
    </xf>
    <xf numFmtId="0" fontId="10" fillId="26" borderId="15" xfId="112" applyFont="1" applyFill="1" applyBorder="1" applyAlignment="1">
      <alignment horizontal="left" wrapText="1"/>
      <protection/>
    </xf>
    <xf numFmtId="4" fontId="58" fillId="26" borderId="14" xfId="112" applyNumberFormat="1" applyFont="1" applyFill="1" applyBorder="1" applyAlignment="1">
      <alignment horizontal="center"/>
      <protection/>
    </xf>
    <xf numFmtId="4" fontId="58" fillId="26" borderId="15" xfId="112" applyNumberFormat="1" applyFont="1" applyFill="1" applyBorder="1" applyAlignment="1">
      <alignment horizontal="center"/>
      <protection/>
    </xf>
    <xf numFmtId="4" fontId="58" fillId="26" borderId="13" xfId="112" applyNumberFormat="1" applyFont="1" applyFill="1" applyBorder="1" applyAlignment="1">
      <alignment horizontal="center"/>
      <protection/>
    </xf>
    <xf numFmtId="0" fontId="50" fillId="26" borderId="13" xfId="112" applyFont="1" applyFill="1" applyBorder="1" applyAlignment="1">
      <alignment horizontal="left"/>
      <protection/>
    </xf>
    <xf numFmtId="175" fontId="57" fillId="15" borderId="13" xfId="102" applyNumberFormat="1" applyFont="1" applyFill="1" applyBorder="1" applyAlignment="1">
      <alignment horizontal="left" wrapText="1"/>
      <protection/>
    </xf>
    <xf numFmtId="175" fontId="12" fillId="15" borderId="13" xfId="102" applyNumberFormat="1" applyFont="1" applyFill="1" applyBorder="1" applyAlignment="1">
      <alignment horizontal="center"/>
      <protection/>
    </xf>
    <xf numFmtId="175" fontId="88" fillId="15" borderId="13" xfId="102" applyNumberFormat="1" applyFont="1" applyFill="1" applyBorder="1" applyAlignment="1">
      <alignment horizontal="center"/>
      <protection/>
    </xf>
    <xf numFmtId="4" fontId="89" fillId="15" borderId="13" xfId="112" applyNumberFormat="1" applyFont="1" applyFill="1" applyBorder="1" applyAlignment="1">
      <alignment horizontal="center"/>
      <protection/>
    </xf>
    <xf numFmtId="0" fontId="89" fillId="15" borderId="13" xfId="112" applyFont="1" applyFill="1" applyBorder="1" applyAlignment="1">
      <alignment horizontal="center"/>
      <protection/>
    </xf>
    <xf numFmtId="0" fontId="87" fillId="15" borderId="13" xfId="112" applyFont="1" applyFill="1" applyBorder="1" applyAlignment="1">
      <alignment horizontal="center"/>
      <protection/>
    </xf>
    <xf numFmtId="175" fontId="88" fillId="15" borderId="13" xfId="102" applyNumberFormat="1" applyFont="1" applyFill="1" applyBorder="1" applyAlignment="1">
      <alignment horizontal="left" wrapText="1"/>
      <protection/>
    </xf>
    <xf numFmtId="0" fontId="11" fillId="0" borderId="16" xfId="112" applyFont="1" applyFill="1" applyBorder="1" applyAlignment="1">
      <alignment horizontal="center" vertical="center" wrapText="1"/>
      <protection/>
    </xf>
    <xf numFmtId="0" fontId="47" fillId="26" borderId="14" xfId="112" applyFont="1" applyFill="1" applyBorder="1" applyAlignment="1">
      <alignment horizontal="center"/>
      <protection/>
    </xf>
    <xf numFmtId="0" fontId="15" fillId="26" borderId="14" xfId="112" applyFont="1" applyFill="1" applyBorder="1" applyAlignment="1">
      <alignment/>
      <protection/>
    </xf>
    <xf numFmtId="0" fontId="10" fillId="26" borderId="15" xfId="112" applyFont="1" applyFill="1" applyBorder="1" applyAlignment="1">
      <alignment/>
      <protection/>
    </xf>
    <xf numFmtId="0" fontId="15" fillId="26" borderId="15" xfId="109" applyFont="1" applyFill="1" applyBorder="1" applyAlignment="1">
      <alignment horizontal="left" vertical="center"/>
      <protection/>
    </xf>
    <xf numFmtId="3" fontId="15" fillId="26" borderId="15" xfId="109" applyNumberFormat="1" applyFont="1" applyFill="1" applyBorder="1" applyAlignment="1">
      <alignment horizontal="left" vertical="center"/>
      <protection/>
    </xf>
    <xf numFmtId="4" fontId="62" fillId="26" borderId="13" xfId="109" applyNumberFormat="1" applyFont="1" applyFill="1" applyBorder="1" applyAlignment="1">
      <alignment horizontal="center" vertical="center"/>
      <protection/>
    </xf>
    <xf numFmtId="4" fontId="12" fillId="26" borderId="13" xfId="109" applyNumberFormat="1" applyFont="1" applyFill="1" applyBorder="1" applyAlignment="1">
      <alignment horizontal="center" vertical="center"/>
      <protection/>
    </xf>
    <xf numFmtId="3" fontId="12" fillId="26" borderId="13" xfId="109" applyNumberFormat="1" applyFont="1" applyFill="1" applyBorder="1" applyAlignment="1">
      <alignment horizontal="center" vertical="center"/>
      <protection/>
    </xf>
    <xf numFmtId="0" fontId="12" fillId="26" borderId="13" xfId="109" applyFont="1" applyFill="1" applyBorder="1" applyAlignment="1">
      <alignment horizontal="center" vertical="center"/>
      <protection/>
    </xf>
    <xf numFmtId="0" fontId="10" fillId="26" borderId="13" xfId="102" applyFont="1" applyFill="1" applyBorder="1" applyAlignment="1">
      <alignment horizontal="center"/>
      <protection/>
    </xf>
    <xf numFmtId="4" fontId="10" fillId="26" borderId="13" xfId="102" applyNumberFormat="1" applyFont="1" applyFill="1" applyBorder="1" applyAlignment="1">
      <alignment horizontal="center"/>
      <protection/>
    </xf>
    <xf numFmtId="4" fontId="15" fillId="26" borderId="13" xfId="102" applyNumberFormat="1" applyFont="1" applyFill="1" applyBorder="1" applyAlignment="1">
      <alignment horizontal="center"/>
      <protection/>
    </xf>
    <xf numFmtId="0" fontId="86" fillId="15" borderId="13" xfId="68" applyFont="1" applyFill="1" applyBorder="1" applyAlignment="1">
      <alignment horizontal="left" vertical="center" wrapText="1"/>
      <protection/>
    </xf>
    <xf numFmtId="0" fontId="65" fillId="15" borderId="13" xfId="68" applyFont="1" applyFill="1" applyBorder="1" applyAlignment="1">
      <alignment horizontal="center" vertical="center"/>
      <protection/>
    </xf>
    <xf numFmtId="4" fontId="86" fillId="15" borderId="13" xfId="68" applyNumberFormat="1" applyFont="1" applyFill="1" applyBorder="1" applyAlignment="1">
      <alignment horizontal="center" vertical="center"/>
      <protection/>
    </xf>
    <xf numFmtId="3" fontId="86" fillId="15" borderId="13" xfId="68" applyNumberFormat="1" applyFont="1" applyFill="1" applyBorder="1" applyAlignment="1">
      <alignment horizontal="center" vertical="center"/>
      <protection/>
    </xf>
    <xf numFmtId="4" fontId="65" fillId="15" borderId="13" xfId="68" applyNumberFormat="1" applyFont="1" applyFill="1" applyBorder="1" applyAlignment="1">
      <alignment horizontal="center" vertical="center"/>
      <protection/>
    </xf>
    <xf numFmtId="0" fontId="86" fillId="15" borderId="13" xfId="68" applyFont="1" applyFill="1" applyBorder="1" applyAlignment="1">
      <alignment horizontal="center" vertical="center"/>
      <protection/>
    </xf>
    <xf numFmtId="4" fontId="65" fillId="15" borderId="17" xfId="68" applyNumberFormat="1" applyFont="1" applyFill="1" applyBorder="1" applyAlignment="1">
      <alignment horizontal="center" vertical="center"/>
      <protection/>
    </xf>
    <xf numFmtId="0" fontId="18" fillId="26" borderId="15" xfId="112" applyFont="1" applyFill="1" applyBorder="1" applyAlignment="1" applyProtection="1">
      <alignment horizontal="left" vertical="center" wrapText="1"/>
      <protection/>
    </xf>
    <xf numFmtId="169" fontId="50" fillId="26" borderId="13" xfId="112" applyNumberFormat="1" applyFont="1" applyFill="1" applyBorder="1" applyAlignment="1">
      <alignment horizontal="center" vertical="center"/>
      <protection/>
    </xf>
    <xf numFmtId="170" fontId="50" fillId="26" borderId="13" xfId="112" applyNumberFormat="1" applyFont="1" applyFill="1" applyBorder="1" applyAlignment="1">
      <alignment horizontal="center" vertical="center"/>
      <protection/>
    </xf>
    <xf numFmtId="171" fontId="18" fillId="26" borderId="13" xfId="112" applyNumberFormat="1" applyFont="1" applyFill="1" applyBorder="1" applyAlignment="1">
      <alignment horizontal="center" vertical="center"/>
      <protection/>
    </xf>
    <xf numFmtId="171" fontId="50" fillId="26" borderId="13" xfId="112" applyNumberFormat="1" applyFont="1" applyFill="1" applyBorder="1" applyAlignment="1">
      <alignment horizontal="center" vertical="center" wrapText="1"/>
      <protection/>
    </xf>
    <xf numFmtId="0" fontId="16" fillId="26" borderId="13" xfId="112" applyFont="1" applyFill="1" applyBorder="1" applyAlignment="1">
      <alignment horizontal="center" vertical="center" wrapText="1"/>
      <protection/>
    </xf>
    <xf numFmtId="169" fontId="17" fillId="0" borderId="13" xfId="112" applyNumberFormat="1" applyFont="1" applyFill="1" applyBorder="1" applyAlignment="1">
      <alignment horizontal="left" vertical="center" wrapText="1"/>
      <protection/>
    </xf>
    <xf numFmtId="178" fontId="17" fillId="0" borderId="13" xfId="112" applyNumberFormat="1" applyFont="1" applyFill="1" applyBorder="1" applyAlignment="1">
      <alignment horizontal="center" vertical="center"/>
      <protection/>
    </xf>
    <xf numFmtId="170" fontId="17" fillId="0" borderId="13" xfId="112" applyNumberFormat="1" applyFont="1" applyFill="1" applyBorder="1" applyAlignment="1">
      <alignment horizontal="center" vertical="center"/>
      <protection/>
    </xf>
    <xf numFmtId="171" fontId="17" fillId="0" borderId="13" xfId="112" applyNumberFormat="1" applyFont="1" applyFill="1" applyBorder="1" applyAlignment="1">
      <alignment horizontal="center" vertical="center"/>
      <protection/>
    </xf>
    <xf numFmtId="0" fontId="48" fillId="26" borderId="14" xfId="112" applyFont="1" applyFill="1" applyBorder="1" applyAlignment="1">
      <alignment horizontal="left" vertical="center" wrapText="1"/>
      <protection/>
    </xf>
    <xf numFmtId="0" fontId="48" fillId="26" borderId="15" xfId="112" applyFont="1" applyFill="1" applyBorder="1" applyAlignment="1">
      <alignment horizontal="left" vertical="center" wrapText="1"/>
      <protection/>
    </xf>
    <xf numFmtId="0" fontId="19" fillId="26" borderId="13" xfId="112" applyFont="1" applyFill="1" applyBorder="1" applyAlignment="1">
      <alignment horizontal="center" vertical="center" wrapText="1"/>
      <protection/>
    </xf>
    <xf numFmtId="0" fontId="18" fillId="26" borderId="14" xfId="112" applyFont="1" applyFill="1" applyBorder="1" applyAlignment="1" applyProtection="1">
      <alignment horizontal="left" vertical="center" wrapText="1"/>
      <protection/>
    </xf>
    <xf numFmtId="171" fontId="18" fillId="26" borderId="13" xfId="112" applyNumberFormat="1" applyFont="1" applyFill="1" applyBorder="1" applyAlignment="1">
      <alignment horizontal="center" vertical="center" wrapText="1"/>
      <protection/>
    </xf>
    <xf numFmtId="0" fontId="7" fillId="26" borderId="13" xfId="112" applyFont="1" applyFill="1" applyBorder="1" applyAlignment="1" applyProtection="1">
      <alignment horizontal="left" vertical="center" wrapText="1"/>
      <protection/>
    </xf>
    <xf numFmtId="0" fontId="50" fillId="26" borderId="13" xfId="112" applyFont="1" applyFill="1" applyBorder="1" applyAlignment="1">
      <alignment horizontal="center" vertical="center" wrapText="1"/>
      <protection/>
    </xf>
    <xf numFmtId="0" fontId="18" fillId="26" borderId="13" xfId="112" applyFont="1" applyFill="1" applyBorder="1" applyAlignment="1">
      <alignment horizontal="center" vertical="center" wrapText="1"/>
      <protection/>
    </xf>
    <xf numFmtId="0" fontId="0" fillId="0" borderId="0" xfId="112" applyFont="1" applyFill="1" applyAlignment="1">
      <alignment horizontal="center" vertical="center" wrapText="1"/>
      <protection/>
    </xf>
    <xf numFmtId="0" fontId="0" fillId="0" borderId="15" xfId="67" applyFont="1" applyFill="1" applyBorder="1" applyAlignment="1" applyProtection="1">
      <alignment horizontal="left" vertical="center" wrapText="1"/>
      <protection/>
    </xf>
    <xf numFmtId="10" fontId="61" fillId="0" borderId="13" xfId="67" applyNumberFormat="1" applyFont="1" applyBorder="1" applyAlignment="1" applyProtection="1">
      <alignment horizontal="center" vertical="center" wrapText="1"/>
      <protection/>
    </xf>
    <xf numFmtId="0" fontId="69" fillId="0" borderId="13" xfId="67" applyFont="1" applyBorder="1" applyAlignment="1">
      <alignment horizontal="center" vertical="center" wrapText="1"/>
      <protection/>
    </xf>
    <xf numFmtId="0" fontId="69" fillId="0" borderId="13" xfId="67" applyFont="1" applyBorder="1" applyAlignment="1">
      <alignment horizontal="left" vertical="center" wrapText="1"/>
      <protection/>
    </xf>
    <xf numFmtId="0" fontId="0" fillId="0" borderId="13" xfId="67" applyFont="1" applyBorder="1" applyAlignment="1">
      <alignment horizontal="left" vertical="center" wrapText="1" shrinkToFit="1"/>
      <protection/>
    </xf>
    <xf numFmtId="0" fontId="69" fillId="0" borderId="13" xfId="67" applyFont="1" applyFill="1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center" vertical="center"/>
      <protection/>
    </xf>
    <xf numFmtId="0" fontId="1" fillId="0" borderId="13" xfId="67" applyFont="1" applyBorder="1" applyAlignment="1">
      <alignment horizontal="left" vertical="center" wrapText="1" shrinkToFit="1"/>
      <protection/>
    </xf>
    <xf numFmtId="0" fontId="0" fillId="0" borderId="13" xfId="67" applyFont="1" applyBorder="1" applyAlignment="1">
      <alignment horizontal="left" vertical="center" wrapText="1" shrinkToFit="1"/>
      <protection/>
    </xf>
    <xf numFmtId="0" fontId="0" fillId="0" borderId="13" xfId="67" applyFont="1" applyBorder="1" applyAlignment="1">
      <alignment horizontal="center" vertical="center" wrapText="1" shrinkToFit="1"/>
      <protection/>
    </xf>
    <xf numFmtId="0" fontId="14" fillId="0" borderId="13" xfId="67" applyFont="1" applyFill="1" applyBorder="1" applyAlignment="1">
      <alignment shrinkToFit="1"/>
      <protection/>
    </xf>
    <xf numFmtId="0" fontId="73" fillId="0" borderId="13" xfId="67" applyFont="1" applyBorder="1" applyAlignment="1">
      <alignment horizontal="center" vertical="center"/>
      <protection/>
    </xf>
    <xf numFmtId="49" fontId="44" fillId="0" borderId="28" xfId="67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/>
    </xf>
    <xf numFmtId="49" fontId="13" fillId="0" borderId="28" xfId="67" applyNumberFormat="1" applyFont="1" applyFill="1" applyBorder="1" applyAlignment="1" applyProtection="1">
      <alignment horizontal="center" vertical="center" wrapText="1"/>
      <protection locked="0"/>
    </xf>
    <xf numFmtId="0" fontId="90" fillId="0" borderId="29" xfId="67" applyFont="1" applyFill="1" applyBorder="1" applyAlignment="1" applyProtection="1">
      <alignment horizontal="center" vertical="center" wrapText="1"/>
      <protection/>
    </xf>
    <xf numFmtId="49" fontId="13" fillId="0" borderId="13" xfId="112" applyNumberFormat="1" applyFont="1" applyFill="1" applyBorder="1" applyAlignment="1">
      <alignment horizontal="center"/>
      <protection/>
    </xf>
    <xf numFmtId="0" fontId="13" fillId="0" borderId="13" xfId="67" applyFont="1" applyFill="1" applyBorder="1" applyAlignment="1" applyProtection="1">
      <alignment vertical="center" wrapText="1"/>
      <protection/>
    </xf>
    <xf numFmtId="49" fontId="64" fillId="0" borderId="28" xfId="67" applyNumberFormat="1" applyFont="1" applyFill="1" applyBorder="1" applyAlignment="1" applyProtection="1">
      <alignment horizontal="center" vertical="center" wrapText="1"/>
      <protection locked="0"/>
    </xf>
    <xf numFmtId="0" fontId="84" fillId="0" borderId="13" xfId="67" applyFont="1" applyBorder="1" applyAlignment="1" applyProtection="1">
      <alignment horizontal="center" vertical="center" wrapText="1"/>
      <protection locked="0"/>
    </xf>
    <xf numFmtId="10" fontId="14" fillId="0" borderId="13" xfId="67" applyNumberFormat="1" applyFont="1" applyFill="1" applyBorder="1" applyAlignment="1" applyProtection="1">
      <alignment horizontal="center" vertical="center" wrapText="1"/>
      <protection locked="0"/>
    </xf>
    <xf numFmtId="10" fontId="19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7" applyFont="1" applyFill="1" applyBorder="1" applyAlignment="1" applyProtection="1">
      <alignment horizontal="center" vertical="center" wrapText="1"/>
      <protection locked="0"/>
    </xf>
    <xf numFmtId="2" fontId="14" fillId="0" borderId="13" xfId="67" applyNumberFormat="1" applyFont="1" applyFill="1" applyBorder="1" applyAlignment="1" applyProtection="1">
      <alignment horizontal="center" vertical="center" wrapText="1"/>
      <protection locked="0"/>
    </xf>
    <xf numFmtId="2" fontId="14" fillId="0" borderId="17" xfId="67" applyNumberFormat="1" applyFont="1" applyFill="1" applyBorder="1" applyAlignment="1" applyProtection="1">
      <alignment horizontal="center" vertical="center" wrapText="1"/>
      <protection locked="0"/>
    </xf>
    <xf numFmtId="0" fontId="84" fillId="0" borderId="13" xfId="67" applyFont="1" applyBorder="1" applyAlignment="1" applyProtection="1">
      <alignment horizontal="left" vertical="center" wrapText="1"/>
      <protection locked="0"/>
    </xf>
    <xf numFmtId="2" fontId="0" fillId="0" borderId="13" xfId="67" applyNumberFormat="1" applyFont="1" applyFill="1" applyBorder="1" applyAlignment="1" applyProtection="1">
      <alignment horizontal="center" vertical="center" wrapText="1"/>
      <protection locked="0"/>
    </xf>
    <xf numFmtId="2" fontId="61" fillId="0" borderId="13" xfId="67" applyNumberFormat="1" applyFont="1" applyFill="1" applyBorder="1" applyAlignment="1" applyProtection="1">
      <alignment horizontal="center" vertical="center" wrapText="1"/>
      <protection locked="0"/>
    </xf>
    <xf numFmtId="9" fontId="61" fillId="0" borderId="13" xfId="119" applyFont="1" applyFill="1" applyBorder="1" applyAlignment="1" applyProtection="1">
      <alignment horizontal="center" vertical="center" wrapText="1"/>
      <protection locked="0"/>
    </xf>
    <xf numFmtId="9" fontId="14" fillId="15" borderId="13" xfId="119" applyFont="1" applyFill="1" applyBorder="1" applyAlignment="1" applyProtection="1">
      <alignment horizontal="center" vertical="center" wrapText="1"/>
      <protection locked="0"/>
    </xf>
    <xf numFmtId="177" fontId="14" fillId="15" borderId="13" xfId="67" applyNumberFormat="1" applyFont="1" applyFill="1" applyBorder="1" applyAlignment="1" applyProtection="1">
      <alignment horizontal="center" vertical="center" wrapText="1"/>
      <protection locked="0"/>
    </xf>
    <xf numFmtId="10" fontId="14" fillId="15" borderId="13" xfId="119" applyNumberFormat="1" applyFont="1" applyFill="1" applyBorder="1" applyAlignment="1" applyProtection="1">
      <alignment horizontal="center" vertical="center" wrapText="1"/>
      <protection locked="0"/>
    </xf>
    <xf numFmtId="179" fontId="0" fillId="15" borderId="13" xfId="67" applyNumberFormat="1" applyFont="1" applyFill="1" applyBorder="1" applyAlignment="1" applyProtection="1">
      <alignment horizontal="center" vertical="center" wrapText="1"/>
      <protection locked="0"/>
    </xf>
    <xf numFmtId="176" fontId="0" fillId="15" borderId="13" xfId="67" applyNumberFormat="1" applyFont="1" applyFill="1" applyBorder="1" applyAlignment="1" applyProtection="1">
      <alignment horizontal="center" vertical="center" wrapText="1"/>
      <protection locked="0"/>
    </xf>
    <xf numFmtId="10" fontId="19" fillId="15" borderId="13" xfId="119" applyNumberFormat="1" applyFont="1" applyFill="1" applyBorder="1" applyAlignment="1" applyProtection="1">
      <alignment horizontal="center" vertical="center" wrapText="1"/>
      <protection locked="0"/>
    </xf>
    <xf numFmtId="9" fontId="61" fillId="15" borderId="13" xfId="119" applyFont="1" applyFill="1" applyBorder="1" applyAlignment="1" applyProtection="1">
      <alignment horizontal="center" vertical="center" wrapText="1"/>
      <protection locked="0"/>
    </xf>
    <xf numFmtId="9" fontId="61" fillId="0" borderId="13" xfId="119" applyFont="1" applyFill="1" applyBorder="1" applyAlignment="1" applyProtection="1">
      <alignment horizontal="center" vertical="center" wrapText="1"/>
      <protection/>
    </xf>
    <xf numFmtId="10" fontId="19" fillId="0" borderId="13" xfId="119" applyNumberFormat="1" applyFont="1" applyFill="1" applyBorder="1" applyAlignment="1" applyProtection="1">
      <alignment horizontal="center" vertical="center" wrapText="1"/>
      <protection locked="0"/>
    </xf>
    <xf numFmtId="0" fontId="50" fillId="15" borderId="13" xfId="112" applyFont="1" applyFill="1" applyBorder="1" applyAlignment="1">
      <alignment horizontal="center"/>
      <protection/>
    </xf>
    <xf numFmtId="3" fontId="75" fillId="0" borderId="17" xfId="67" applyNumberFormat="1" applyFont="1" applyFill="1" applyBorder="1" applyAlignment="1" applyProtection="1">
      <alignment horizontal="center" vertical="center"/>
      <protection/>
    </xf>
    <xf numFmtId="0" fontId="13" fillId="0" borderId="13" xfId="67" applyFont="1" applyFill="1" applyBorder="1" applyAlignment="1">
      <alignment horizontal="left" wrapText="1"/>
      <protection/>
    </xf>
    <xf numFmtId="3" fontId="44" fillId="0" borderId="15" xfId="67" applyNumberFormat="1" applyFont="1" applyFill="1" applyBorder="1" applyAlignment="1" applyProtection="1">
      <alignment horizontal="center" vertical="center"/>
      <protection/>
    </xf>
    <xf numFmtId="0" fontId="91" fillId="0" borderId="16" xfId="67" applyFont="1" applyFill="1" applyBorder="1" applyAlignment="1" applyProtection="1">
      <alignment vertical="center" wrapText="1"/>
      <protection/>
    </xf>
    <xf numFmtId="3" fontId="44" fillId="0" borderId="13" xfId="67" applyNumberFormat="1" applyFont="1" applyFill="1" applyBorder="1" applyAlignment="1" applyProtection="1">
      <alignment horizontal="center" vertical="center"/>
      <protection locked="0"/>
    </xf>
    <xf numFmtId="2" fontId="80" fillId="0" borderId="16" xfId="67" applyNumberFormat="1" applyFont="1" applyFill="1" applyBorder="1" applyAlignment="1" applyProtection="1">
      <alignment horizontal="center" vertical="center" wrapText="1"/>
      <protection/>
    </xf>
    <xf numFmtId="2" fontId="76" fillId="26" borderId="24" xfId="67" applyNumberFormat="1" applyFont="1" applyFill="1" applyBorder="1" applyAlignment="1" applyProtection="1">
      <alignment horizontal="center" vertical="center" wrapText="1"/>
      <protection/>
    </xf>
    <xf numFmtId="2" fontId="76" fillId="15" borderId="24" xfId="67" applyNumberFormat="1" applyFont="1" applyFill="1" applyBorder="1" applyAlignment="1" applyProtection="1">
      <alignment horizontal="center" vertical="center" wrapText="1"/>
      <protection/>
    </xf>
    <xf numFmtId="0" fontId="90" fillId="0" borderId="13" xfId="67" applyFont="1" applyFill="1" applyBorder="1" applyAlignment="1" applyProtection="1">
      <alignment vertical="center" wrapText="1"/>
      <protection/>
    </xf>
    <xf numFmtId="49" fontId="17" fillId="0" borderId="13" xfId="105" applyNumberFormat="1" applyFont="1" applyFill="1" applyBorder="1" applyAlignment="1">
      <alignment horizontal="center"/>
      <protection/>
    </xf>
    <xf numFmtId="4" fontId="58" fillId="15" borderId="13" xfId="102" applyNumberFormat="1" applyFont="1" applyFill="1" applyBorder="1" applyAlignment="1">
      <alignment horizontal="center"/>
      <protection/>
    </xf>
    <xf numFmtId="173" fontId="58" fillId="15" borderId="13" xfId="112" applyNumberFormat="1" applyFont="1" applyFill="1" applyBorder="1" applyAlignment="1">
      <alignment horizontal="center" vertical="center"/>
      <protection/>
    </xf>
    <xf numFmtId="0" fontId="44" fillId="0" borderId="19" xfId="67" applyFont="1" applyFill="1" applyBorder="1" applyAlignment="1" applyProtection="1">
      <alignment vertical="center" wrapText="1"/>
      <protection/>
    </xf>
    <xf numFmtId="2" fontId="76" fillId="15" borderId="15" xfId="67" applyNumberFormat="1" applyFont="1" applyFill="1" applyBorder="1" applyAlignment="1" applyProtection="1">
      <alignment horizontal="center" vertical="center" wrapText="1"/>
      <protection/>
    </xf>
    <xf numFmtId="49" fontId="64" fillId="0" borderId="19" xfId="67" applyNumberFormat="1" applyFont="1" applyFill="1" applyBorder="1" applyAlignment="1" applyProtection="1">
      <alignment horizontal="left" vertical="center" wrapText="1"/>
      <protection locked="0"/>
    </xf>
    <xf numFmtId="4" fontId="44" fillId="0" borderId="0" xfId="67" applyNumberFormat="1" applyFont="1" applyFill="1" applyBorder="1" applyAlignment="1" applyProtection="1">
      <alignment horizontal="center" vertical="center"/>
      <protection locked="0"/>
    </xf>
    <xf numFmtId="0" fontId="0" fillId="15" borderId="13" xfId="0" applyFill="1" applyBorder="1" applyAlignment="1">
      <alignment/>
    </xf>
    <xf numFmtId="0" fontId="0" fillId="0" borderId="13" xfId="0" applyBorder="1" applyAlignment="1">
      <alignment horizontal="center"/>
    </xf>
    <xf numFmtId="2" fontId="61" fillId="15" borderId="13" xfId="67" applyNumberFormat="1" applyFont="1" applyFill="1" applyBorder="1" applyAlignment="1" applyProtection="1">
      <alignment horizontal="center" vertical="center" wrapText="1"/>
      <protection locked="0"/>
    </xf>
    <xf numFmtId="2" fontId="10" fillId="15" borderId="13" xfId="102" applyNumberFormat="1" applyFont="1" applyFill="1" applyBorder="1" applyAlignment="1">
      <alignment horizontal="center"/>
      <protection/>
    </xf>
    <xf numFmtId="2" fontId="15" fillId="26" borderId="15" xfId="109" applyNumberFormat="1" applyFont="1" applyFill="1" applyBorder="1" applyAlignment="1">
      <alignment horizontal="left" vertical="center"/>
      <protection/>
    </xf>
    <xf numFmtId="2" fontId="67" fillId="0" borderId="13" xfId="0" applyNumberFormat="1" applyFont="1" applyFill="1" applyBorder="1" applyAlignment="1">
      <alignment horizontal="center"/>
    </xf>
    <xf numFmtId="0" fontId="61" fillId="0" borderId="13" xfId="67" applyFont="1" applyBorder="1" applyAlignment="1">
      <alignment horizontal="center"/>
      <protection/>
    </xf>
    <xf numFmtId="0" fontId="61" fillId="0" borderId="13" xfId="67" applyFont="1" applyBorder="1">
      <alignment/>
      <protection/>
    </xf>
    <xf numFmtId="2" fontId="61" fillId="0" borderId="13" xfId="67" applyNumberFormat="1" applyFont="1" applyBorder="1">
      <alignment/>
      <protection/>
    </xf>
    <xf numFmtId="2" fontId="0" fillId="0" borderId="13" xfId="67" applyNumberFormat="1" applyFont="1" applyBorder="1" applyAlignment="1">
      <alignment horizontal="center"/>
      <protection/>
    </xf>
    <xf numFmtId="9" fontId="0" fillId="0" borderId="13" xfId="119" applyFont="1" applyFill="1" applyBorder="1" applyAlignment="1" applyProtection="1">
      <alignment horizontal="center" vertical="center" wrapText="1"/>
      <protection locked="0"/>
    </xf>
    <xf numFmtId="175" fontId="0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58" fillId="0" borderId="13" xfId="67" applyFont="1" applyFill="1" applyBorder="1" applyAlignment="1">
      <alignment horizontal="left" wrapText="1"/>
      <protection/>
    </xf>
    <xf numFmtId="0" fontId="50" fillId="0" borderId="13" xfId="121" applyFont="1" applyFill="1" applyBorder="1" applyAlignment="1">
      <alignment horizontal="center" vertical="center" wrapText="1"/>
      <protection/>
    </xf>
    <xf numFmtId="0" fontId="89" fillId="0" borderId="13" xfId="67" applyFont="1" applyFill="1" applyBorder="1" applyAlignment="1">
      <alignment horizontal="left" wrapText="1"/>
      <protection/>
    </xf>
    <xf numFmtId="2" fontId="89" fillId="0" borderId="13" xfId="112" applyNumberFormat="1" applyFont="1" applyFill="1" applyBorder="1" applyAlignment="1">
      <alignment horizontal="center"/>
      <protection/>
    </xf>
    <xf numFmtId="0" fontId="43" fillId="0" borderId="13" xfId="121" applyFont="1" applyFill="1" applyBorder="1" applyAlignment="1">
      <alignment horizontal="center" vertical="center" wrapText="1"/>
      <protection/>
    </xf>
    <xf numFmtId="0" fontId="89" fillId="0" borderId="13" xfId="67" applyFont="1" applyFill="1" applyBorder="1" applyAlignment="1">
      <alignment wrapText="1"/>
      <protection/>
    </xf>
    <xf numFmtId="49" fontId="43" fillId="0" borderId="13" xfId="67" applyNumberFormat="1" applyFont="1" applyFill="1" applyBorder="1" applyAlignment="1">
      <alignment horizontal="center"/>
      <protection/>
    </xf>
    <xf numFmtId="0" fontId="89" fillId="0" borderId="13" xfId="67" applyFont="1" applyFill="1" applyBorder="1" applyAlignment="1">
      <alignment horizontal="left" vertical="center" wrapText="1"/>
      <protection/>
    </xf>
    <xf numFmtId="2" fontId="43" fillId="0" borderId="13" xfId="67" applyNumberFormat="1" applyFont="1" applyFill="1" applyBorder="1" applyAlignment="1">
      <alignment horizontal="center"/>
      <protection/>
    </xf>
    <xf numFmtId="1" fontId="43" fillId="0" borderId="13" xfId="67" applyNumberFormat="1" applyFont="1" applyFill="1" applyBorder="1" applyAlignment="1">
      <alignment horizontal="center"/>
      <protection/>
    </xf>
    <xf numFmtId="2" fontId="10" fillId="0" borderId="13" xfId="67" applyNumberFormat="1" applyFont="1" applyFill="1" applyBorder="1" applyAlignment="1">
      <alignment horizontal="center"/>
      <protection/>
    </xf>
    <xf numFmtId="2" fontId="17" fillId="0" borderId="13" xfId="67" applyNumberFormat="1" applyFont="1" applyFill="1" applyBorder="1" applyAlignment="1">
      <alignment horizontal="center"/>
      <protection/>
    </xf>
    <xf numFmtId="0" fontId="58" fillId="8" borderId="13" xfId="67" applyFont="1" applyFill="1" applyBorder="1" applyAlignment="1">
      <alignment horizontal="left" vertical="center" wrapText="1"/>
      <protection/>
    </xf>
    <xf numFmtId="2" fontId="89" fillId="0" borderId="13" xfId="67" applyNumberFormat="1" applyFont="1" applyBorder="1">
      <alignment/>
      <protection/>
    </xf>
    <xf numFmtId="0" fontId="51" fillId="0" borderId="13" xfId="121" applyFont="1" applyFill="1" applyBorder="1" applyAlignment="1">
      <alignment horizontal="center" vertical="center" wrapText="1"/>
      <protection/>
    </xf>
    <xf numFmtId="2" fontId="89" fillId="0" borderId="13" xfId="67" applyNumberFormat="1" applyFont="1" applyBorder="1" applyAlignment="1">
      <alignment horizontal="center"/>
      <protection/>
    </xf>
    <xf numFmtId="2" fontId="89" fillId="0" borderId="13" xfId="67" applyNumberFormat="1" applyFont="1" applyFill="1" applyBorder="1">
      <alignment/>
      <protection/>
    </xf>
    <xf numFmtId="0" fontId="58" fillId="8" borderId="13" xfId="67" applyFont="1" applyFill="1" applyBorder="1" applyAlignment="1">
      <alignment horizontal="center" vertical="center" wrapText="1"/>
      <protection/>
    </xf>
    <xf numFmtId="4" fontId="89" fillId="0" borderId="13" xfId="112" applyNumberFormat="1" applyFont="1" applyFill="1" applyBorder="1" applyAlignment="1">
      <alignment horizontal="center"/>
      <protection/>
    </xf>
    <xf numFmtId="0" fontId="58" fillId="8" borderId="16" xfId="67" applyFont="1" applyFill="1" applyBorder="1" applyAlignment="1">
      <alignment horizontal="center" vertical="center" wrapText="1"/>
      <protection/>
    </xf>
    <xf numFmtId="2" fontId="67" fillId="0" borderId="13" xfId="67" applyNumberFormat="1" applyFont="1" applyBorder="1" applyAlignment="1">
      <alignment horizontal="center" vertical="center"/>
      <protection/>
    </xf>
    <xf numFmtId="2" fontId="92" fillId="0" borderId="13" xfId="67" applyNumberFormat="1" applyFont="1" applyFill="1" applyBorder="1" applyAlignment="1">
      <alignment horizontal="center" vertical="center"/>
      <protection/>
    </xf>
    <xf numFmtId="0" fontId="58" fillId="8" borderId="16" xfId="67" applyFont="1" applyFill="1" applyBorder="1" applyAlignment="1">
      <alignment horizontal="left" vertical="center" wrapText="1"/>
      <protection/>
    </xf>
    <xf numFmtId="2" fontId="18" fillId="0" borderId="13" xfId="67" applyNumberFormat="1" applyFont="1" applyBorder="1">
      <alignment/>
      <protection/>
    </xf>
    <xf numFmtId="0" fontId="89" fillId="8" borderId="16" xfId="67" applyFont="1" applyFill="1" applyBorder="1" applyAlignment="1">
      <alignment horizontal="left" vertical="center" wrapText="1"/>
      <protection/>
    </xf>
    <xf numFmtId="174" fontId="17" fillId="0" borderId="13" xfId="67" applyNumberFormat="1" applyFont="1" applyFill="1" applyBorder="1" applyAlignment="1">
      <alignment horizontal="center"/>
      <protection/>
    </xf>
    <xf numFmtId="0" fontId="89" fillId="8" borderId="13" xfId="67" applyFont="1" applyFill="1" applyBorder="1" applyAlignment="1">
      <alignment horizontal="left" vertical="center" wrapText="1"/>
      <protection/>
    </xf>
    <xf numFmtId="2" fontId="50" fillId="0" borderId="13" xfId="102" applyNumberFormat="1" applyFont="1" applyFill="1" applyBorder="1" applyAlignment="1">
      <alignment horizontal="center"/>
      <protection/>
    </xf>
    <xf numFmtId="0" fontId="89" fillId="8" borderId="16" xfId="67" applyFont="1" applyFill="1" applyBorder="1" applyAlignment="1">
      <alignment horizontal="center" vertical="center" wrapText="1"/>
      <protection/>
    </xf>
    <xf numFmtId="2" fontId="43" fillId="0" borderId="13" xfId="67" applyNumberFormat="1" applyFont="1" applyFill="1" applyBorder="1" applyAlignment="1">
      <alignment horizontal="center" vertical="center"/>
      <protection/>
    </xf>
    <xf numFmtId="0" fontId="89" fillId="8" borderId="13" xfId="67" applyFont="1" applyFill="1" applyBorder="1" applyAlignment="1">
      <alignment horizontal="center" vertical="center" wrapText="1"/>
      <protection/>
    </xf>
    <xf numFmtId="174" fontId="43" fillId="0" borderId="13" xfId="67" applyNumberFormat="1" applyFont="1" applyFill="1" applyBorder="1" applyAlignment="1">
      <alignment horizontal="center" vertical="center"/>
      <protection/>
    </xf>
    <xf numFmtId="0" fontId="58" fillId="0" borderId="13" xfId="67" applyFont="1" applyFill="1" applyBorder="1" applyAlignment="1">
      <alignment horizontal="center" vertical="center" wrapText="1"/>
      <protection/>
    </xf>
    <xf numFmtId="0" fontId="17" fillId="0" borderId="13" xfId="67" applyFont="1" applyBorder="1" applyAlignment="1">
      <alignment horizontal="center" vertical="center"/>
      <protection/>
    </xf>
    <xf numFmtId="0" fontId="17" fillId="8" borderId="13" xfId="112" applyFont="1" applyFill="1" applyBorder="1" applyAlignment="1">
      <alignment horizontal="center"/>
      <protection/>
    </xf>
    <xf numFmtId="49" fontId="17" fillId="8" borderId="13" xfId="67" applyNumberFormat="1" applyFont="1" applyFill="1" applyBorder="1" applyAlignment="1">
      <alignment horizontal="center" wrapText="1"/>
      <protection/>
    </xf>
    <xf numFmtId="0" fontId="17" fillId="0" borderId="13" xfId="0" applyFont="1" applyBorder="1" applyAlignment="1">
      <alignment horizontal="left" wrapText="1"/>
    </xf>
    <xf numFmtId="4" fontId="15" fillId="0" borderId="13" xfId="112" applyNumberFormat="1" applyFont="1" applyFill="1" applyBorder="1" applyAlignment="1">
      <alignment horizontal="center"/>
      <protection/>
    </xf>
    <xf numFmtId="0" fontId="15" fillId="0" borderId="13" xfId="112" applyFont="1" applyFill="1" applyBorder="1" applyAlignment="1">
      <alignment horizontal="center"/>
      <protection/>
    </xf>
    <xf numFmtId="175" fontId="17" fillId="0" borderId="13" xfId="102" applyNumberFormat="1" applyFont="1" applyFill="1" applyBorder="1" applyAlignment="1">
      <alignment horizontal="left" wrapText="1"/>
      <protection/>
    </xf>
    <xf numFmtId="0" fontId="17" fillId="8" borderId="13" xfId="112" applyFont="1" applyFill="1" applyBorder="1" applyAlignment="1">
      <alignment wrapText="1"/>
      <protection/>
    </xf>
    <xf numFmtId="0" fontId="17" fillId="0" borderId="13" xfId="0" applyFont="1" applyBorder="1" applyAlignment="1">
      <alignment wrapText="1"/>
    </xf>
    <xf numFmtId="175" fontId="17" fillId="0" borderId="13" xfId="102" applyNumberFormat="1" applyFont="1" applyFill="1" applyBorder="1" applyAlignment="1">
      <alignment horizontal="center"/>
      <protection/>
    </xf>
    <xf numFmtId="0" fontId="17" fillId="0" borderId="13" xfId="109" applyFont="1" applyFill="1" applyBorder="1" applyAlignment="1">
      <alignment horizontal="left" vertical="center" wrapText="1"/>
      <protection/>
    </xf>
    <xf numFmtId="0" fontId="17" fillId="0" borderId="13" xfId="0" applyFont="1" applyBorder="1" applyAlignment="1">
      <alignment horizontal="justify"/>
    </xf>
    <xf numFmtId="0" fontId="17" fillId="8" borderId="13" xfId="109" applyFont="1" applyFill="1" applyBorder="1" applyAlignment="1">
      <alignment horizontal="center" vertical="center"/>
      <protection/>
    </xf>
    <xf numFmtId="4" fontId="17" fillId="8" borderId="13" xfId="109" applyNumberFormat="1" applyFont="1" applyFill="1" applyBorder="1" applyAlignment="1">
      <alignment horizontal="center" vertical="center"/>
      <protection/>
    </xf>
    <xf numFmtId="3" fontId="17" fillId="8" borderId="13" xfId="109" applyNumberFormat="1" applyFont="1" applyFill="1" applyBorder="1" applyAlignment="1">
      <alignment horizontal="center" vertical="center"/>
      <protection/>
    </xf>
    <xf numFmtId="3" fontId="10" fillId="8" borderId="13" xfId="109" applyNumberFormat="1" applyFont="1" applyFill="1" applyBorder="1" applyAlignment="1">
      <alignment horizontal="center" vertical="center"/>
      <protection/>
    </xf>
    <xf numFmtId="2" fontId="10" fillId="8" borderId="13" xfId="109" applyNumberFormat="1" applyFont="1" applyFill="1" applyBorder="1" applyAlignment="1">
      <alignment horizontal="center" vertical="center"/>
      <protection/>
    </xf>
    <xf numFmtId="0" fontId="17" fillId="8" borderId="13" xfId="109" applyFont="1" applyFill="1" applyBorder="1" applyAlignment="1">
      <alignment horizontal="center" vertical="center" wrapText="1"/>
      <protection/>
    </xf>
    <xf numFmtId="0" fontId="43" fillId="0" borderId="13" xfId="109" applyFont="1" applyFill="1" applyBorder="1" applyAlignment="1">
      <alignment horizontal="left" vertical="center" wrapText="1"/>
      <protection/>
    </xf>
    <xf numFmtId="4" fontId="17" fillId="0" borderId="13" xfId="102" applyNumberFormat="1" applyFont="1" applyFill="1" applyBorder="1" applyAlignment="1">
      <alignment horizontal="center"/>
      <protection/>
    </xf>
    <xf numFmtId="3" fontId="17" fillId="0" borderId="13" xfId="68" applyNumberFormat="1" applyFont="1" applyFill="1" applyBorder="1" applyAlignment="1">
      <alignment horizontal="center" vertical="center"/>
      <protection/>
    </xf>
    <xf numFmtId="4" fontId="17" fillId="0" borderId="13" xfId="68" applyNumberFormat="1" applyFont="1" applyFill="1" applyBorder="1" applyAlignment="1">
      <alignment horizontal="center" vertical="center"/>
      <protection/>
    </xf>
    <xf numFmtId="0" fontId="17" fillId="0" borderId="13" xfId="68" applyFont="1" applyFill="1" applyBorder="1" applyAlignment="1">
      <alignment horizontal="left" vertical="center" wrapText="1"/>
      <protection/>
    </xf>
    <xf numFmtId="176" fontId="17" fillId="0" borderId="13" xfId="68" applyNumberFormat="1" applyFont="1" applyFill="1" applyBorder="1" applyAlignment="1">
      <alignment horizontal="center" vertical="center"/>
      <protection/>
    </xf>
    <xf numFmtId="4" fontId="10" fillId="0" borderId="13" xfId="68" applyNumberFormat="1" applyFont="1" applyFill="1" applyBorder="1" applyAlignment="1">
      <alignment horizontal="center" vertical="center"/>
      <protection/>
    </xf>
    <xf numFmtId="0" fontId="17" fillId="0" borderId="13" xfId="107" applyFont="1" applyFill="1" applyBorder="1" applyAlignment="1">
      <alignment horizontal="center" vertical="center"/>
      <protection/>
    </xf>
    <xf numFmtId="170" fontId="17" fillId="0" borderId="13" xfId="107" applyNumberFormat="1" applyFont="1" applyFill="1" applyBorder="1" applyAlignment="1">
      <alignment horizontal="center" vertical="center"/>
      <protection/>
    </xf>
    <xf numFmtId="173" fontId="17" fillId="0" borderId="13" xfId="107" applyNumberFormat="1" applyFont="1" applyFill="1" applyBorder="1" applyAlignment="1">
      <alignment horizontal="center" vertical="center"/>
      <protection/>
    </xf>
    <xf numFmtId="0" fontId="43" fillId="0" borderId="13" xfId="112" applyFont="1" applyFill="1" applyBorder="1" applyAlignment="1">
      <alignment horizontal="center" vertical="center"/>
      <protection/>
    </xf>
    <xf numFmtId="173" fontId="10" fillId="0" borderId="13" xfId="107" applyNumberFormat="1" applyFont="1" applyFill="1" applyBorder="1" applyAlignment="1">
      <alignment horizontal="center" vertical="center"/>
      <protection/>
    </xf>
    <xf numFmtId="0" fontId="17" fillId="0" borderId="13" xfId="107" applyFont="1" applyFill="1" applyBorder="1" applyAlignment="1">
      <alignment vertical="center" wrapText="1"/>
      <protection/>
    </xf>
    <xf numFmtId="0" fontId="10" fillId="0" borderId="13" xfId="112" applyFont="1" applyFill="1" applyBorder="1" applyAlignment="1">
      <alignment horizontal="center" vertical="center" wrapText="1"/>
      <protection/>
    </xf>
    <xf numFmtId="169" fontId="17" fillId="0" borderId="13" xfId="107" applyNumberFormat="1" applyFont="1" applyFill="1" applyBorder="1" applyAlignment="1">
      <alignment horizontal="center" vertical="center"/>
      <protection/>
    </xf>
    <xf numFmtId="0" fontId="17" fillId="0" borderId="13" xfId="107" applyFont="1" applyFill="1" applyBorder="1" applyAlignment="1">
      <alignment horizontal="left" vertical="center" wrapText="1"/>
      <protection/>
    </xf>
    <xf numFmtId="0" fontId="17" fillId="0" borderId="13" xfId="112" applyFont="1" applyFill="1" applyBorder="1" applyAlignment="1">
      <alignment horizontal="left" wrapText="1"/>
      <protection/>
    </xf>
    <xf numFmtId="0" fontId="67" fillId="0" borderId="13" xfId="0" applyFont="1" applyFill="1" applyBorder="1" applyAlignment="1">
      <alignment/>
    </xf>
    <xf numFmtId="0" fontId="17" fillId="8" borderId="13" xfId="107" applyFont="1" applyFill="1" applyBorder="1" applyAlignment="1">
      <alignment vertical="center" wrapText="1"/>
      <protection/>
    </xf>
    <xf numFmtId="0" fontId="17" fillId="8" borderId="13" xfId="107" applyFont="1" applyFill="1" applyBorder="1" applyAlignment="1">
      <alignment horizontal="center" vertical="center"/>
      <protection/>
    </xf>
    <xf numFmtId="0" fontId="17" fillId="8" borderId="13" xfId="112" applyFont="1" applyFill="1" applyBorder="1" applyAlignment="1" applyProtection="1">
      <alignment horizontal="left" vertical="center" wrapText="1"/>
      <protection locked="0"/>
    </xf>
    <xf numFmtId="0" fontId="17" fillId="8" borderId="13" xfId="112" applyNumberFormat="1" applyFont="1" applyFill="1" applyBorder="1" applyAlignment="1">
      <alignment horizontal="center" vertical="center"/>
      <protection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left" vertical="top" wrapText="1" indent="1"/>
    </xf>
    <xf numFmtId="4" fontId="55" fillId="15" borderId="13" xfId="102" applyNumberFormat="1" applyFont="1" applyFill="1" applyBorder="1" applyAlignment="1">
      <alignment horizontal="center"/>
      <protection/>
    </xf>
    <xf numFmtId="0" fontId="13" fillId="0" borderId="13" xfId="112" applyFont="1" applyFill="1" applyBorder="1" applyAlignment="1">
      <alignment horizontal="center"/>
      <protection/>
    </xf>
    <xf numFmtId="0" fontId="17" fillId="26" borderId="13" xfId="112" applyFont="1" applyFill="1" applyBorder="1" applyAlignment="1">
      <alignment horizontal="center" vertical="center" wrapText="1"/>
      <protection/>
    </xf>
    <xf numFmtId="2" fontId="89" fillId="0" borderId="13" xfId="105" applyNumberFormat="1" applyFont="1" applyFill="1" applyBorder="1" applyAlignment="1">
      <alignment horizontal="center"/>
      <protection/>
    </xf>
    <xf numFmtId="0" fontId="50" fillId="15" borderId="16" xfId="112" applyFont="1" applyFill="1" applyBorder="1" applyAlignment="1">
      <alignment horizontal="center" vertical="center"/>
      <protection/>
    </xf>
    <xf numFmtId="0" fontId="89" fillId="0" borderId="13" xfId="67" applyFont="1" applyFill="1" applyBorder="1" applyAlignment="1">
      <alignment horizontal="left" vertical="center" wrapText="1"/>
      <protection/>
    </xf>
    <xf numFmtId="0" fontId="89" fillId="0" borderId="16" xfId="67" applyFont="1" applyFill="1" applyBorder="1" applyAlignment="1">
      <alignment horizontal="left" vertical="center" wrapText="1"/>
      <protection/>
    </xf>
    <xf numFmtId="0" fontId="50" fillId="15" borderId="13" xfId="112" applyFont="1" applyFill="1" applyBorder="1" applyAlignment="1">
      <alignment horizontal="center" vertical="center"/>
      <protection/>
    </xf>
    <xf numFmtId="0" fontId="89" fillId="0" borderId="13" xfId="67" applyFont="1" applyFill="1" applyBorder="1" applyAlignment="1">
      <alignment horizontal="center" vertical="center" wrapText="1"/>
      <protection/>
    </xf>
    <xf numFmtId="2" fontId="17" fillId="0" borderId="13" xfId="67" applyNumberFormat="1" applyFont="1" applyFill="1" applyBorder="1" applyAlignment="1">
      <alignment horizontal="center" vertical="center"/>
      <protection/>
    </xf>
    <xf numFmtId="2" fontId="89" fillId="0" borderId="13" xfId="67" applyNumberFormat="1" applyFont="1" applyBorder="1" applyAlignment="1">
      <alignment horizontal="center" vertical="center"/>
      <protection/>
    </xf>
    <xf numFmtId="2" fontId="89" fillId="0" borderId="13" xfId="67" applyNumberFormat="1" applyFont="1" applyFill="1" applyBorder="1" applyAlignment="1">
      <alignment horizontal="center" vertical="center"/>
      <protection/>
    </xf>
    <xf numFmtId="176" fontId="10" fillId="15" borderId="13" xfId="112" applyNumberFormat="1" applyFont="1" applyFill="1" applyBorder="1" applyAlignment="1">
      <alignment horizontal="center"/>
      <protection/>
    </xf>
    <xf numFmtId="0" fontId="17" fillId="0" borderId="13" xfId="67" applyFont="1" applyFill="1" applyBorder="1" applyAlignment="1">
      <alignment horizontal="center" vertical="center"/>
      <protection/>
    </xf>
    <xf numFmtId="4" fontId="10" fillId="15" borderId="15" xfId="112" applyNumberFormat="1" applyFont="1" applyFill="1" applyBorder="1" applyAlignment="1">
      <alignment horizontal="center"/>
      <protection/>
    </xf>
    <xf numFmtId="0" fontId="11" fillId="0" borderId="16" xfId="112" applyFont="1" applyFill="1" applyBorder="1" applyAlignment="1">
      <alignment horizontal="center" vertical="center"/>
      <protection/>
    </xf>
    <xf numFmtId="0" fontId="11" fillId="0" borderId="13" xfId="112" applyFont="1" applyFill="1" applyBorder="1" applyAlignment="1">
      <alignment horizontal="center" vertical="center"/>
      <protection/>
    </xf>
    <xf numFmtId="0" fontId="18" fillId="15" borderId="13" xfId="112" applyFont="1" applyFill="1" applyBorder="1" applyAlignment="1">
      <alignment horizontal="center" vertical="center"/>
      <protection/>
    </xf>
    <xf numFmtId="0" fontId="50" fillId="15" borderId="13" xfId="102" applyFont="1" applyFill="1" applyBorder="1" applyAlignment="1">
      <alignment horizontal="center"/>
      <protection/>
    </xf>
    <xf numFmtId="0" fontId="52" fillId="15" borderId="13" xfId="109" applyFont="1" applyFill="1" applyBorder="1" applyAlignment="1">
      <alignment horizontal="left" vertical="center" wrapText="1"/>
      <protection/>
    </xf>
    <xf numFmtId="4" fontId="52" fillId="15" borderId="13" xfId="109" applyNumberFormat="1" applyFont="1" applyFill="1" applyBorder="1" applyAlignment="1">
      <alignment horizontal="center" vertical="center"/>
      <protection/>
    </xf>
    <xf numFmtId="3" fontId="52" fillId="15" borderId="13" xfId="109" applyNumberFormat="1" applyFont="1" applyFill="1" applyBorder="1" applyAlignment="1">
      <alignment horizontal="center" vertical="center"/>
      <protection/>
    </xf>
    <xf numFmtId="0" fontId="11" fillId="0" borderId="13" xfId="109" applyFont="1" applyFill="1" applyBorder="1" applyAlignment="1">
      <alignment horizontal="center" vertical="center"/>
      <protection/>
    </xf>
    <xf numFmtId="0" fontId="11" fillId="0" borderId="17" xfId="102" applyFont="1" applyFill="1" applyBorder="1" applyAlignment="1">
      <alignment horizontal="center"/>
      <protection/>
    </xf>
    <xf numFmtId="0" fontId="11" fillId="0" borderId="16" xfId="102" applyFont="1" applyFill="1" applyBorder="1" applyAlignment="1">
      <alignment horizontal="center"/>
      <protection/>
    </xf>
    <xf numFmtId="0" fontId="11" fillId="0" borderId="17" xfId="112" applyFont="1" applyFill="1" applyBorder="1" applyAlignment="1">
      <alignment horizontal="left" vertical="center" wrapText="1"/>
      <protection/>
    </xf>
    <xf numFmtId="0" fontId="11" fillId="0" borderId="17" xfId="112" applyFont="1" applyFill="1" applyBorder="1" applyAlignment="1" applyProtection="1">
      <alignment horizontal="center" vertical="center" wrapText="1"/>
      <protection/>
    </xf>
    <xf numFmtId="0" fontId="94" fillId="0" borderId="13" xfId="112" applyFont="1" applyFill="1" applyBorder="1" applyAlignment="1">
      <alignment horizontal="center" vertical="center"/>
      <protection/>
    </xf>
    <xf numFmtId="0" fontId="11" fillId="0" borderId="17" xfId="112" applyFont="1" applyFill="1" applyBorder="1" applyAlignment="1">
      <alignment horizontal="center" vertical="center"/>
      <protection/>
    </xf>
    <xf numFmtId="1" fontId="11" fillId="0" borderId="13" xfId="112" applyNumberFormat="1" applyFont="1" applyFill="1" applyBorder="1" applyAlignment="1">
      <alignment horizontal="center"/>
      <protection/>
    </xf>
    <xf numFmtId="0" fontId="94" fillId="15" borderId="13" xfId="112" applyFont="1" applyFill="1" applyBorder="1" applyAlignment="1">
      <alignment horizontal="center" vertical="center"/>
      <protection/>
    </xf>
    <xf numFmtId="0" fontId="0" fillId="0" borderId="13" xfId="101" applyFont="1" applyFill="1" applyBorder="1" applyAlignment="1" applyProtection="1">
      <alignment horizontal="center" vertical="center" wrapText="1"/>
      <protection locked="0"/>
    </xf>
    <xf numFmtId="0" fontId="1" fillId="0" borderId="13" xfId="101" applyFill="1" applyBorder="1" applyAlignment="1" applyProtection="1">
      <alignment horizontal="center" vertical="center" wrapText="1"/>
      <protection locked="0"/>
    </xf>
    <xf numFmtId="3" fontId="77" fillId="15" borderId="17" xfId="113" applyNumberFormat="1" applyFont="1" applyFill="1" applyBorder="1" applyAlignment="1" applyProtection="1">
      <alignment horizontal="center" vertical="center"/>
      <protection locked="0"/>
    </xf>
    <xf numFmtId="0" fontId="96" fillId="0" borderId="13" xfId="67" applyFont="1" applyBorder="1" applyAlignment="1" applyProtection="1">
      <alignment horizontal="center" vertical="center" wrapText="1"/>
      <protection/>
    </xf>
    <xf numFmtId="1" fontId="96" fillId="0" borderId="13" xfId="67" applyNumberFormat="1" applyFont="1" applyBorder="1" applyAlignment="1" applyProtection="1">
      <alignment horizontal="center" vertical="center" wrapText="1"/>
      <protection locked="0"/>
    </xf>
    <xf numFmtId="0" fontId="96" fillId="0" borderId="13" xfId="67" applyFont="1" applyBorder="1" applyAlignment="1" applyProtection="1">
      <alignment horizontal="left" vertical="center" wrapText="1"/>
      <protection/>
    </xf>
    <xf numFmtId="4" fontId="96" fillId="15" borderId="13" xfId="67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Border="1" applyAlignment="1" applyProtection="1">
      <alignment horizontal="left" vertical="center" wrapText="1"/>
      <protection/>
    </xf>
    <xf numFmtId="4" fontId="7" fillId="0" borderId="13" xfId="67" applyNumberFormat="1" applyFont="1" applyBorder="1" applyAlignment="1" applyProtection="1">
      <alignment horizontal="center" vertical="center" wrapText="1"/>
      <protection/>
    </xf>
    <xf numFmtId="4" fontId="1" fillId="15" borderId="13" xfId="113" applyNumberFormat="1" applyFill="1" applyBorder="1" applyAlignment="1" applyProtection="1">
      <alignment horizontal="center" vertical="center"/>
      <protection locked="0"/>
    </xf>
    <xf numFmtId="4" fontId="1" fillId="15" borderId="19" xfId="113" applyNumberFormat="1" applyFill="1" applyBorder="1" applyAlignment="1" applyProtection="1">
      <alignment horizontal="center" vertical="center"/>
      <protection locked="0"/>
    </xf>
    <xf numFmtId="4" fontId="77" fillId="15" borderId="13" xfId="113" applyNumberFormat="1" applyFont="1" applyFill="1" applyBorder="1" applyAlignment="1" applyProtection="1">
      <alignment horizontal="center" vertical="center"/>
      <protection locked="0"/>
    </xf>
    <xf numFmtId="4" fontId="77" fillId="15" borderId="19" xfId="113" applyNumberFormat="1" applyFont="1" applyFill="1" applyBorder="1" applyAlignment="1" applyProtection="1">
      <alignment horizontal="center" vertical="center"/>
      <protection locked="0"/>
    </xf>
    <xf numFmtId="1" fontId="1" fillId="15" borderId="13" xfId="113" applyNumberFormat="1" applyFill="1" applyBorder="1" applyAlignment="1" applyProtection="1">
      <alignment horizontal="center" vertical="center"/>
      <protection locked="0"/>
    </xf>
    <xf numFmtId="1" fontId="77" fillId="15" borderId="19" xfId="113" applyNumberFormat="1" applyFont="1" applyFill="1" applyBorder="1" applyAlignment="1" applyProtection="1">
      <alignment horizontal="center" vertical="center"/>
      <protection locked="0"/>
    </xf>
    <xf numFmtId="1" fontId="77" fillId="15" borderId="13" xfId="113" applyNumberFormat="1" applyFont="1" applyFill="1" applyBorder="1" applyAlignment="1" applyProtection="1">
      <alignment horizontal="center" vertical="center"/>
      <protection locked="0"/>
    </xf>
    <xf numFmtId="1" fontId="1" fillId="15" borderId="19" xfId="113" applyNumberFormat="1" applyFill="1" applyBorder="1" applyAlignment="1" applyProtection="1">
      <alignment horizontal="center" vertical="center"/>
      <protection locked="0"/>
    </xf>
    <xf numFmtId="3" fontId="77" fillId="15" borderId="19" xfId="113" applyNumberFormat="1" applyFont="1" applyFill="1" applyBorder="1" applyAlignment="1" applyProtection="1">
      <alignment horizontal="center" vertical="center"/>
      <protection locked="0"/>
    </xf>
    <xf numFmtId="3" fontId="1" fillId="15" borderId="13" xfId="113" applyNumberFormat="1" applyFill="1" applyBorder="1" applyAlignment="1" applyProtection="1">
      <alignment horizontal="center" vertical="center"/>
      <protection locked="0"/>
    </xf>
    <xf numFmtId="4" fontId="0" fillId="15" borderId="13" xfId="113" applyNumberFormat="1" applyFont="1" applyFill="1" applyBorder="1" applyAlignment="1" applyProtection="1">
      <alignment horizontal="center" vertical="center"/>
      <protection/>
    </xf>
    <xf numFmtId="3" fontId="77" fillId="15" borderId="13" xfId="113" applyNumberFormat="1" applyFont="1" applyFill="1" applyBorder="1" applyAlignment="1" applyProtection="1">
      <alignment horizontal="center" vertical="center"/>
      <protection locked="0"/>
    </xf>
    <xf numFmtId="3" fontId="77" fillId="0" borderId="13" xfId="113" applyNumberFormat="1" applyFont="1" applyFill="1" applyBorder="1" applyAlignment="1" applyProtection="1">
      <alignment horizontal="center" vertical="center"/>
      <protection/>
    </xf>
    <xf numFmtId="3" fontId="78" fillId="0" borderId="16" xfId="113" applyNumberFormat="1" applyFont="1" applyFill="1" applyBorder="1" applyAlignment="1" applyProtection="1">
      <alignment vertical="center"/>
      <protection/>
    </xf>
    <xf numFmtId="3" fontId="77" fillId="15" borderId="13" xfId="113" applyNumberFormat="1" applyFont="1" applyFill="1" applyBorder="1" applyAlignment="1" applyProtection="1">
      <alignment horizontal="center" vertical="center"/>
      <protection/>
    </xf>
    <xf numFmtId="4" fontId="77" fillId="15" borderId="13" xfId="113" applyNumberFormat="1" applyFont="1" applyFill="1" applyBorder="1" applyAlignment="1" applyProtection="1">
      <alignment horizontal="center" vertical="center"/>
      <protection/>
    </xf>
    <xf numFmtId="174" fontId="17" fillId="8" borderId="13" xfId="102" applyNumberFormat="1" applyFont="1" applyFill="1" applyBorder="1" applyAlignment="1">
      <alignment horizontal="center" vertical="center"/>
      <protection/>
    </xf>
    <xf numFmtId="176" fontId="17" fillId="8" borderId="13" xfId="102" applyNumberFormat="1" applyFont="1" applyFill="1" applyBorder="1" applyAlignment="1">
      <alignment horizontal="center" vertical="center"/>
      <protection/>
    </xf>
    <xf numFmtId="175" fontId="57" fillId="15" borderId="17" xfId="102" applyNumberFormat="1" applyFont="1" applyFill="1" applyBorder="1" applyAlignment="1">
      <alignment horizontal="center"/>
      <protection/>
    </xf>
    <xf numFmtId="1" fontId="11" fillId="0" borderId="17" xfId="102" applyNumberFormat="1" applyFont="1" applyFill="1" applyBorder="1" applyAlignment="1">
      <alignment horizontal="center"/>
      <protection/>
    </xf>
    <xf numFmtId="1" fontId="98" fillId="15" borderId="17" xfId="112" applyNumberFormat="1" applyFont="1" applyFill="1" applyBorder="1" applyAlignment="1">
      <alignment horizontal="center"/>
      <protection/>
    </xf>
    <xf numFmtId="1" fontId="16" fillId="0" borderId="17" xfId="112" applyNumberFormat="1" applyFont="1" applyFill="1" applyBorder="1" applyAlignment="1">
      <alignment horizontal="center"/>
      <protection/>
    </xf>
    <xf numFmtId="0" fontId="11" fillId="0" borderId="17" xfId="112" applyFont="1" applyFill="1" applyBorder="1" applyAlignment="1">
      <alignment horizontal="center"/>
      <protection/>
    </xf>
    <xf numFmtId="0" fontId="11" fillId="0" borderId="16" xfId="105" applyFont="1" applyFill="1" applyBorder="1" applyAlignment="1">
      <alignment horizontal="center" vertical="center"/>
      <protection/>
    </xf>
    <xf numFmtId="168" fontId="6" fillId="15" borderId="13" xfId="113" applyNumberFormat="1" applyFont="1" applyFill="1" applyBorder="1" applyAlignment="1" applyProtection="1">
      <alignment horizontal="center" vertical="center"/>
      <protection locked="0"/>
    </xf>
    <xf numFmtId="168" fontId="6" fillId="15" borderId="13" xfId="113" applyNumberFormat="1" applyFont="1" applyFill="1" applyBorder="1" applyAlignment="1" applyProtection="1">
      <alignment horizontal="center" vertical="center"/>
      <protection/>
    </xf>
    <xf numFmtId="3" fontId="6" fillId="15" borderId="13" xfId="113" applyNumberFormat="1" applyFont="1" applyFill="1" applyBorder="1" applyAlignment="1" applyProtection="1">
      <alignment horizontal="center" vertical="center"/>
      <protection locked="0"/>
    </xf>
    <xf numFmtId="3" fontId="6" fillId="15" borderId="13" xfId="113" applyNumberFormat="1" applyFont="1" applyFill="1" applyBorder="1" applyAlignment="1" applyProtection="1">
      <alignment horizontal="center" vertical="center"/>
      <protection/>
    </xf>
    <xf numFmtId="3" fontId="6" fillId="15" borderId="19" xfId="113" applyNumberFormat="1" applyFont="1" applyFill="1" applyBorder="1" applyAlignment="1" applyProtection="1">
      <alignment horizontal="center" vertical="center"/>
      <protection/>
    </xf>
    <xf numFmtId="4" fontId="6" fillId="15" borderId="13" xfId="113" applyNumberFormat="1" applyFont="1" applyFill="1" applyBorder="1" applyAlignment="1" applyProtection="1">
      <alignment horizontal="center" vertical="center"/>
      <protection locked="0"/>
    </xf>
    <xf numFmtId="0" fontId="61" fillId="0" borderId="15" xfId="67" applyFont="1" applyFill="1" applyBorder="1" applyAlignment="1" applyProtection="1">
      <alignment horizontal="left" vertical="center" wrapText="1"/>
      <protection/>
    </xf>
    <xf numFmtId="3" fontId="20" fillId="10" borderId="0" xfId="69" applyNumberFormat="1" applyFont="1" applyFill="1" applyBorder="1" applyAlignment="1">
      <alignment horizontal="left" vertical="center"/>
      <protection/>
    </xf>
    <xf numFmtId="3" fontId="20" fillId="0" borderId="0" xfId="69" applyNumberFormat="1" applyFont="1" applyFill="1" applyBorder="1" applyAlignment="1">
      <alignment horizontal="left" vertical="center"/>
      <protection/>
    </xf>
    <xf numFmtId="3" fontId="14" fillId="0" borderId="0" xfId="69" applyNumberFormat="1" applyFont="1" applyAlignment="1">
      <alignment horizontal="center" vertical="center" wrapText="1"/>
      <protection/>
    </xf>
    <xf numFmtId="3" fontId="14" fillId="0" borderId="0" xfId="69" applyNumberFormat="1" applyFont="1">
      <alignment/>
      <protection/>
    </xf>
    <xf numFmtId="3" fontId="14" fillId="0" borderId="0" xfId="69" applyNumberFormat="1" applyFont="1" applyBorder="1" applyAlignment="1">
      <alignment horizontal="center" vertical="center" wrapText="1"/>
      <protection/>
    </xf>
    <xf numFmtId="3" fontId="14" fillId="0" borderId="0" xfId="69" applyNumberFormat="1" applyFont="1" applyFill="1" applyBorder="1" applyAlignment="1">
      <alignment horizontal="center" vertical="center" wrapText="1"/>
      <protection/>
    </xf>
    <xf numFmtId="3" fontId="59" fillId="0" borderId="0" xfId="69" applyNumberFormat="1" applyFont="1" applyAlignment="1">
      <alignment horizontal="left" vertical="center"/>
      <protection/>
    </xf>
    <xf numFmtId="3" fontId="19" fillId="0" borderId="0" xfId="69" applyNumberFormat="1" applyFont="1" applyBorder="1" applyAlignment="1">
      <alignment horizontal="right" vertical="center"/>
      <protection/>
    </xf>
    <xf numFmtId="3" fontId="19" fillId="0" borderId="0" xfId="69" applyNumberFormat="1" applyFont="1" applyBorder="1" applyAlignment="1">
      <alignment horizontal="left" vertical="center"/>
      <protection/>
    </xf>
    <xf numFmtId="3" fontId="19" fillId="0" borderId="50" xfId="69" applyNumberFormat="1" applyFont="1" applyBorder="1" applyAlignment="1">
      <alignment horizontal="center" vertical="center" wrapText="1"/>
      <protection/>
    </xf>
    <xf numFmtId="3" fontId="19" fillId="0" borderId="51" xfId="69" applyNumberFormat="1" applyFont="1" applyBorder="1" applyAlignment="1">
      <alignment horizontal="center" vertical="center" wrapText="1"/>
      <protection/>
    </xf>
    <xf numFmtId="3" fontId="19" fillId="0" borderId="52" xfId="69" applyNumberFormat="1" applyFont="1" applyBorder="1" applyAlignment="1">
      <alignment horizontal="center" vertical="center" wrapText="1"/>
      <protection/>
    </xf>
    <xf numFmtId="3" fontId="19" fillId="0" borderId="53" xfId="69" applyNumberFormat="1" applyFont="1" applyBorder="1" applyAlignment="1">
      <alignment horizontal="center" vertical="center" wrapText="1"/>
      <protection/>
    </xf>
    <xf numFmtId="3" fontId="19" fillId="0" borderId="54" xfId="69" applyNumberFormat="1" applyFont="1" applyBorder="1" applyAlignment="1">
      <alignment horizontal="center" vertical="center" wrapText="1"/>
      <protection/>
    </xf>
    <xf numFmtId="3" fontId="19" fillId="0" borderId="55" xfId="69" applyNumberFormat="1" applyFont="1" applyBorder="1" applyAlignment="1">
      <alignment horizontal="center" vertical="center" wrapText="1"/>
      <protection/>
    </xf>
    <xf numFmtId="3" fontId="19" fillId="0" borderId="0" xfId="69" applyNumberFormat="1" applyFont="1" applyBorder="1" applyAlignment="1">
      <alignment horizontal="center" vertical="center" wrapText="1"/>
      <protection/>
    </xf>
    <xf numFmtId="0" fontId="12" fillId="7" borderId="54" xfId="69" applyFont="1" applyFill="1" applyBorder="1" applyAlignment="1">
      <alignment horizontal="center" vertical="center" wrapText="1"/>
      <protection/>
    </xf>
    <xf numFmtId="0" fontId="12" fillId="7" borderId="56" xfId="69" applyFont="1" applyFill="1" applyBorder="1" applyAlignment="1">
      <alignment horizontal="center" vertical="center" wrapText="1"/>
      <protection/>
    </xf>
    <xf numFmtId="0" fontId="12" fillId="0" borderId="0" xfId="69" applyFont="1" applyFill="1" applyBorder="1" applyAlignment="1">
      <alignment horizontal="center" vertical="center" wrapText="1"/>
      <protection/>
    </xf>
    <xf numFmtId="3" fontId="13" fillId="7" borderId="54" xfId="69" applyNumberFormat="1" applyFont="1" applyFill="1" applyBorder="1" applyAlignment="1">
      <alignment horizontal="center" vertical="center" wrapText="1"/>
      <protection/>
    </xf>
    <xf numFmtId="3" fontId="13" fillId="7" borderId="56" xfId="69" applyNumberFormat="1" applyFont="1" applyFill="1" applyBorder="1">
      <alignment/>
      <protection/>
    </xf>
    <xf numFmtId="3" fontId="19" fillId="0" borderId="57" xfId="69" applyNumberFormat="1" applyFont="1" applyBorder="1" applyAlignment="1">
      <alignment horizontal="center" vertical="center" wrapText="1"/>
      <protection/>
    </xf>
    <xf numFmtId="0" fontId="12" fillId="7" borderId="50" xfId="69" applyFont="1" applyFill="1" applyBorder="1" applyAlignment="1">
      <alignment horizontal="center" vertical="center" wrapText="1"/>
      <protection/>
    </xf>
    <xf numFmtId="3" fontId="19" fillId="0" borderId="58" xfId="69" applyNumberFormat="1" applyFont="1" applyBorder="1" applyAlignment="1">
      <alignment horizontal="center" vertical="center" wrapText="1"/>
      <protection/>
    </xf>
    <xf numFmtId="0" fontId="12" fillId="7" borderId="59" xfId="69" applyFont="1" applyFill="1" applyBorder="1" applyAlignment="1">
      <alignment horizontal="center" vertical="center" wrapText="1"/>
      <protection/>
    </xf>
    <xf numFmtId="0" fontId="12" fillId="7" borderId="60" xfId="69" applyFont="1" applyFill="1" applyBorder="1" applyAlignment="1">
      <alignment horizontal="center" vertical="center" wrapText="1"/>
      <protection/>
    </xf>
    <xf numFmtId="0" fontId="12" fillId="7" borderId="57" xfId="69" applyFont="1" applyFill="1" applyBorder="1" applyAlignment="1">
      <alignment horizontal="center" vertical="center" wrapText="1"/>
      <protection/>
    </xf>
    <xf numFmtId="0" fontId="12" fillId="7" borderId="61" xfId="69" applyFont="1" applyFill="1" applyBorder="1" applyAlignment="1">
      <alignment horizontal="center" vertical="center" wrapText="1"/>
      <protection/>
    </xf>
    <xf numFmtId="0" fontId="19" fillId="0" borderId="61" xfId="69" applyFont="1" applyBorder="1" applyAlignment="1">
      <alignment horizontal="center" vertical="center" wrapText="1"/>
      <protection/>
    </xf>
    <xf numFmtId="0" fontId="13" fillId="7" borderId="61" xfId="69" applyFont="1" applyFill="1" applyBorder="1" applyAlignment="1">
      <alignment horizontal="center" vertical="center" wrapText="1"/>
      <protection/>
    </xf>
    <xf numFmtId="3" fontId="19" fillId="0" borderId="61" xfId="69" applyNumberFormat="1" applyFont="1" applyBorder="1" applyAlignment="1">
      <alignment horizontal="center" vertical="center" wrapText="1"/>
      <protection/>
    </xf>
    <xf numFmtId="0" fontId="12" fillId="7" borderId="62" xfId="69" applyFont="1" applyFill="1" applyBorder="1" applyAlignment="1">
      <alignment horizontal="center" vertical="center" wrapText="1"/>
      <protection/>
    </xf>
    <xf numFmtId="0" fontId="12" fillId="7" borderId="58" xfId="69" applyFont="1" applyFill="1" applyBorder="1" applyAlignment="1">
      <alignment horizontal="center" vertical="center" wrapText="1"/>
      <protection/>
    </xf>
    <xf numFmtId="0" fontId="19" fillId="0" borderId="51" xfId="69" applyFont="1" applyBorder="1" applyAlignment="1">
      <alignment horizontal="center" vertical="center" wrapText="1"/>
      <protection/>
    </xf>
    <xf numFmtId="168" fontId="19" fillId="0" borderId="51" xfId="69" applyNumberFormat="1" applyFont="1" applyBorder="1" applyAlignment="1">
      <alignment horizontal="center" vertical="center" wrapText="1"/>
      <protection/>
    </xf>
    <xf numFmtId="3" fontId="19" fillId="0" borderId="49" xfId="69" applyNumberFormat="1" applyFont="1" applyBorder="1" applyAlignment="1">
      <alignment horizontal="center" vertical="center" wrapText="1"/>
      <protection/>
    </xf>
    <xf numFmtId="168" fontId="19" fillId="0" borderId="61" xfId="69" applyNumberFormat="1" applyFont="1" applyBorder="1" applyAlignment="1">
      <alignment horizontal="center" vertical="center" wrapText="1"/>
      <protection/>
    </xf>
    <xf numFmtId="3" fontId="19" fillId="27" borderId="51" xfId="69" applyNumberFormat="1" applyFont="1" applyFill="1" applyBorder="1" applyAlignment="1">
      <alignment horizontal="center" vertical="center" wrapText="1"/>
      <protection/>
    </xf>
    <xf numFmtId="3" fontId="19" fillId="27" borderId="54" xfId="69" applyNumberFormat="1" applyFont="1" applyFill="1" applyBorder="1" applyAlignment="1">
      <alignment horizontal="center" vertical="center" wrapText="1"/>
      <protection/>
    </xf>
    <xf numFmtId="3" fontId="12" fillId="27" borderId="54" xfId="69" applyNumberFormat="1" applyFont="1" applyFill="1" applyBorder="1" applyAlignment="1">
      <alignment horizontal="center" vertical="center" wrapText="1"/>
      <protection/>
    </xf>
    <xf numFmtId="3" fontId="19" fillId="27" borderId="50" xfId="69" applyNumberFormat="1" applyFont="1" applyFill="1" applyBorder="1" applyAlignment="1">
      <alignment horizontal="center" vertical="center" wrapText="1"/>
      <protection/>
    </xf>
    <xf numFmtId="3" fontId="19" fillId="27" borderId="55" xfId="69" applyNumberFormat="1" applyFont="1" applyFill="1" applyBorder="1" applyAlignment="1">
      <alignment horizontal="center" vertical="center" wrapText="1"/>
      <protection/>
    </xf>
    <xf numFmtId="3" fontId="19" fillId="27" borderId="49" xfId="69" applyNumberFormat="1" applyFont="1" applyFill="1" applyBorder="1" applyAlignment="1">
      <alignment horizontal="center" vertical="center" wrapText="1"/>
      <protection/>
    </xf>
    <xf numFmtId="0" fontId="19" fillId="27" borderId="51" xfId="69" applyFont="1" applyFill="1" applyBorder="1" applyAlignment="1">
      <alignment horizontal="center" vertical="center" wrapText="1"/>
      <protection/>
    </xf>
    <xf numFmtId="0" fontId="19" fillId="27" borderId="49" xfId="69" applyFont="1" applyFill="1" applyBorder="1" applyAlignment="1">
      <alignment horizontal="center" vertical="center" wrapText="1"/>
      <protection/>
    </xf>
    <xf numFmtId="0" fontId="19" fillId="0" borderId="0" xfId="69" applyFont="1" applyBorder="1" applyAlignment="1">
      <alignment horizontal="center" vertical="center" wrapText="1"/>
      <protection/>
    </xf>
    <xf numFmtId="3" fontId="12" fillId="7" borderId="50" xfId="69" applyNumberFormat="1" applyFont="1" applyFill="1" applyBorder="1" applyAlignment="1">
      <alignment horizontal="center" vertical="center" wrapText="1"/>
      <protection/>
    </xf>
    <xf numFmtId="3" fontId="12" fillId="0" borderId="0" xfId="69" applyNumberFormat="1" applyFont="1" applyFill="1" applyBorder="1" applyAlignment="1">
      <alignment horizontal="center" vertical="center" wrapText="1"/>
      <protection/>
    </xf>
    <xf numFmtId="3" fontId="12" fillId="27" borderId="55" xfId="69" applyNumberFormat="1" applyFont="1" applyFill="1" applyBorder="1" applyAlignment="1">
      <alignment horizontal="center" vertical="center" wrapText="1"/>
      <protection/>
    </xf>
    <xf numFmtId="3" fontId="19" fillId="0" borderId="51" xfId="69" applyNumberFormat="1" applyFont="1" applyBorder="1" applyAlignment="1">
      <alignment horizontal="center" vertical="center"/>
      <protection/>
    </xf>
    <xf numFmtId="0" fontId="14" fillId="0" borderId="51" xfId="69" applyNumberFormat="1" applyFont="1" applyBorder="1" applyAlignment="1">
      <alignment horizontal="center" vertical="center"/>
      <protection/>
    </xf>
    <xf numFmtId="0" fontId="14" fillId="0" borderId="51" xfId="69" applyNumberFormat="1" applyFont="1" applyBorder="1" applyAlignment="1" applyProtection="1">
      <alignment horizontal="center" vertical="center"/>
      <protection locked="0"/>
    </xf>
    <xf numFmtId="3" fontId="13" fillId="7" borderId="49" xfId="67" applyNumberFormat="1" applyFont="1" applyFill="1" applyBorder="1" applyAlignment="1">
      <alignment horizontal="center" vertical="center"/>
      <protection/>
    </xf>
    <xf numFmtId="0" fontId="14" fillId="0" borderId="49" xfId="69" applyNumberFormat="1" applyFont="1" applyBorder="1" applyAlignment="1" applyProtection="1">
      <alignment horizontal="center" vertical="center"/>
      <protection locked="0"/>
    </xf>
    <xf numFmtId="0" fontId="14" fillId="0" borderId="52" xfId="69" applyNumberFormat="1" applyFont="1" applyBorder="1" applyAlignment="1" applyProtection="1">
      <alignment horizontal="center" vertical="center"/>
      <protection locked="0"/>
    </xf>
    <xf numFmtId="0" fontId="14" fillId="0" borderId="49" xfId="69" applyNumberFormat="1" applyFont="1" applyBorder="1" applyAlignment="1">
      <alignment horizontal="center" vertical="center"/>
      <protection/>
    </xf>
    <xf numFmtId="3" fontId="14" fillId="0" borderId="0" xfId="69" applyNumberFormat="1" applyFont="1" applyBorder="1" applyAlignment="1" applyProtection="1">
      <alignment horizontal="center" vertical="center"/>
      <protection locked="0"/>
    </xf>
    <xf numFmtId="3" fontId="13" fillId="7" borderId="63" xfId="67" applyNumberFormat="1" applyFont="1" applyFill="1" applyBorder="1" applyAlignment="1">
      <alignment horizontal="center" vertical="center"/>
      <protection/>
    </xf>
    <xf numFmtId="3" fontId="13" fillId="7" borderId="64" xfId="67" applyNumberFormat="1" applyFont="1" applyFill="1" applyBorder="1" applyAlignment="1">
      <alignment horizontal="center" vertical="center"/>
      <protection/>
    </xf>
    <xf numFmtId="3" fontId="13" fillId="0" borderId="0" xfId="69" applyNumberFormat="1" applyFont="1" applyFill="1" applyBorder="1" applyAlignment="1">
      <alignment horizontal="center" vertical="center"/>
      <protection/>
    </xf>
    <xf numFmtId="3" fontId="14" fillId="0" borderId="49" xfId="69" applyNumberFormat="1" applyFont="1" applyBorder="1" applyAlignment="1">
      <alignment horizontal="center" vertical="center"/>
      <protection/>
    </xf>
    <xf numFmtId="3" fontId="14" fillId="0" borderId="52" xfId="69" applyNumberFormat="1" applyFont="1" applyBorder="1" applyAlignment="1" applyProtection="1">
      <alignment horizontal="center" vertical="center"/>
      <protection locked="0"/>
    </xf>
    <xf numFmtId="3" fontId="14" fillId="0" borderId="49" xfId="69" applyNumberFormat="1" applyFont="1" applyBorder="1" applyAlignment="1" applyProtection="1">
      <alignment horizontal="center" vertical="center"/>
      <protection locked="0"/>
    </xf>
    <xf numFmtId="3" fontId="14" fillId="14" borderId="52" xfId="69" applyNumberFormat="1" applyFont="1" applyFill="1" applyBorder="1" applyAlignment="1" applyProtection="1">
      <alignment horizontal="center" vertical="center"/>
      <protection locked="0"/>
    </xf>
    <xf numFmtId="3" fontId="14" fillId="0" borderId="53" xfId="69" applyNumberFormat="1" applyFont="1" applyBorder="1" applyAlignment="1" applyProtection="1">
      <alignment horizontal="center" vertical="center"/>
      <protection locked="0"/>
    </xf>
    <xf numFmtId="3" fontId="13" fillId="7" borderId="53" xfId="67" applyNumberFormat="1" applyFont="1" applyFill="1" applyBorder="1" applyAlignment="1">
      <alignment horizontal="center" vertical="center"/>
      <protection/>
    </xf>
    <xf numFmtId="3" fontId="14" fillId="14" borderId="49" xfId="69" applyNumberFormat="1" applyFont="1" applyFill="1" applyBorder="1" applyAlignment="1" applyProtection="1">
      <alignment horizontal="center" vertical="center"/>
      <protection locked="0"/>
    </xf>
    <xf numFmtId="3" fontId="13" fillId="7" borderId="49" xfId="69" applyNumberFormat="1" applyFont="1" applyFill="1" applyBorder="1" applyAlignment="1">
      <alignment horizontal="center" vertical="center"/>
      <protection/>
    </xf>
    <xf numFmtId="0" fontId="14" fillId="0" borderId="62" xfId="69" applyNumberFormat="1" applyFont="1" applyBorder="1" applyAlignment="1" applyProtection="1">
      <alignment horizontal="center" vertical="center"/>
      <protection locked="0"/>
    </xf>
    <xf numFmtId="0" fontId="14" fillId="0" borderId="61" xfId="69" applyNumberFormat="1" applyFont="1" applyBorder="1" applyAlignment="1" applyProtection="1">
      <alignment horizontal="center" vertical="center"/>
      <protection locked="0"/>
    </xf>
    <xf numFmtId="3" fontId="19" fillId="0" borderId="49" xfId="69" applyNumberFormat="1" applyFont="1" applyBorder="1" applyAlignment="1">
      <alignment horizontal="center" vertical="center"/>
      <protection/>
    </xf>
    <xf numFmtId="0" fontId="19" fillId="0" borderId="53" xfId="69" applyNumberFormat="1" applyFont="1" applyBorder="1" applyAlignment="1">
      <alignment horizontal="center" vertical="center"/>
      <protection/>
    </xf>
    <xf numFmtId="0" fontId="19" fillId="0" borderId="51" xfId="69" applyNumberFormat="1" applyFont="1" applyBorder="1" applyAlignment="1">
      <alignment horizontal="center" vertical="center"/>
      <protection/>
    </xf>
    <xf numFmtId="3" fontId="12" fillId="7" borderId="49" xfId="67" applyNumberFormat="1" applyFont="1" applyFill="1" applyBorder="1" applyAlignment="1">
      <alignment horizontal="center" vertical="center"/>
      <protection/>
    </xf>
    <xf numFmtId="0" fontId="19" fillId="0" borderId="49" xfId="69" applyNumberFormat="1" applyFont="1" applyBorder="1" applyAlignment="1">
      <alignment horizontal="center" vertical="center"/>
      <protection/>
    </xf>
    <xf numFmtId="3" fontId="19" fillId="0" borderId="0" xfId="69" applyNumberFormat="1" applyFont="1" applyBorder="1" applyAlignment="1">
      <alignment horizontal="center" vertical="center"/>
      <protection/>
    </xf>
    <xf numFmtId="3" fontId="12" fillId="7" borderId="51" xfId="67" applyNumberFormat="1" applyFont="1" applyFill="1" applyBorder="1" applyAlignment="1">
      <alignment horizontal="center" vertical="center"/>
      <protection/>
    </xf>
    <xf numFmtId="3" fontId="12" fillId="0" borderId="0" xfId="69" applyNumberFormat="1" applyFont="1" applyFill="1" applyBorder="1" applyAlignment="1">
      <alignment horizontal="center" vertical="center"/>
      <protection/>
    </xf>
    <xf numFmtId="3" fontId="19" fillId="0" borderId="61" xfId="69" applyNumberFormat="1" applyFont="1" applyBorder="1" applyAlignment="1">
      <alignment horizontal="center" vertical="center"/>
      <protection/>
    </xf>
    <xf numFmtId="3" fontId="12" fillId="7" borderId="53" xfId="67" applyNumberFormat="1" applyFont="1" applyFill="1" applyBorder="1" applyAlignment="1">
      <alignment horizontal="center" vertical="center"/>
      <protection/>
    </xf>
    <xf numFmtId="3" fontId="12" fillId="7" borderId="49" xfId="69" applyNumberFormat="1" applyFont="1" applyFill="1" applyBorder="1" applyAlignment="1">
      <alignment horizontal="center" vertical="center"/>
      <protection/>
    </xf>
    <xf numFmtId="3" fontId="19" fillId="0" borderId="0" xfId="69" applyNumberFormat="1" applyFont="1">
      <alignment/>
      <protection/>
    </xf>
    <xf numFmtId="3" fontId="14" fillId="0" borderId="0" xfId="69" applyNumberFormat="1" applyFont="1" applyBorder="1">
      <alignment/>
      <protection/>
    </xf>
    <xf numFmtId="3" fontId="14" fillId="0" borderId="0" xfId="69" applyNumberFormat="1" applyFont="1" applyBorder="1" applyAlignment="1">
      <alignment horizontal="center" vertical="center"/>
      <protection/>
    </xf>
    <xf numFmtId="0" fontId="14" fillId="0" borderId="0" xfId="69" applyFont="1" applyBorder="1" applyAlignment="1" quotePrefix="1">
      <alignment horizontal="center" vertical="center"/>
      <protection/>
    </xf>
    <xf numFmtId="0" fontId="14" fillId="0" borderId="0" xfId="69" applyFont="1" applyBorder="1" applyAlignment="1">
      <alignment horizontal="center" vertical="center"/>
      <protection/>
    </xf>
    <xf numFmtId="3" fontId="14" fillId="0" borderId="0" xfId="69" applyNumberFormat="1" applyFont="1" applyFill="1" applyBorder="1">
      <alignment/>
      <protection/>
    </xf>
    <xf numFmtId="3" fontId="59" fillId="0" borderId="0" xfId="69" applyNumberFormat="1" applyFont="1" applyFill="1" applyAlignment="1">
      <alignment horizontal="left" vertical="center"/>
      <protection/>
    </xf>
    <xf numFmtId="3" fontId="14" fillId="0" borderId="0" xfId="69" applyNumberFormat="1" applyFont="1" applyFill="1" applyAlignment="1">
      <alignment horizontal="center" vertical="center" wrapText="1"/>
      <protection/>
    </xf>
    <xf numFmtId="3" fontId="14" fillId="0" borderId="0" xfId="69" applyNumberFormat="1" applyFont="1" applyFill="1">
      <alignment/>
      <protection/>
    </xf>
    <xf numFmtId="3" fontId="19" fillId="0" borderId="0" xfId="69" applyNumberFormat="1" applyFont="1" applyFill="1" applyBorder="1" applyAlignment="1">
      <alignment horizontal="right" vertical="center"/>
      <protection/>
    </xf>
    <xf numFmtId="168" fontId="14" fillId="0" borderId="0" xfId="69" applyNumberFormat="1" applyFont="1" applyFill="1" applyAlignment="1">
      <alignment horizontal="center"/>
      <protection/>
    </xf>
    <xf numFmtId="3" fontId="14" fillId="0" borderId="0" xfId="69" applyNumberFormat="1" applyFont="1" applyFill="1" applyAlignment="1">
      <alignment horizontal="center"/>
      <protection/>
    </xf>
    <xf numFmtId="3" fontId="19" fillId="0" borderId="0" xfId="69" applyNumberFormat="1" applyFont="1" applyAlignment="1">
      <alignment horizontal="left" vertical="center"/>
      <protection/>
    </xf>
    <xf numFmtId="168" fontId="19" fillId="0" borderId="49" xfId="69" applyNumberFormat="1" applyFont="1" applyBorder="1" applyAlignment="1">
      <alignment horizontal="center" vertical="center" wrapText="1"/>
      <protection/>
    </xf>
    <xf numFmtId="3" fontId="12" fillId="7" borderId="53" xfId="69" applyNumberFormat="1" applyFont="1" applyFill="1" applyBorder="1" applyAlignment="1">
      <alignment horizontal="center" vertical="center"/>
      <protection/>
    </xf>
    <xf numFmtId="3" fontId="14" fillId="0" borderId="0" xfId="69" applyNumberFormat="1" applyFont="1" applyBorder="1" applyAlignment="1">
      <alignment horizontal="left" vertical="center"/>
      <protection/>
    </xf>
    <xf numFmtId="3" fontId="88" fillId="27" borderId="51" xfId="69" applyNumberFormat="1" applyFont="1" applyFill="1" applyBorder="1" applyAlignment="1">
      <alignment horizontal="center" vertical="center" wrapText="1"/>
      <protection/>
    </xf>
    <xf numFmtId="3" fontId="19" fillId="27" borderId="52" xfId="69" applyNumberFormat="1" applyFont="1" applyFill="1" applyBorder="1" applyAlignment="1">
      <alignment horizontal="center" vertical="center" wrapText="1"/>
      <protection/>
    </xf>
    <xf numFmtId="0" fontId="19" fillId="27" borderId="50" xfId="69" applyFont="1" applyFill="1" applyBorder="1" applyAlignment="1">
      <alignment horizontal="center" vertical="center" wrapText="1"/>
      <protection/>
    </xf>
    <xf numFmtId="3" fontId="12" fillId="7" borderId="49" xfId="69" applyNumberFormat="1" applyFont="1" applyFill="1" applyBorder="1" applyAlignment="1">
      <alignment horizontal="center" vertical="center" wrapText="1"/>
      <protection/>
    </xf>
    <xf numFmtId="0" fontId="12" fillId="7" borderId="49" xfId="69" applyFont="1" applyFill="1" applyBorder="1" applyAlignment="1">
      <alignment horizontal="center" vertical="center" wrapText="1"/>
      <protection/>
    </xf>
    <xf numFmtId="3" fontId="88" fillId="27" borderId="54" xfId="69" applyNumberFormat="1" applyFont="1" applyFill="1" applyBorder="1" applyAlignment="1">
      <alignment horizontal="center" vertical="center" wrapText="1"/>
      <protection/>
    </xf>
    <xf numFmtId="3" fontId="88" fillId="27" borderId="55" xfId="69" applyNumberFormat="1" applyFont="1" applyFill="1" applyBorder="1" applyAlignment="1">
      <alignment horizontal="center" vertical="center" wrapText="1"/>
      <protection/>
    </xf>
    <xf numFmtId="3" fontId="14" fillId="0" borderId="65" xfId="69" applyNumberFormat="1" applyFont="1" applyBorder="1" applyAlignment="1">
      <alignment horizontal="center" vertical="center" wrapText="1"/>
      <protection/>
    </xf>
    <xf numFmtId="0" fontId="14" fillId="0" borderId="65" xfId="67" applyNumberFormat="1" applyFont="1" applyBorder="1" applyAlignment="1">
      <alignment horizontal="center" vertical="center" wrapText="1"/>
      <protection/>
    </xf>
    <xf numFmtId="3" fontId="14" fillId="0" borderId="65" xfId="67" applyNumberFormat="1" applyFont="1" applyBorder="1" applyAlignment="1">
      <alignment horizontal="center" vertical="center" wrapText="1"/>
      <protection/>
    </xf>
    <xf numFmtId="0" fontId="14" fillId="0" borderId="66" xfId="67" applyNumberFormat="1" applyFont="1" applyBorder="1" applyAlignment="1">
      <alignment horizontal="center" vertical="center" wrapText="1"/>
      <protection/>
    </xf>
    <xf numFmtId="0" fontId="14" fillId="0" borderId="67" xfId="67" applyNumberFormat="1" applyFont="1" applyBorder="1" applyAlignment="1">
      <alignment horizontal="center" vertical="center" wrapText="1"/>
      <protection/>
    </xf>
    <xf numFmtId="0" fontId="14" fillId="0" borderId="64" xfId="67" applyNumberFormat="1" applyFont="1" applyBorder="1" applyAlignment="1">
      <alignment horizontal="center" vertical="center" wrapText="1"/>
      <protection/>
    </xf>
    <xf numFmtId="3" fontId="13" fillId="7" borderId="66" xfId="67" applyNumberFormat="1" applyFont="1" applyFill="1" applyBorder="1" applyAlignment="1">
      <alignment horizontal="center" vertical="center"/>
      <protection/>
    </xf>
    <xf numFmtId="0" fontId="14" fillId="0" borderId="51" xfId="67" applyNumberFormat="1" applyFont="1" applyBorder="1" applyAlignment="1">
      <alignment horizontal="center" vertical="center" wrapText="1"/>
      <protection/>
    </xf>
    <xf numFmtId="0" fontId="14" fillId="0" borderId="49" xfId="67" applyNumberFormat="1" applyFont="1" applyBorder="1" applyAlignment="1">
      <alignment horizontal="center" vertical="center" wrapText="1"/>
      <protection/>
    </xf>
    <xf numFmtId="3" fontId="14" fillId="0" borderId="68" xfId="69" applyNumberFormat="1" applyFont="1" applyBorder="1" applyAlignment="1">
      <alignment horizontal="center" vertical="center" wrapText="1"/>
      <protection/>
    </xf>
    <xf numFmtId="0" fontId="14" fillId="0" borderId="59" xfId="67" applyNumberFormat="1" applyFont="1" applyBorder="1" applyAlignment="1">
      <alignment horizontal="center" vertical="center" wrapText="1"/>
      <protection/>
    </xf>
    <xf numFmtId="3" fontId="14" fillId="0" borderId="59" xfId="67" applyNumberFormat="1" applyFont="1" applyBorder="1" applyAlignment="1">
      <alignment horizontal="center" vertical="center" wrapText="1"/>
      <protection/>
    </xf>
    <xf numFmtId="0" fontId="14" fillId="0" borderId="57" xfId="67" applyNumberFormat="1" applyFont="1" applyBorder="1" applyAlignment="1">
      <alignment horizontal="center" vertical="center" wrapText="1"/>
      <protection/>
    </xf>
    <xf numFmtId="0" fontId="14" fillId="0" borderId="69" xfId="67" applyNumberFormat="1" applyFont="1" applyBorder="1" applyAlignment="1">
      <alignment horizontal="center" vertical="center" wrapText="1"/>
      <protection/>
    </xf>
    <xf numFmtId="0" fontId="14" fillId="0" borderId="70" xfId="67" applyNumberFormat="1" applyFont="1" applyBorder="1" applyAlignment="1">
      <alignment horizontal="center" vertical="center" wrapText="1"/>
      <protection/>
    </xf>
    <xf numFmtId="3" fontId="13" fillId="7" borderId="70" xfId="67" applyNumberFormat="1" applyFont="1" applyFill="1" applyBorder="1" applyAlignment="1">
      <alignment horizontal="center" vertical="center"/>
      <protection/>
    </xf>
    <xf numFmtId="3" fontId="13" fillId="7" borderId="71" xfId="67" applyNumberFormat="1" applyFont="1" applyFill="1" applyBorder="1" applyAlignment="1">
      <alignment horizontal="center" vertical="center"/>
      <protection/>
    </xf>
    <xf numFmtId="0" fontId="19" fillId="0" borderId="51" xfId="67" applyNumberFormat="1" applyFont="1" applyBorder="1" applyAlignment="1">
      <alignment horizontal="center" vertical="center" wrapText="1"/>
      <protection/>
    </xf>
    <xf numFmtId="0" fontId="19" fillId="0" borderId="49" xfId="67" applyNumberFormat="1" applyFont="1" applyBorder="1" applyAlignment="1">
      <alignment horizontal="center" vertical="center" wrapText="1"/>
      <protection/>
    </xf>
    <xf numFmtId="0" fontId="19" fillId="0" borderId="58" xfId="67" applyNumberFormat="1" applyFont="1" applyBorder="1" applyAlignment="1">
      <alignment horizontal="center" vertical="center"/>
      <protection/>
    </xf>
    <xf numFmtId="0" fontId="19" fillId="0" borderId="61" xfId="67" applyNumberFormat="1" applyFont="1" applyBorder="1" applyAlignment="1">
      <alignment horizontal="center" vertical="center"/>
      <protection/>
    </xf>
    <xf numFmtId="3" fontId="19" fillId="0" borderId="0" xfId="69" applyNumberFormat="1" applyFont="1" applyBorder="1">
      <alignment/>
      <protection/>
    </xf>
    <xf numFmtId="3" fontId="14" fillId="0" borderId="0" xfId="114" applyNumberFormat="1" applyFont="1">
      <alignment/>
      <protection/>
    </xf>
    <xf numFmtId="3" fontId="14" fillId="0" borderId="0" xfId="114" applyNumberFormat="1" applyFont="1" applyFill="1" applyAlignment="1">
      <alignment horizontal="center"/>
      <protection/>
    </xf>
    <xf numFmtId="3" fontId="14" fillId="0" borderId="0" xfId="114" applyNumberFormat="1" applyFont="1" applyFill="1">
      <alignment/>
      <protection/>
    </xf>
    <xf numFmtId="168" fontId="14" fillId="0" borderId="0" xfId="114" applyNumberFormat="1" applyFont="1">
      <alignment/>
      <protection/>
    </xf>
    <xf numFmtId="4" fontId="14" fillId="0" borderId="0" xfId="114" applyNumberFormat="1" applyFont="1">
      <alignment/>
      <protection/>
    </xf>
    <xf numFmtId="0" fontId="14" fillId="0" borderId="19" xfId="69" applyFont="1" applyFill="1" applyBorder="1" applyAlignment="1" applyProtection="1">
      <alignment horizontal="center" vertical="center" wrapText="1"/>
      <protection/>
    </xf>
    <xf numFmtId="0" fontId="14" fillId="10" borderId="13" xfId="69" applyFont="1" applyFill="1" applyBorder="1" applyAlignment="1" applyProtection="1">
      <alignment horizontal="center" vertical="center" wrapText="1"/>
      <protection/>
    </xf>
    <xf numFmtId="0" fontId="1" fillId="0" borderId="13" xfId="67" applyFont="1" applyBorder="1" applyAlignment="1" applyProtection="1">
      <alignment horizontal="center" vertical="center" wrapText="1"/>
      <protection locked="0"/>
    </xf>
    <xf numFmtId="0" fontId="14" fillId="0" borderId="13" xfId="101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Protection="1">
      <alignment/>
      <protection/>
    </xf>
    <xf numFmtId="0" fontId="0" fillId="0" borderId="13" xfId="69" applyFont="1" applyBorder="1" applyAlignment="1" applyProtection="1">
      <alignment horizontal="center" vertical="center" wrapText="1"/>
      <protection/>
    </xf>
    <xf numFmtId="0" fontId="0" fillId="10" borderId="13" xfId="69" applyFont="1" applyFill="1" applyBorder="1" applyAlignment="1" applyProtection="1">
      <alignment horizontal="center" vertical="center" wrapText="1"/>
      <protection/>
    </xf>
    <xf numFmtId="0" fontId="6" fillId="0" borderId="13" xfId="69" applyFont="1" applyBorder="1" applyAlignment="1" applyProtection="1">
      <alignment horizontal="center" vertical="center" wrapText="1"/>
      <protection/>
    </xf>
    <xf numFmtId="3" fontId="0" fillId="15" borderId="13" xfId="69" applyNumberFormat="1" applyFont="1" applyFill="1" applyBorder="1" applyAlignment="1" applyProtection="1">
      <alignment horizontal="center" vertical="center" wrapText="1"/>
      <protection locked="0"/>
    </xf>
    <xf numFmtId="10" fontId="0" fillId="0" borderId="13" xfId="69" applyNumberFormat="1" applyFont="1" applyFill="1" applyBorder="1" applyAlignment="1" applyProtection="1">
      <alignment horizontal="center" vertical="center" wrapText="1"/>
      <protection/>
    </xf>
    <xf numFmtId="0" fontId="6" fillId="0" borderId="13" xfId="69" applyFont="1" applyFill="1" applyBorder="1" applyAlignment="1" applyProtection="1">
      <alignment horizontal="center" vertical="center" wrapText="1"/>
      <protection/>
    </xf>
    <xf numFmtId="0" fontId="0" fillId="0" borderId="13" xfId="69" applyFont="1" applyFill="1" applyBorder="1" applyAlignment="1" applyProtection="1">
      <alignment horizontal="center" vertical="center" wrapText="1"/>
      <protection/>
    </xf>
    <xf numFmtId="0" fontId="0" fillId="0" borderId="0" xfId="69" applyFont="1" applyFill="1" applyProtection="1">
      <alignment/>
      <protection/>
    </xf>
    <xf numFmtId="0" fontId="61" fillId="0" borderId="13" xfId="69" applyFont="1" applyFill="1" applyBorder="1" applyAlignment="1" applyProtection="1">
      <alignment horizontal="left" vertical="center" wrapText="1"/>
      <protection/>
    </xf>
    <xf numFmtId="3" fontId="61" fillId="0" borderId="13" xfId="69" applyNumberFormat="1" applyFont="1" applyFill="1" applyBorder="1" applyAlignment="1" applyProtection="1">
      <alignment horizontal="center" vertical="center" wrapText="1"/>
      <protection/>
    </xf>
    <xf numFmtId="10" fontId="61" fillId="0" borderId="13" xfId="69" applyNumberFormat="1" applyFont="1" applyFill="1" applyBorder="1" applyAlignment="1" applyProtection="1">
      <alignment horizontal="center" vertical="center" wrapText="1"/>
      <protection/>
    </xf>
    <xf numFmtId="0" fontId="1" fillId="0" borderId="0" xfId="114" applyProtection="1">
      <alignment/>
      <protection/>
    </xf>
    <xf numFmtId="0" fontId="0" fillId="0" borderId="0" xfId="69" applyFont="1" applyAlignment="1" applyProtection="1">
      <alignment horizontal="center" vertical="center" wrapText="1"/>
      <protection/>
    </xf>
    <xf numFmtId="0" fontId="0" fillId="0" borderId="13" xfId="69" applyNumberFormat="1" applyFont="1" applyBorder="1" applyAlignment="1" applyProtection="1">
      <alignment horizontal="center" vertical="center" wrapText="1"/>
      <protection/>
    </xf>
    <xf numFmtId="1" fontId="0" fillId="10" borderId="13" xfId="69" applyNumberFormat="1" applyFont="1" applyFill="1" applyBorder="1" applyAlignment="1" applyProtection="1">
      <alignment horizontal="center" vertical="center" wrapText="1"/>
      <protection/>
    </xf>
    <xf numFmtId="1" fontId="0" fillId="15" borderId="13" xfId="69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69" applyNumberFormat="1" applyFont="1" applyBorder="1" applyAlignment="1" applyProtection="1">
      <alignment horizontal="center" vertical="center" wrapText="1"/>
      <protection/>
    </xf>
    <xf numFmtId="1" fontId="1" fillId="0" borderId="13" xfId="114" applyNumberFormat="1" applyBorder="1" applyAlignment="1" applyProtection="1">
      <alignment horizontal="center" vertical="center" wrapText="1"/>
      <protection/>
    </xf>
    <xf numFmtId="0" fontId="1" fillId="0" borderId="0" xfId="114" applyAlignment="1" applyProtection="1">
      <alignment horizontal="center" vertical="center" wrapText="1"/>
      <protection/>
    </xf>
    <xf numFmtId="1" fontId="1" fillId="0" borderId="0" xfId="114" applyNumberFormat="1" applyBorder="1" applyAlignment="1" applyProtection="1">
      <alignment horizontal="center" vertical="center" wrapText="1"/>
      <protection/>
    </xf>
    <xf numFmtId="1" fontId="1" fillId="0" borderId="0" xfId="114" applyNumberFormat="1" applyAlignment="1" applyProtection="1">
      <alignment horizontal="center" vertical="center" wrapText="1"/>
      <protection/>
    </xf>
    <xf numFmtId="0" fontId="0" fillId="10" borderId="13" xfId="69" applyFont="1" applyFill="1" applyBorder="1" applyAlignment="1" applyProtection="1">
      <alignment horizontal="center" vertical="center"/>
      <protection/>
    </xf>
    <xf numFmtId="0" fontId="0" fillId="0" borderId="13" xfId="69" applyFont="1" applyBorder="1" applyAlignment="1" applyProtection="1">
      <alignment horizontal="center" vertical="center"/>
      <protection/>
    </xf>
    <xf numFmtId="3" fontId="0" fillId="15" borderId="13" xfId="69" applyNumberFormat="1" applyFont="1" applyFill="1" applyBorder="1" applyAlignment="1" applyProtection="1">
      <alignment horizontal="center" vertical="center"/>
      <protection locked="0"/>
    </xf>
    <xf numFmtId="10" fontId="0" fillId="0" borderId="13" xfId="69" applyNumberFormat="1" applyFont="1" applyFill="1" applyBorder="1" applyAlignment="1" applyProtection="1">
      <alignment horizontal="center" vertical="center"/>
      <protection/>
    </xf>
    <xf numFmtId="0" fontId="0" fillId="0" borderId="13" xfId="69" applyFont="1" applyFill="1" applyBorder="1" applyAlignment="1" applyProtection="1">
      <alignment horizontal="center" vertical="center"/>
      <protection/>
    </xf>
    <xf numFmtId="0" fontId="61" fillId="0" borderId="13" xfId="69" applyFont="1" applyFill="1" applyBorder="1" applyAlignment="1" applyProtection="1">
      <alignment horizontal="center" vertical="center"/>
      <protection/>
    </xf>
    <xf numFmtId="3" fontId="61" fillId="0" borderId="13" xfId="69" applyNumberFormat="1" applyFont="1" applyFill="1" applyBorder="1" applyAlignment="1" applyProtection="1">
      <alignment horizontal="center" vertical="center"/>
      <protection/>
    </xf>
    <xf numFmtId="10" fontId="61" fillId="0" borderId="13" xfId="69" applyNumberFormat="1" applyFont="1" applyFill="1" applyBorder="1" applyAlignment="1" applyProtection="1">
      <alignment horizontal="center" vertical="center"/>
      <protection/>
    </xf>
    <xf numFmtId="0" fontId="0" fillId="0" borderId="16" xfId="99" applyNumberFormat="1" applyFont="1" applyBorder="1" applyAlignment="1" applyProtection="1">
      <alignment horizontal="center" vertical="center" wrapText="1"/>
      <protection/>
    </xf>
    <xf numFmtId="0" fontId="0" fillId="0" borderId="16" xfId="99" applyFont="1" applyBorder="1" applyAlignment="1" applyProtection="1">
      <alignment horizontal="center" vertical="center" wrapText="1"/>
      <protection/>
    </xf>
    <xf numFmtId="0" fontId="0" fillId="0" borderId="16" xfId="99" applyFont="1" applyBorder="1" applyAlignment="1" applyProtection="1">
      <alignment horizontal="center" vertical="center" wrapText="1"/>
      <protection locked="0"/>
    </xf>
    <xf numFmtId="0" fontId="0" fillId="0" borderId="13" xfId="99" applyFont="1" applyBorder="1" applyAlignment="1" applyProtection="1">
      <alignment horizontal="center" vertical="center" wrapText="1"/>
      <protection locked="0"/>
    </xf>
    <xf numFmtId="1" fontId="0" fillId="10" borderId="13" xfId="99" applyNumberFormat="1" applyFont="1" applyFill="1" applyBorder="1" applyAlignment="1" applyProtection="1">
      <alignment horizontal="center" vertical="center" wrapText="1"/>
      <protection/>
    </xf>
    <xf numFmtId="0" fontId="0" fillId="10" borderId="13" xfId="99" applyFont="1" applyFill="1" applyBorder="1" applyAlignment="1" applyProtection="1">
      <alignment horizontal="center" vertical="center" wrapText="1"/>
      <protection/>
    </xf>
    <xf numFmtId="0" fontId="0" fillId="10" borderId="13" xfId="99" applyFont="1" applyFill="1" applyBorder="1" applyAlignment="1" applyProtection="1">
      <alignment horizontal="center" vertical="center" wrapText="1"/>
      <protection locked="0"/>
    </xf>
    <xf numFmtId="1" fontId="1" fillId="8" borderId="13" xfId="101" applyNumberFormat="1" applyFill="1" applyBorder="1" applyAlignment="1" applyProtection="1">
      <alignment horizontal="center" vertical="center" wrapText="1"/>
      <protection locked="0"/>
    </xf>
    <xf numFmtId="0" fontId="100" fillId="8" borderId="13" xfId="101" applyFont="1" applyFill="1" applyBorder="1" applyAlignment="1" applyProtection="1">
      <alignment horizontal="center" vertical="center" wrapText="1"/>
      <protection locked="0"/>
    </xf>
    <xf numFmtId="0" fontId="1" fillId="8" borderId="13" xfId="101" applyFill="1" applyBorder="1" applyAlignment="1" applyProtection="1">
      <alignment horizontal="center" vertical="center" wrapText="1"/>
      <protection locked="0"/>
    </xf>
    <xf numFmtId="0" fontId="0" fillId="8" borderId="13" xfId="101" applyFont="1" applyFill="1" applyBorder="1" applyAlignment="1" applyProtection="1">
      <alignment horizontal="center" vertical="center" wrapText="1"/>
      <protection locked="0"/>
    </xf>
    <xf numFmtId="0" fontId="0" fillId="8" borderId="13" xfId="99" applyFont="1" applyFill="1" applyBorder="1" applyAlignment="1" applyProtection="1">
      <alignment horizontal="center" vertical="center" wrapText="1"/>
      <protection locked="0"/>
    </xf>
    <xf numFmtId="0" fontId="101" fillId="8" borderId="13" xfId="101" applyFont="1" applyFill="1" applyBorder="1" applyAlignment="1" applyProtection="1">
      <alignment horizontal="center" vertical="center" wrapText="1"/>
      <protection locked="0"/>
    </xf>
    <xf numFmtId="0" fontId="0" fillId="8" borderId="13" xfId="67" applyFont="1" applyFill="1" applyBorder="1" applyAlignment="1">
      <alignment horizontal="center" vertical="center"/>
      <protection/>
    </xf>
    <xf numFmtId="0" fontId="14" fillId="8" borderId="13" xfId="67" applyFont="1" applyFill="1" applyBorder="1" applyAlignment="1">
      <alignment horizontal="center" vertical="center"/>
      <protection/>
    </xf>
    <xf numFmtId="0" fontId="102" fillId="8" borderId="13" xfId="101" applyFont="1" applyFill="1" applyBorder="1" applyAlignment="1" applyProtection="1">
      <alignment horizontal="center" vertical="center" wrapText="1"/>
      <protection locked="0"/>
    </xf>
    <xf numFmtId="49" fontId="0" fillId="8" borderId="13" xfId="101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101" applyBorder="1" applyAlignment="1" applyProtection="1">
      <alignment horizontal="center" vertical="center" wrapText="1"/>
      <protection locked="0"/>
    </xf>
    <xf numFmtId="0" fontId="0" fillId="0" borderId="13" xfId="101" applyFont="1" applyBorder="1" applyAlignment="1" applyProtection="1">
      <alignment horizontal="center" vertical="center" wrapText="1"/>
      <protection locked="0"/>
    </xf>
    <xf numFmtId="0" fontId="0" fillId="8" borderId="13" xfId="67" applyFont="1" applyFill="1" applyBorder="1" applyAlignment="1">
      <alignment horizontal="center" vertical="center" wrapText="1"/>
      <protection/>
    </xf>
    <xf numFmtId="0" fontId="14" fillId="8" borderId="13" xfId="67" applyFont="1" applyFill="1" applyBorder="1" applyAlignment="1">
      <alignment horizontal="center"/>
      <protection/>
    </xf>
    <xf numFmtId="0" fontId="0" fillId="0" borderId="13" xfId="99" applyFont="1" applyFill="1" applyBorder="1" applyAlignment="1" applyProtection="1">
      <alignment horizontal="center" vertical="center" wrapText="1"/>
      <protection locked="0"/>
    </xf>
    <xf numFmtId="0" fontId="14" fillId="0" borderId="19" xfId="99" applyFont="1" applyFill="1" applyBorder="1" applyAlignment="1" applyProtection="1">
      <alignment horizontal="center" vertical="center" wrapText="1"/>
      <protection/>
    </xf>
    <xf numFmtId="0" fontId="14" fillId="10" borderId="13" xfId="99" applyFont="1" applyFill="1" applyBorder="1" applyAlignment="1" applyProtection="1">
      <alignment horizontal="center" vertical="center" wrapText="1"/>
      <protection/>
    </xf>
    <xf numFmtId="0" fontId="14" fillId="0" borderId="16" xfId="99" applyFont="1" applyFill="1" applyBorder="1" applyAlignment="1" applyProtection="1">
      <alignment horizontal="center" vertical="center" wrapText="1"/>
      <protection locked="0"/>
    </xf>
    <xf numFmtId="0" fontId="14" fillId="0" borderId="24" xfId="99" applyFont="1" applyFill="1" applyBorder="1" applyAlignment="1" applyProtection="1">
      <alignment horizontal="center" vertical="center" wrapText="1"/>
      <protection locked="0"/>
    </xf>
    <xf numFmtId="0" fontId="14" fillId="0" borderId="13" xfId="99" applyFont="1" applyFill="1" applyBorder="1" applyAlignment="1" applyProtection="1">
      <alignment horizontal="center" vertical="center" wrapText="1"/>
      <protection locked="0"/>
    </xf>
    <xf numFmtId="0" fontId="0" fillId="0" borderId="0" xfId="69" applyFont="1" applyAlignment="1" applyProtection="1">
      <alignment horizontal="center" vertical="center" wrapText="1"/>
      <protection locked="0"/>
    </xf>
    <xf numFmtId="1" fontId="1" fillId="0" borderId="13" xfId="67" applyNumberFormat="1" applyFill="1" applyBorder="1" applyAlignment="1" applyProtection="1">
      <alignment horizontal="center" vertical="center" wrapText="1"/>
      <protection locked="0"/>
    </xf>
    <xf numFmtId="0" fontId="14" fillId="0" borderId="13" xfId="67" applyFont="1" applyBorder="1" applyAlignment="1">
      <alignment horizontal="center"/>
      <protection/>
    </xf>
    <xf numFmtId="49" fontId="14" fillId="0" borderId="13" xfId="67" applyNumberFormat="1" applyFont="1" applyBorder="1" applyAlignment="1">
      <alignment horizontal="center"/>
      <protection/>
    </xf>
    <xf numFmtId="0" fontId="0" fillId="0" borderId="0" xfId="69" applyFont="1" applyFill="1" applyAlignment="1" applyProtection="1">
      <alignment horizontal="center" vertical="center" wrapText="1"/>
      <protection locked="0"/>
    </xf>
    <xf numFmtId="0" fontId="14" fillId="0" borderId="13" xfId="67" applyFont="1" applyBorder="1" applyAlignment="1">
      <alignment horizontal="center" vertical="top"/>
      <protection/>
    </xf>
    <xf numFmtId="0" fontId="103" fillId="0" borderId="13" xfId="67" applyFont="1" applyBorder="1" applyAlignment="1">
      <alignment horizontal="center" vertical="top" wrapText="1"/>
      <protection/>
    </xf>
    <xf numFmtId="1" fontId="1" fillId="0" borderId="24" xfId="67" applyNumberFormat="1" applyFill="1" applyBorder="1" applyAlignment="1" applyProtection="1">
      <alignment horizontal="center" vertical="center" wrapText="1"/>
      <protection locked="0"/>
    </xf>
    <xf numFmtId="0" fontId="14" fillId="0" borderId="24" xfId="67" applyFont="1" applyBorder="1" applyAlignment="1">
      <alignment horizontal="center"/>
      <protection/>
    </xf>
    <xf numFmtId="49" fontId="14" fillId="0" borderId="24" xfId="67" applyNumberFormat="1" applyFont="1" applyBorder="1" applyAlignment="1">
      <alignment horizontal="center"/>
      <protection/>
    </xf>
    <xf numFmtId="0" fontId="1" fillId="0" borderId="24" xfId="101" applyFill="1" applyBorder="1" applyAlignment="1" applyProtection="1">
      <alignment horizontal="center" vertical="center" wrapText="1"/>
      <protection locked="0"/>
    </xf>
    <xf numFmtId="0" fontId="1" fillId="0" borderId="16" xfId="101" applyBorder="1" applyAlignment="1" applyProtection="1">
      <alignment horizontal="center" vertical="center" wrapText="1"/>
      <protection locked="0"/>
    </xf>
    <xf numFmtId="1" fontId="95" fillId="0" borderId="16" xfId="101" applyNumberFormat="1" applyFont="1" applyBorder="1" applyAlignment="1" applyProtection="1">
      <alignment horizontal="center" vertical="center" wrapText="1"/>
      <protection locked="0"/>
    </xf>
    <xf numFmtId="0" fontId="19" fillId="0" borderId="16" xfId="67" applyFont="1" applyBorder="1" applyAlignment="1">
      <alignment horizontal="center"/>
      <protection/>
    </xf>
    <xf numFmtId="1" fontId="0" fillId="0" borderId="0" xfId="114" applyNumberFormat="1" applyFont="1" applyBorder="1" applyAlignment="1" applyProtection="1">
      <alignment horizontal="center" vertical="center" wrapText="1"/>
      <protection locked="0"/>
    </xf>
    <xf numFmtId="0" fontId="0" fillId="0" borderId="0" xfId="114" applyFont="1" applyBorder="1" applyAlignment="1" applyProtection="1">
      <alignment horizontal="center" vertical="center" wrapText="1"/>
      <protection locked="0"/>
    </xf>
    <xf numFmtId="0" fontId="0" fillId="0" borderId="0" xfId="114" applyFont="1" applyAlignment="1" applyProtection="1">
      <alignment horizontal="center" vertical="center" wrapText="1"/>
      <protection locked="0"/>
    </xf>
    <xf numFmtId="1" fontId="0" fillId="0" borderId="0" xfId="114" applyNumberFormat="1" applyFont="1" applyAlignment="1" applyProtection="1">
      <alignment horizontal="center" vertical="center" wrapText="1"/>
      <protection locked="0"/>
    </xf>
    <xf numFmtId="0" fontId="83" fillId="0" borderId="13" xfId="67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 horizontal="center"/>
    </xf>
    <xf numFmtId="1" fontId="61" fillId="15" borderId="13" xfId="69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99" applyFont="1" applyBorder="1" applyAlignment="1" applyProtection="1">
      <alignment horizontal="center" vertical="center" wrapText="1"/>
      <protection locked="0"/>
    </xf>
    <xf numFmtId="0" fontId="104" fillId="8" borderId="13" xfId="101" applyFont="1" applyFill="1" applyBorder="1" applyAlignment="1" applyProtection="1">
      <alignment horizontal="center" vertical="center" wrapText="1"/>
      <protection locked="0"/>
    </xf>
    <xf numFmtId="4" fontId="0" fillId="0" borderId="13" xfId="111" applyNumberFormat="1" applyFont="1" applyFill="1" applyBorder="1" applyAlignment="1" applyProtection="1">
      <alignment horizontal="center" vertical="center" wrapText="1"/>
      <protection locked="0"/>
    </xf>
    <xf numFmtId="4" fontId="0" fillId="8" borderId="13" xfId="111" applyNumberFormat="1" applyFont="1" applyFill="1" applyBorder="1" applyAlignment="1" applyProtection="1">
      <alignment horizontal="center" vertical="center" wrapText="1"/>
      <protection/>
    </xf>
    <xf numFmtId="4" fontId="0" fillId="8" borderId="13" xfId="102" applyNumberFormat="1" applyFont="1" applyFill="1" applyBorder="1" applyAlignment="1" applyProtection="1">
      <alignment horizontal="center" vertical="center" wrapText="1"/>
      <protection/>
    </xf>
    <xf numFmtId="4" fontId="0" fillId="15" borderId="13" xfId="102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111" applyNumberFormat="1" applyFont="1" applyFill="1" applyBorder="1" applyAlignment="1" applyProtection="1">
      <alignment horizontal="center" vertical="center" wrapText="1"/>
      <protection locked="0"/>
    </xf>
    <xf numFmtId="3" fontId="0" fillId="8" borderId="13" xfId="111" applyNumberFormat="1" applyFont="1" applyFill="1" applyBorder="1" applyAlignment="1" applyProtection="1">
      <alignment horizontal="center" vertical="center" wrapText="1"/>
      <protection locked="0"/>
    </xf>
    <xf numFmtId="3" fontId="0" fillId="15" borderId="13" xfId="111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103" applyNumberFormat="1" applyFont="1" applyFill="1" applyBorder="1" applyAlignment="1" applyProtection="1">
      <alignment horizontal="center" vertical="center" wrapText="1"/>
      <protection locked="0"/>
    </xf>
    <xf numFmtId="3" fontId="0" fillId="8" borderId="13" xfId="103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103" applyNumberFormat="1" applyFont="1" applyFill="1" applyBorder="1" applyAlignment="1" applyProtection="1">
      <alignment horizontal="center" vertical="center" wrapText="1"/>
      <protection locked="0"/>
    </xf>
    <xf numFmtId="4" fontId="0" fillId="0" borderId="13" xfId="111" applyNumberFormat="1" applyFont="1" applyFill="1" applyBorder="1" applyAlignment="1" applyProtection="1">
      <alignment horizontal="center" vertical="center" wrapText="1"/>
      <protection/>
    </xf>
    <xf numFmtId="4" fontId="0" fillId="8" borderId="13" xfId="67" applyNumberFormat="1" applyFont="1" applyFill="1" applyBorder="1" applyAlignment="1" applyProtection="1">
      <alignment horizontal="center" vertical="center" wrapText="1"/>
      <protection locked="0"/>
    </xf>
    <xf numFmtId="2" fontId="0" fillId="0" borderId="13" xfId="111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111" applyNumberFormat="1" applyFont="1" applyFill="1" applyBorder="1" applyAlignment="1" applyProtection="1">
      <alignment horizontal="center" vertical="center" wrapText="1"/>
      <protection/>
    </xf>
    <xf numFmtId="3" fontId="0" fillId="15" borderId="13" xfId="102" applyNumberFormat="1" applyFont="1" applyFill="1" applyBorder="1" applyAlignment="1" applyProtection="1">
      <alignment horizontal="center" vertical="center" wrapText="1"/>
      <protection locked="0"/>
    </xf>
    <xf numFmtId="168" fontId="0" fillId="15" borderId="13" xfId="67" applyNumberFormat="1" applyFont="1" applyFill="1" applyBorder="1" applyAlignment="1" applyProtection="1">
      <alignment horizontal="center" vertical="center" wrapText="1"/>
      <protection locked="0"/>
    </xf>
    <xf numFmtId="4" fontId="0" fillId="15" borderId="13" xfId="67" applyNumberFormat="1" applyFont="1" applyFill="1" applyBorder="1" applyAlignment="1" applyProtection="1">
      <alignment horizontal="center" vertical="center" wrapText="1"/>
      <protection locked="0"/>
    </xf>
    <xf numFmtId="4" fontId="14" fillId="15" borderId="13" xfId="67" applyNumberFormat="1" applyFont="1" applyFill="1" applyBorder="1" applyAlignment="1" applyProtection="1">
      <alignment horizontal="center" vertical="center" wrapText="1"/>
      <protection locked="0"/>
    </xf>
    <xf numFmtId="1" fontId="0" fillId="15" borderId="13" xfId="67" applyNumberFormat="1" applyFont="1" applyFill="1" applyBorder="1" applyAlignment="1" applyProtection="1">
      <alignment horizontal="center" vertical="center" wrapText="1"/>
      <protection locked="0"/>
    </xf>
    <xf numFmtId="1" fontId="14" fillId="15" borderId="13" xfId="67" applyNumberFormat="1" applyFont="1" applyFill="1" applyBorder="1" applyAlignment="1" applyProtection="1">
      <alignment horizontal="center" vertical="center" wrapText="1"/>
      <protection locked="0"/>
    </xf>
    <xf numFmtId="176" fontId="0" fillId="15" borderId="13" xfId="67" applyNumberFormat="1" applyFont="1" applyFill="1" applyBorder="1" applyAlignment="1" applyProtection="1">
      <alignment horizontal="center" vertical="center" wrapText="1"/>
      <protection locked="0"/>
    </xf>
    <xf numFmtId="9" fontId="0" fillId="15" borderId="13" xfId="119" applyFont="1" applyFill="1" applyBorder="1" applyAlignment="1" applyProtection="1">
      <alignment horizontal="center" vertical="center" wrapText="1"/>
      <protection locked="0"/>
    </xf>
    <xf numFmtId="0" fontId="0" fillId="8" borderId="13" xfId="67" applyFont="1" applyFill="1" applyBorder="1" applyAlignment="1" applyProtection="1">
      <alignment horizontal="center" vertical="center" wrapText="1"/>
      <protection locked="0"/>
    </xf>
    <xf numFmtId="0" fontId="0" fillId="8" borderId="13" xfId="67" applyFont="1" applyFill="1" applyBorder="1" applyProtection="1">
      <alignment/>
      <protection/>
    </xf>
    <xf numFmtId="49" fontId="0" fillId="0" borderId="72" xfId="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49" fontId="13" fillId="0" borderId="15" xfId="67" applyNumberFormat="1" applyFont="1" applyFill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horizontal="center" vertical="center"/>
    </xf>
    <xf numFmtId="49" fontId="64" fillId="26" borderId="19" xfId="67" applyNumberFormat="1" applyFont="1" applyFill="1" applyBorder="1" applyAlignment="1" applyProtection="1">
      <alignment horizontal="left" vertical="center" wrapText="1"/>
      <protection locked="0"/>
    </xf>
    <xf numFmtId="4" fontId="61" fillId="15" borderId="31" xfId="67" applyNumberFormat="1" applyFont="1" applyFill="1" applyBorder="1" applyAlignment="1" applyProtection="1">
      <alignment horizontal="center" vertical="center"/>
      <protection locked="0"/>
    </xf>
    <xf numFmtId="0" fontId="61" fillId="15" borderId="16" xfId="67" applyFont="1" applyFill="1" applyBorder="1" applyAlignment="1" applyProtection="1">
      <alignment vertical="center" wrapText="1"/>
      <protection/>
    </xf>
    <xf numFmtId="0" fontId="44" fillId="0" borderId="24" xfId="67" applyFont="1" applyFill="1" applyBorder="1" applyAlignment="1" applyProtection="1">
      <alignment vertical="center" wrapText="1"/>
      <protection/>
    </xf>
    <xf numFmtId="49" fontId="61" fillId="15" borderId="30" xfId="67" applyNumberFormat="1" applyFont="1" applyFill="1" applyBorder="1" applyAlignment="1" applyProtection="1">
      <alignment horizontal="right" vertical="center" wrapText="1"/>
      <protection/>
    </xf>
    <xf numFmtId="0" fontId="61" fillId="15" borderId="32" xfId="67" applyFont="1" applyFill="1" applyBorder="1" applyAlignment="1" applyProtection="1">
      <alignment horizontal="center" vertical="center"/>
      <protection/>
    </xf>
    <xf numFmtId="49" fontId="13" fillId="0" borderId="73" xfId="67" applyNumberFormat="1" applyFont="1" applyFill="1" applyBorder="1" applyAlignment="1" applyProtection="1">
      <alignment horizontal="right" vertical="center" wrapText="1"/>
      <protection/>
    </xf>
    <xf numFmtId="4" fontId="75" fillId="0" borderId="25" xfId="67" applyNumberFormat="1" applyFont="1" applyFill="1" applyBorder="1" applyAlignment="1" applyProtection="1">
      <alignment horizontal="center" vertical="center"/>
      <protection/>
    </xf>
    <xf numFmtId="0" fontId="75" fillId="0" borderId="35" xfId="67" applyFont="1" applyFill="1" applyBorder="1" applyAlignment="1" applyProtection="1">
      <alignment horizontal="center" vertical="center"/>
      <protection/>
    </xf>
    <xf numFmtId="49" fontId="13" fillId="0" borderId="13" xfId="67" applyNumberFormat="1" applyFont="1" applyFill="1" applyBorder="1" applyAlignment="1" applyProtection="1">
      <alignment horizontal="right" vertical="center" wrapText="1"/>
      <protection/>
    </xf>
    <xf numFmtId="10" fontId="19" fillId="0" borderId="13" xfId="67" applyNumberFormat="1" applyFont="1" applyFill="1" applyBorder="1" applyAlignment="1" applyProtection="1">
      <alignment horizontal="center" vertical="center" wrapText="1"/>
      <protection/>
    </xf>
    <xf numFmtId="4" fontId="19" fillId="15" borderId="13" xfId="67" applyNumberFormat="1" applyFont="1" applyFill="1" applyBorder="1" applyAlignment="1" applyProtection="1">
      <alignment horizontal="center" vertical="center" wrapText="1"/>
      <protection locked="0"/>
    </xf>
    <xf numFmtId="177" fontId="19" fillId="15" borderId="13" xfId="67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67" applyFont="1" applyBorder="1" applyAlignment="1">
      <alignment horizontal="center"/>
      <protection/>
    </xf>
    <xf numFmtId="0" fontId="69" fillId="0" borderId="13" xfId="67" applyFont="1" applyBorder="1" applyAlignment="1">
      <alignment horizontal="left" wrapText="1"/>
      <protection/>
    </xf>
    <xf numFmtId="49" fontId="69" fillId="0" borderId="16" xfId="67" applyNumberFormat="1" applyFont="1" applyBorder="1" applyAlignment="1">
      <alignment horizontal="left"/>
      <protection/>
    </xf>
    <xf numFmtId="49" fontId="69" fillId="0" borderId="0" xfId="67" applyNumberFormat="1" applyFont="1" applyBorder="1" applyAlignment="1">
      <alignment horizontal="center"/>
      <protection/>
    </xf>
    <xf numFmtId="49" fontId="69" fillId="0" borderId="0" xfId="67" applyNumberFormat="1" applyFont="1" applyBorder="1" applyAlignment="1">
      <alignment horizontal="left"/>
      <protection/>
    </xf>
    <xf numFmtId="0" fontId="70" fillId="0" borderId="0" xfId="67" applyFont="1" applyBorder="1" applyAlignment="1">
      <alignment horizontal="left" wrapText="1"/>
      <protection/>
    </xf>
    <xf numFmtId="49" fontId="69" fillId="0" borderId="23" xfId="67" applyNumberFormat="1" applyFont="1" applyBorder="1" applyAlignment="1">
      <alignment horizontal="left"/>
      <protection/>
    </xf>
    <xf numFmtId="0" fontId="70" fillId="0" borderId="23" xfId="67" applyFont="1" applyBorder="1" applyAlignment="1">
      <alignment horizontal="left" wrapText="1"/>
      <protection/>
    </xf>
    <xf numFmtId="0" fontId="69" fillId="0" borderId="24" xfId="67" applyFont="1" applyBorder="1" applyAlignment="1">
      <alignment horizontal="center" vertical="center"/>
      <protection/>
    </xf>
    <xf numFmtId="0" fontId="69" fillId="0" borderId="24" xfId="67" applyFont="1" applyBorder="1" applyAlignment="1">
      <alignment horizontal="left" wrapText="1"/>
      <protection/>
    </xf>
    <xf numFmtId="0" fontId="69" fillId="0" borderId="24" xfId="67" applyFont="1" applyBorder="1" applyAlignment="1">
      <alignment horizontal="left" vertical="center" wrapText="1" shrinkToFit="1"/>
      <protection/>
    </xf>
    <xf numFmtId="0" fontId="69" fillId="0" borderId="24" xfId="67" applyFont="1" applyBorder="1" applyAlignment="1">
      <alignment horizontal="center" vertical="center" wrapText="1"/>
      <protection/>
    </xf>
    <xf numFmtId="0" fontId="69" fillId="0" borderId="16" xfId="67" applyFont="1" applyBorder="1">
      <alignment/>
      <protection/>
    </xf>
    <xf numFmtId="0" fontId="70" fillId="0" borderId="16" xfId="67" applyFont="1" applyBorder="1" applyAlignment="1">
      <alignment horizontal="center" wrapText="1"/>
      <protection/>
    </xf>
    <xf numFmtId="49" fontId="69" fillId="0" borderId="24" xfId="67" applyNumberFormat="1" applyFont="1" applyBorder="1" applyAlignment="1">
      <alignment horizontal="center" vertical="center"/>
      <protection/>
    </xf>
    <xf numFmtId="49" fontId="69" fillId="0" borderId="24" xfId="67" applyNumberFormat="1" applyFont="1" applyBorder="1" applyAlignment="1">
      <alignment horizontal="left"/>
      <protection/>
    </xf>
    <xf numFmtId="0" fontId="69" fillId="0" borderId="24" xfId="67" applyFont="1" applyBorder="1" applyAlignment="1">
      <alignment horizontal="center" wrapText="1"/>
      <protection/>
    </xf>
    <xf numFmtId="0" fontId="69" fillId="0" borderId="24" xfId="67" applyFont="1" applyBorder="1">
      <alignment/>
      <protection/>
    </xf>
    <xf numFmtId="3" fontId="61" fillId="0" borderId="13" xfId="67" applyNumberFormat="1" applyFont="1" applyFill="1" applyBorder="1" applyAlignment="1" applyProtection="1">
      <alignment horizontal="center" vertical="center" wrapText="1"/>
      <protection/>
    </xf>
    <xf numFmtId="1" fontId="0" fillId="15" borderId="13" xfId="67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7" applyFont="1" applyFill="1" applyBorder="1" applyAlignment="1" applyProtection="1">
      <alignment horizontal="left" vertical="center" wrapText="1"/>
      <protection/>
    </xf>
    <xf numFmtId="0" fontId="14" fillId="0" borderId="16" xfId="67" applyFont="1" applyFill="1" applyBorder="1" applyAlignment="1" applyProtection="1">
      <alignment horizontal="left" vertical="center" wrapText="1"/>
      <protection locked="0"/>
    </xf>
    <xf numFmtId="0" fontId="16" fillId="0" borderId="16" xfId="67" applyFont="1" applyFill="1" applyBorder="1" applyAlignment="1" applyProtection="1">
      <alignment horizontal="left" vertical="center" wrapText="1"/>
      <protection locked="0"/>
    </xf>
    <xf numFmtId="176" fontId="61" fillId="0" borderId="13" xfId="67" applyNumberFormat="1" applyFont="1" applyFill="1" applyBorder="1" applyAlignment="1" applyProtection="1">
      <alignment horizontal="center" vertical="center" wrapText="1"/>
      <protection/>
    </xf>
    <xf numFmtId="9" fontId="61" fillId="8" borderId="13" xfId="119" applyFont="1" applyFill="1" applyBorder="1" applyAlignment="1" applyProtection="1">
      <alignment horizontal="center" vertical="center" wrapText="1"/>
      <protection/>
    </xf>
    <xf numFmtId="4" fontId="61" fillId="8" borderId="13" xfId="67" applyNumberFormat="1" applyFont="1" applyFill="1" applyBorder="1" applyAlignment="1" applyProtection="1">
      <alignment horizontal="center" vertical="center" wrapText="1"/>
      <protection/>
    </xf>
    <xf numFmtId="176" fontId="61" fillId="8" borderId="13" xfId="67" applyNumberFormat="1" applyFont="1" applyFill="1" applyBorder="1" applyAlignment="1" applyProtection="1">
      <alignment horizontal="center" vertical="center" wrapText="1"/>
      <protection locked="0"/>
    </xf>
    <xf numFmtId="9" fontId="61" fillId="8" borderId="13" xfId="119" applyFont="1" applyFill="1" applyBorder="1" applyAlignment="1" applyProtection="1">
      <alignment horizontal="center" vertical="center" wrapText="1"/>
      <protection locked="0"/>
    </xf>
    <xf numFmtId="2" fontId="61" fillId="8" borderId="13" xfId="67" applyNumberFormat="1" applyFont="1" applyFill="1" applyBorder="1" applyAlignment="1" applyProtection="1">
      <alignment horizontal="center" vertical="center" wrapText="1"/>
      <protection locked="0"/>
    </xf>
    <xf numFmtId="4" fontId="19" fillId="0" borderId="13" xfId="67" applyNumberFormat="1" applyFont="1" applyFill="1" applyBorder="1" applyAlignment="1" applyProtection="1">
      <alignment horizontal="center" vertical="center" wrapText="1"/>
      <protection/>
    </xf>
    <xf numFmtId="9" fontId="19" fillId="8" borderId="13" xfId="119" applyFont="1" applyFill="1" applyBorder="1" applyAlignment="1" applyProtection="1">
      <alignment horizontal="center" vertical="center" wrapText="1"/>
      <protection/>
    </xf>
    <xf numFmtId="4" fontId="19" fillId="8" borderId="13" xfId="67" applyNumberFormat="1" applyFont="1" applyFill="1" applyBorder="1" applyAlignment="1" applyProtection="1">
      <alignment horizontal="center" vertical="center" wrapText="1"/>
      <protection/>
    </xf>
    <xf numFmtId="4" fontId="19" fillId="15" borderId="13" xfId="67" applyNumberFormat="1" applyFont="1" applyFill="1" applyBorder="1" applyAlignment="1" applyProtection="1">
      <alignment horizontal="center" vertical="center" wrapText="1"/>
      <protection/>
    </xf>
    <xf numFmtId="9" fontId="0" fillId="0" borderId="13" xfId="119" applyFont="1" applyBorder="1" applyAlignment="1">
      <alignment horizontal="center"/>
    </xf>
    <xf numFmtId="9" fontId="61" fillId="0" borderId="13" xfId="119" applyFont="1" applyBorder="1" applyAlignment="1">
      <alignment horizontal="center"/>
    </xf>
    <xf numFmtId="0" fontId="11" fillId="0" borderId="0" xfId="112" applyFont="1" applyFill="1" applyBorder="1" applyAlignment="1">
      <alignment horizontal="center"/>
      <protection/>
    </xf>
    <xf numFmtId="49" fontId="13" fillId="0" borderId="13" xfId="112" applyNumberFormat="1" applyFont="1" applyFill="1" applyBorder="1" applyAlignment="1">
      <alignment horizontal="center" vertical="center" wrapText="1"/>
      <protection/>
    </xf>
    <xf numFmtId="0" fontId="13" fillId="0" borderId="13" xfId="112" applyFont="1" applyFill="1" applyBorder="1" applyAlignment="1">
      <alignment/>
      <protection/>
    </xf>
    <xf numFmtId="0" fontId="61" fillId="0" borderId="13" xfId="67" applyFont="1" applyFill="1" applyBorder="1" applyAlignment="1" applyProtection="1">
      <alignment horizontal="center" vertical="center" wrapText="1"/>
      <protection locked="0"/>
    </xf>
    <xf numFmtId="0" fontId="107" fillId="15" borderId="13" xfId="67" applyFont="1" applyFill="1" applyBorder="1" applyAlignment="1" applyProtection="1">
      <alignment horizontal="center" vertical="center" wrapText="1"/>
      <protection locked="0"/>
    </xf>
    <xf numFmtId="0" fontId="61" fillId="8" borderId="13" xfId="67" applyFont="1" applyFill="1" applyBorder="1" applyAlignment="1" applyProtection="1">
      <alignment horizontal="center" vertical="center" wrapText="1"/>
      <protection locked="0"/>
    </xf>
    <xf numFmtId="4" fontId="0" fillId="0" borderId="0" xfId="67" applyNumberFormat="1" applyFont="1" applyProtection="1">
      <alignment/>
      <protection/>
    </xf>
    <xf numFmtId="0" fontId="0" fillId="0" borderId="19" xfId="67" applyFont="1" applyFill="1" applyBorder="1" applyAlignment="1" applyProtection="1">
      <alignment horizontal="center" vertical="center" wrapText="1"/>
      <protection/>
    </xf>
    <xf numFmtId="2" fontId="51" fillId="0" borderId="13" xfId="121" applyNumberFormat="1" applyFont="1" applyFill="1" applyBorder="1" applyAlignment="1">
      <alignment horizontal="center" vertical="center" wrapText="1"/>
      <protection/>
    </xf>
    <xf numFmtId="49" fontId="0" fillId="0" borderId="30" xfId="67" applyNumberFormat="1" applyFont="1" applyFill="1" applyBorder="1" applyAlignment="1" applyProtection="1">
      <alignment horizontal="right" vertical="center" wrapText="1"/>
      <protection/>
    </xf>
    <xf numFmtId="4" fontId="75" fillId="0" borderId="74" xfId="67" applyNumberFormat="1" applyFont="1" applyFill="1" applyBorder="1" applyAlignment="1" applyProtection="1">
      <alignment horizontal="center" vertical="center"/>
      <protection locked="0"/>
    </xf>
    <xf numFmtId="0" fontId="75" fillId="0" borderId="75" xfId="67" applyFont="1" applyFill="1" applyBorder="1" applyAlignment="1" applyProtection="1">
      <alignment horizontal="center" vertical="center"/>
      <protection/>
    </xf>
    <xf numFmtId="176" fontId="44" fillId="0" borderId="19" xfId="67" applyNumberFormat="1" applyFont="1" applyFill="1" applyBorder="1" applyAlignment="1" applyProtection="1">
      <alignment horizontal="center" vertical="center"/>
      <protection locked="0"/>
    </xf>
    <xf numFmtId="4" fontId="75" fillId="0" borderId="28" xfId="67" applyNumberFormat="1" applyFont="1" applyFill="1" applyBorder="1" applyAlignment="1" applyProtection="1">
      <alignment horizontal="center" vertical="center"/>
      <protection/>
    </xf>
    <xf numFmtId="0" fontId="75" fillId="0" borderId="29" xfId="67" applyFont="1" applyFill="1" applyBorder="1" applyAlignment="1" applyProtection="1">
      <alignment horizontal="center" vertical="center"/>
      <protection/>
    </xf>
    <xf numFmtId="49" fontId="0" fillId="0" borderId="13" xfId="67" applyNumberFormat="1" applyFont="1" applyFill="1" applyBorder="1" applyAlignment="1" applyProtection="1">
      <alignment horizontal="center" vertical="center" wrapText="1"/>
      <protection/>
    </xf>
    <xf numFmtId="4" fontId="13" fillId="0" borderId="13" xfId="67" applyNumberFormat="1" applyFont="1" applyFill="1" applyBorder="1" applyAlignment="1" applyProtection="1">
      <alignment horizontal="center" vertical="center"/>
      <protection locked="0"/>
    </xf>
    <xf numFmtId="0" fontId="61" fillId="0" borderId="13" xfId="67" applyFont="1" applyFill="1" applyBorder="1" applyAlignment="1" applyProtection="1">
      <alignment horizontal="center" vertical="center"/>
      <protection/>
    </xf>
    <xf numFmtId="0" fontId="0" fillId="0" borderId="76" xfId="67" applyFont="1" applyFill="1" applyBorder="1" applyAlignment="1" applyProtection="1">
      <alignment vertical="center" wrapText="1"/>
      <protection/>
    </xf>
    <xf numFmtId="4" fontId="0" fillId="0" borderId="30" xfId="67" applyNumberFormat="1" applyFont="1" applyFill="1" applyBorder="1" applyAlignment="1" applyProtection="1">
      <alignment horizontal="center" vertical="center"/>
      <protection locked="0"/>
    </xf>
    <xf numFmtId="4" fontId="61" fillId="0" borderId="16" xfId="67" applyNumberFormat="1" applyFont="1" applyFill="1" applyBorder="1" applyAlignment="1" applyProtection="1">
      <alignment horizontal="center" vertical="center"/>
      <protection locked="0"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58" fillId="0" borderId="13" xfId="112" applyFont="1" applyFill="1" applyBorder="1" applyAlignment="1">
      <alignment horizontal="center" wrapText="1"/>
      <protection/>
    </xf>
    <xf numFmtId="4" fontId="10" fillId="15" borderId="13" xfId="112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1" fontId="11" fillId="0" borderId="31" xfId="102" applyNumberFormat="1" applyFont="1" applyFill="1" applyBorder="1" applyAlignment="1">
      <alignment horizontal="center"/>
      <protection/>
    </xf>
    <xf numFmtId="0" fontId="10" fillId="26" borderId="13" xfId="112" applyFont="1" applyFill="1" applyBorder="1" applyAlignment="1">
      <alignment horizontal="left" wrapText="1"/>
      <protection/>
    </xf>
    <xf numFmtId="0" fontId="89" fillId="15" borderId="13" xfId="112" applyFont="1" applyFill="1" applyBorder="1" applyAlignment="1">
      <alignment horizontal="left" wrapText="1"/>
      <protection/>
    </xf>
    <xf numFmtId="0" fontId="0" fillId="0" borderId="19" xfId="0" applyFill="1" applyBorder="1" applyAlignment="1">
      <alignment/>
    </xf>
    <xf numFmtId="0" fontId="61" fillId="26" borderId="16" xfId="67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>
      <alignment/>
    </xf>
    <xf numFmtId="0" fontId="13" fillId="0" borderId="13" xfId="67" applyFont="1" applyFill="1" applyBorder="1" applyAlignment="1" applyProtection="1">
      <alignment horizontal="center" vertical="center" wrapText="1"/>
      <protection/>
    </xf>
    <xf numFmtId="1" fontId="13" fillId="0" borderId="13" xfId="67" applyNumberFormat="1" applyFont="1" applyFill="1" applyBorder="1" applyAlignment="1" applyProtection="1">
      <alignment horizontal="center" vertical="center"/>
      <protection locked="0"/>
    </xf>
    <xf numFmtId="49" fontId="13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7" applyFont="1" applyFill="1" applyBorder="1" applyAlignment="1" applyProtection="1">
      <alignment horizontal="center" vertical="center"/>
      <protection/>
    </xf>
    <xf numFmtId="3" fontId="6" fillId="15" borderId="13" xfId="113" applyNumberFormat="1" applyFont="1" applyFill="1" applyBorder="1" applyAlignment="1" applyProtection="1">
      <alignment horizontal="left" vertical="center"/>
      <protection locked="0"/>
    </xf>
    <xf numFmtId="1" fontId="6" fillId="15" borderId="13" xfId="113" applyNumberFormat="1" applyFont="1" applyFill="1" applyBorder="1" applyAlignment="1" applyProtection="1">
      <alignment horizontal="center" vertical="center"/>
      <protection locked="0"/>
    </xf>
    <xf numFmtId="2" fontId="61" fillId="0" borderId="13" xfId="67" applyNumberFormat="1" applyFont="1" applyFill="1" applyBorder="1" applyAlignment="1" applyProtection="1">
      <alignment horizontal="center" vertical="center" wrapText="1"/>
      <protection/>
    </xf>
    <xf numFmtId="0" fontId="108" fillId="0" borderId="13" xfId="67" applyFont="1" applyFill="1" applyBorder="1" applyAlignment="1" applyProtection="1">
      <alignment horizontal="left" vertical="center" wrapText="1"/>
      <protection locked="0"/>
    </xf>
    <xf numFmtId="0" fontId="0" fillId="26" borderId="13" xfId="100" applyFont="1" applyFill="1" applyBorder="1" applyAlignment="1">
      <alignment horizontal="center" vertical="center" wrapText="1"/>
      <protection/>
    </xf>
    <xf numFmtId="2" fontId="69" fillId="0" borderId="18" xfId="67" applyNumberFormat="1" applyFont="1" applyFill="1" applyBorder="1" applyAlignment="1">
      <alignment horizontal="center" vertical="center" wrapText="1"/>
      <protection/>
    </xf>
    <xf numFmtId="2" fontId="69" fillId="0" borderId="0" xfId="67" applyNumberFormat="1" applyFont="1" applyFill="1" applyBorder="1" applyAlignment="1">
      <alignment horizontal="center" vertical="center" wrapText="1"/>
      <protection/>
    </xf>
    <xf numFmtId="175" fontId="0" fillId="0" borderId="0" xfId="0" applyNumberFormat="1" applyAlignment="1">
      <alignment/>
    </xf>
    <xf numFmtId="2" fontId="78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3" fontId="0" fillId="0" borderId="74" xfId="100" applyNumberFormat="1" applyFont="1" applyFill="1" applyBorder="1" applyAlignment="1">
      <alignment horizontal="right" wrapText="1"/>
      <protection/>
    </xf>
    <xf numFmtId="178" fontId="17" fillId="0" borderId="13" xfId="112" applyNumberFormat="1" applyFont="1" applyFill="1" applyBorder="1" applyAlignment="1">
      <alignment horizontal="center" vertical="center"/>
      <protection/>
    </xf>
    <xf numFmtId="173" fontId="17" fillId="0" borderId="13" xfId="107" applyNumberFormat="1" applyFont="1" applyFill="1" applyBorder="1" applyAlignment="1">
      <alignment horizontal="center" vertical="center"/>
      <protection/>
    </xf>
    <xf numFmtId="0" fontId="17" fillId="0" borderId="13" xfId="112" applyFont="1" applyFill="1" applyBorder="1" applyAlignment="1">
      <alignment horizontal="left" vertical="center"/>
      <protection/>
    </xf>
    <xf numFmtId="1" fontId="17" fillId="0" borderId="13" xfId="67" applyNumberFormat="1" applyFont="1" applyFill="1" applyBorder="1" applyAlignment="1">
      <alignment horizontal="center"/>
      <protection/>
    </xf>
    <xf numFmtId="4" fontId="76" fillId="0" borderId="17" xfId="67" applyNumberFormat="1" applyFont="1" applyFill="1" applyBorder="1" applyAlignment="1" applyProtection="1">
      <alignment horizontal="center" vertical="center"/>
      <protection locked="0"/>
    </xf>
    <xf numFmtId="0" fontId="109" fillId="15" borderId="13" xfId="67" applyFont="1" applyFill="1" applyBorder="1" applyAlignment="1" applyProtection="1">
      <alignment vertical="center" wrapText="1"/>
      <protection/>
    </xf>
    <xf numFmtId="4" fontId="44" fillId="0" borderId="16" xfId="67" applyNumberFormat="1" applyFont="1" applyFill="1" applyBorder="1" applyAlignment="1" applyProtection="1">
      <alignment horizontal="center" vertical="center"/>
      <protection/>
    </xf>
    <xf numFmtId="2" fontId="44" fillId="0" borderId="16" xfId="67" applyNumberFormat="1" applyFont="1" applyFill="1" applyBorder="1" applyAlignment="1" applyProtection="1">
      <alignment horizontal="center" vertical="center" wrapText="1"/>
      <protection/>
    </xf>
    <xf numFmtId="1" fontId="17" fillId="0" borderId="13" xfId="105" applyNumberFormat="1" applyFont="1" applyFill="1" applyBorder="1" applyAlignment="1">
      <alignment horizontal="center"/>
      <protection/>
    </xf>
    <xf numFmtId="0" fontId="13" fillId="0" borderId="15" xfId="0" applyFont="1" applyBorder="1" applyAlignment="1">
      <alignment/>
    </xf>
    <xf numFmtId="49" fontId="13" fillId="0" borderId="34" xfId="67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Border="1" applyAlignment="1">
      <alignment horizontal="justify"/>
    </xf>
    <xf numFmtId="3" fontId="13" fillId="0" borderId="13" xfId="67" applyNumberFormat="1" applyFont="1" applyFill="1" applyBorder="1" applyAlignment="1" applyProtection="1">
      <alignment horizontal="center" vertical="center"/>
      <protection locked="0"/>
    </xf>
    <xf numFmtId="49" fontId="64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67" applyFont="1" applyFill="1" applyBorder="1" applyAlignment="1" applyProtection="1">
      <alignment horizontal="center" vertical="center"/>
      <protection/>
    </xf>
    <xf numFmtId="0" fontId="89" fillId="8" borderId="16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/>
    </xf>
    <xf numFmtId="0" fontId="11" fillId="0" borderId="19" xfId="112" applyFont="1" applyFill="1" applyBorder="1" applyAlignment="1">
      <alignment horizontal="center" vertical="center" wrapText="1"/>
      <protection/>
    </xf>
    <xf numFmtId="2" fontId="89" fillId="0" borderId="13" xfId="112" applyNumberFormat="1" applyFont="1" applyFill="1" applyBorder="1" applyAlignment="1">
      <alignment horizontal="left"/>
      <protection/>
    </xf>
    <xf numFmtId="0" fontId="89" fillId="0" borderId="13" xfId="112" applyFont="1" applyFill="1" applyBorder="1" applyAlignment="1">
      <alignment horizontal="center"/>
      <protection/>
    </xf>
    <xf numFmtId="0" fontId="67" fillId="0" borderId="16" xfId="0" applyFont="1" applyFill="1" applyBorder="1" applyAlignment="1">
      <alignment/>
    </xf>
    <xf numFmtId="49" fontId="1" fillId="0" borderId="13" xfId="67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/>
    </xf>
    <xf numFmtId="49" fontId="75" fillId="0" borderId="13" xfId="67" applyNumberFormat="1" applyFont="1" applyFill="1" applyBorder="1" applyAlignment="1" applyProtection="1">
      <alignment horizontal="right" vertical="center" wrapText="1"/>
      <protection/>
    </xf>
    <xf numFmtId="0" fontId="108" fillId="0" borderId="16" xfId="0" applyFont="1" applyFill="1" applyBorder="1" applyAlignment="1">
      <alignment/>
    </xf>
    <xf numFmtId="0" fontId="71" fillId="0" borderId="13" xfId="67" applyFont="1" applyFill="1" applyBorder="1" applyAlignment="1">
      <alignment vertical="center" wrapText="1"/>
      <protection/>
    </xf>
    <xf numFmtId="2" fontId="71" fillId="0" borderId="13" xfId="67" applyNumberFormat="1" applyFont="1" applyBorder="1" applyAlignment="1">
      <alignment horizontal="center" vertical="center" wrapText="1"/>
      <protection/>
    </xf>
    <xf numFmtId="175" fontId="71" fillId="0" borderId="13" xfId="67" applyNumberFormat="1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75" fontId="0" fillId="0" borderId="13" xfId="0" applyNumberFormat="1" applyFont="1" applyBorder="1" applyAlignment="1">
      <alignment horizontal="center"/>
    </xf>
    <xf numFmtId="2" fontId="71" fillId="0" borderId="13" xfId="67" applyNumberFormat="1" applyFont="1" applyFill="1" applyBorder="1" applyAlignment="1">
      <alignment horizontal="center" vertical="center" wrapText="1"/>
      <protection/>
    </xf>
    <xf numFmtId="173" fontId="0" fillId="0" borderId="0" xfId="112" applyNumberFormat="1" applyFont="1" applyAlignment="1">
      <alignment horizontal="center" vertical="center" wrapText="1"/>
      <protection/>
    </xf>
    <xf numFmtId="0" fontId="89" fillId="0" borderId="13" xfId="67" applyFont="1" applyFill="1" applyBorder="1" applyAlignment="1">
      <alignment horizontal="left"/>
      <protection/>
    </xf>
    <xf numFmtId="0" fontId="58" fillId="0" borderId="13" xfId="112" applyFont="1" applyFill="1" applyBorder="1" applyAlignment="1">
      <alignment horizontal="center"/>
      <protection/>
    </xf>
    <xf numFmtId="49" fontId="11" fillId="0" borderId="13" xfId="67" applyNumberFormat="1" applyFont="1" applyFill="1" applyBorder="1" applyAlignment="1">
      <alignment horizontal="center" wrapText="1"/>
      <protection/>
    </xf>
    <xf numFmtId="0" fontId="17" fillId="0" borderId="13" xfId="102" applyFont="1" applyFill="1" applyBorder="1" applyAlignment="1">
      <alignment vertical="center" wrapText="1"/>
      <protection/>
    </xf>
    <xf numFmtId="49" fontId="10" fillId="0" borderId="13" xfId="112" applyNumberFormat="1" applyFont="1" applyFill="1" applyBorder="1" applyAlignment="1">
      <alignment horizontal="center" vertical="center" wrapText="1"/>
      <protection/>
    </xf>
    <xf numFmtId="0" fontId="57" fillId="0" borderId="13" xfId="121" applyFont="1" applyFill="1" applyBorder="1" applyAlignment="1">
      <alignment horizontal="left" vertical="center"/>
      <protection/>
    </xf>
    <xf numFmtId="0" fontId="57" fillId="0" borderId="13" xfId="102" applyFont="1" applyFill="1" applyBorder="1" applyAlignment="1">
      <alignment vertical="center"/>
      <protection/>
    </xf>
    <xf numFmtId="0" fontId="11" fillId="0" borderId="13" xfId="109" applyFont="1" applyFill="1" applyBorder="1" applyAlignment="1">
      <alignment horizontal="center" vertical="center"/>
      <protection/>
    </xf>
    <xf numFmtId="0" fontId="11" fillId="0" borderId="13" xfId="102" applyFont="1" applyFill="1" applyBorder="1" applyAlignment="1">
      <alignment horizontal="center"/>
      <protection/>
    </xf>
    <xf numFmtId="0" fontId="13" fillId="28" borderId="13" xfId="112" applyFont="1" applyFill="1" applyBorder="1" applyAlignment="1">
      <alignment horizontal="center"/>
      <protection/>
    </xf>
    <xf numFmtId="0" fontId="57" fillId="8" borderId="13" xfId="121" applyFont="1" applyFill="1" applyBorder="1" applyAlignment="1">
      <alignment horizontal="left" vertical="center"/>
      <protection/>
    </xf>
    <xf numFmtId="0" fontId="57" fillId="0" borderId="13" xfId="102" applyFont="1" applyFill="1" applyBorder="1" applyAlignment="1">
      <alignment horizontal="left" vertical="center"/>
      <protection/>
    </xf>
    <xf numFmtId="0" fontId="57" fillId="0" borderId="13" xfId="121" applyFont="1" applyFill="1" applyBorder="1" applyAlignment="1">
      <alignment horizontal="left"/>
      <protection/>
    </xf>
    <xf numFmtId="0" fontId="57" fillId="0" borderId="13" xfId="105" applyFont="1" applyFill="1" applyBorder="1" applyAlignment="1">
      <alignment horizontal="left" wrapText="1"/>
      <protection/>
    </xf>
    <xf numFmtId="0" fontId="57" fillId="8" borderId="13" xfId="105" applyFont="1" applyFill="1" applyBorder="1" applyAlignment="1">
      <alignment horizontal="left" wrapText="1"/>
      <protection/>
    </xf>
    <xf numFmtId="0" fontId="57" fillId="8" borderId="13" xfId="102" applyFont="1" applyFill="1" applyBorder="1" applyAlignment="1">
      <alignment horizontal="left" vertical="center"/>
      <protection/>
    </xf>
    <xf numFmtId="0" fontId="11" fillId="0" borderId="13" xfId="67" applyFont="1" applyFill="1" applyBorder="1" applyAlignment="1">
      <alignment horizontal="left" wrapText="1"/>
      <protection/>
    </xf>
    <xf numFmtId="0" fontId="11" fillId="0" borderId="13" xfId="67" applyFont="1" applyFill="1" applyBorder="1" applyAlignment="1">
      <alignment horizontal="center"/>
      <protection/>
    </xf>
    <xf numFmtId="0" fontId="11" fillId="0" borderId="13" xfId="112" applyFont="1" applyFill="1" applyBorder="1" applyAlignment="1">
      <alignment horizontal="center"/>
      <protection/>
    </xf>
    <xf numFmtId="2" fontId="1" fillId="0" borderId="0" xfId="112" applyNumberFormat="1">
      <alignment/>
      <protection/>
    </xf>
    <xf numFmtId="0" fontId="17" fillId="0" borderId="77" xfId="67" applyFont="1" applyFill="1" applyBorder="1" applyAlignment="1">
      <alignment vertical="center" wrapText="1"/>
      <protection/>
    </xf>
    <xf numFmtId="0" fontId="17" fillId="0" borderId="13" xfId="67" applyFont="1" applyFill="1" applyBorder="1" applyAlignment="1">
      <alignment horizontal="left" vertical="center" wrapText="1"/>
      <protection/>
    </xf>
    <xf numFmtId="0" fontId="1" fillId="0" borderId="13" xfId="67" applyBorder="1" applyAlignment="1">
      <alignment horizontal="center"/>
      <protection/>
    </xf>
    <xf numFmtId="4" fontId="1" fillId="0" borderId="18" xfId="67" applyNumberFormat="1" applyFill="1" applyBorder="1" applyAlignment="1" applyProtection="1">
      <alignment horizontal="center" vertical="center"/>
      <protection locked="0"/>
    </xf>
    <xf numFmtId="175" fontId="17" fillId="0" borderId="13" xfId="112" applyNumberFormat="1" applyFont="1" applyFill="1" applyBorder="1" applyAlignment="1">
      <alignment horizontal="center"/>
      <protection/>
    </xf>
    <xf numFmtId="0" fontId="17" fillId="8" borderId="13" xfId="112" applyFont="1" applyFill="1" applyBorder="1" applyAlignment="1">
      <alignment horizontal="center" vertical="center"/>
      <protection/>
    </xf>
    <xf numFmtId="4" fontId="111" fillId="15" borderId="13" xfId="112" applyNumberFormat="1" applyFont="1" applyFill="1" applyBorder="1" applyAlignment="1">
      <alignment horizontal="center"/>
      <protection/>
    </xf>
    <xf numFmtId="2" fontId="89" fillId="15" borderId="13" xfId="112" applyNumberFormat="1" applyFont="1" applyFill="1" applyBorder="1" applyAlignment="1">
      <alignment horizontal="center"/>
      <protection/>
    </xf>
    <xf numFmtId="2" fontId="17" fillId="0" borderId="13" xfId="112" applyNumberFormat="1" applyFont="1" applyFill="1" applyBorder="1" applyAlignment="1">
      <alignment horizontal="center" vertical="center"/>
      <protection/>
    </xf>
    <xf numFmtId="0" fontId="57" fillId="0" borderId="15" xfId="121" applyFont="1" applyFill="1" applyBorder="1" applyAlignment="1">
      <alignment horizontal="left" vertical="center"/>
      <protection/>
    </xf>
    <xf numFmtId="4" fontId="17" fillId="8" borderId="13" xfId="112" applyNumberFormat="1" applyFont="1" applyFill="1" applyBorder="1" applyAlignment="1">
      <alignment horizontal="center" vertical="center"/>
      <protection/>
    </xf>
    <xf numFmtId="173" fontId="17" fillId="0" borderId="13" xfId="112" applyNumberFormat="1" applyFont="1" applyFill="1" applyBorder="1" applyAlignment="1">
      <alignment horizontal="center" vertical="center"/>
      <protection/>
    </xf>
    <xf numFmtId="0" fontId="43" fillId="0" borderId="13" xfId="112" applyFont="1" applyFill="1" applyBorder="1" applyAlignment="1">
      <alignment horizontal="left" vertical="center" wrapText="1"/>
      <protection/>
    </xf>
    <xf numFmtId="174" fontId="17" fillId="0" borderId="13" xfId="102" applyNumberFormat="1" applyFont="1" applyFill="1" applyBorder="1" applyAlignment="1">
      <alignment horizontal="center" vertical="center"/>
      <protection/>
    </xf>
    <xf numFmtId="0" fontId="13" fillId="26" borderId="13" xfId="112" applyFont="1" applyFill="1" applyBorder="1" applyAlignment="1">
      <alignment horizontal="center" vertical="center" wrapText="1"/>
      <protection/>
    </xf>
    <xf numFmtId="0" fontId="13" fillId="3" borderId="13" xfId="112" applyFont="1" applyFill="1" applyBorder="1" applyAlignment="1">
      <alignment horizontal="center" vertical="center" wrapText="1"/>
      <protection/>
    </xf>
    <xf numFmtId="4" fontId="89" fillId="8" borderId="13" xfId="112" applyNumberFormat="1" applyFont="1" applyFill="1" applyBorder="1" applyAlignment="1">
      <alignment horizontal="center"/>
      <protection/>
    </xf>
    <xf numFmtId="0" fontId="97" fillId="26" borderId="13" xfId="112" applyFont="1" applyFill="1" applyBorder="1" applyAlignment="1">
      <alignment horizontal="center" vertical="center" wrapText="1"/>
      <protection/>
    </xf>
    <xf numFmtId="2" fontId="89" fillId="8" borderId="13" xfId="112" applyNumberFormat="1" applyFont="1" applyFill="1" applyBorder="1" applyAlignment="1">
      <alignment horizontal="center"/>
      <protection/>
    </xf>
    <xf numFmtId="0" fontId="11" fillId="0" borderId="19" xfId="105" applyFont="1" applyFill="1" applyBorder="1" applyAlignment="1">
      <alignment horizontal="center" vertical="center"/>
      <protection/>
    </xf>
    <xf numFmtId="0" fontId="11" fillId="0" borderId="19" xfId="112" applyFont="1" applyFill="1" applyBorder="1" applyAlignment="1">
      <alignment horizontal="center" vertical="center"/>
      <protection/>
    </xf>
    <xf numFmtId="0" fontId="43" fillId="0" borderId="13" xfId="112" applyFont="1" applyFill="1" applyBorder="1" applyAlignment="1">
      <alignment horizontal="center"/>
      <protection/>
    </xf>
    <xf numFmtId="4" fontId="85" fillId="15" borderId="13" xfId="102" applyNumberFormat="1" applyFont="1" applyFill="1" applyBorder="1" applyAlignment="1">
      <alignment horizontal="center"/>
      <protection/>
    </xf>
    <xf numFmtId="1" fontId="11" fillId="0" borderId="19" xfId="112" applyNumberFormat="1" applyFont="1" applyFill="1" applyBorder="1" applyAlignment="1">
      <alignment horizontal="center" vertical="center"/>
      <protection/>
    </xf>
    <xf numFmtId="0" fontId="113" fillId="0" borderId="19" xfId="102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94" fillId="0" borderId="19" xfId="102" applyFont="1" applyFill="1" applyBorder="1" applyAlignment="1">
      <alignment horizontal="center" vertical="center"/>
      <protection/>
    </xf>
    <xf numFmtId="0" fontId="94" fillId="0" borderId="17" xfId="102" applyFont="1" applyFill="1" applyBorder="1" applyAlignment="1">
      <alignment horizontal="center" vertical="center"/>
      <protection/>
    </xf>
    <xf numFmtId="2" fontId="17" fillId="8" borderId="13" xfId="112" applyNumberFormat="1" applyFont="1" applyFill="1" applyBorder="1" applyAlignment="1">
      <alignment horizontal="center"/>
      <protection/>
    </xf>
    <xf numFmtId="2" fontId="17" fillId="8" borderId="13" xfId="109" applyNumberFormat="1" applyFont="1" applyFill="1" applyBorder="1" applyAlignment="1">
      <alignment horizontal="center" vertical="center" wrapText="1"/>
      <protection/>
    </xf>
    <xf numFmtId="0" fontId="17" fillId="0" borderId="13" xfId="112" applyFont="1" applyFill="1" applyBorder="1" applyAlignment="1">
      <alignment wrapText="1"/>
      <protection/>
    </xf>
    <xf numFmtId="2" fontId="17" fillId="15" borderId="13" xfId="112" applyNumberFormat="1" applyFont="1" applyFill="1" applyBorder="1" applyAlignment="1">
      <alignment horizontal="center"/>
      <protection/>
    </xf>
    <xf numFmtId="0" fontId="13" fillId="15" borderId="13" xfId="112" applyFont="1" applyFill="1" applyBorder="1" applyAlignment="1">
      <alignment horizontal="center"/>
      <protection/>
    </xf>
    <xf numFmtId="0" fontId="10" fillId="15" borderId="13" xfId="112" applyFont="1" applyFill="1" applyBorder="1" applyAlignment="1">
      <alignment/>
      <protection/>
    </xf>
    <xf numFmtId="0" fontId="89" fillId="8" borderId="13" xfId="112" applyFont="1" applyFill="1" applyBorder="1" applyAlignment="1">
      <alignment horizontal="center"/>
      <protection/>
    </xf>
    <xf numFmtId="4" fontId="17" fillId="8" borderId="13" xfId="105" applyNumberFormat="1" applyFont="1" applyFill="1" applyBorder="1" applyAlignment="1">
      <alignment horizontal="center"/>
      <protection/>
    </xf>
    <xf numFmtId="2" fontId="89" fillId="8" borderId="13" xfId="67" applyNumberFormat="1" applyFont="1" applyFill="1" applyBorder="1" applyAlignment="1">
      <alignment horizontal="center"/>
      <protection/>
    </xf>
    <xf numFmtId="2" fontId="89" fillId="8" borderId="13" xfId="105" applyNumberFormat="1" applyFont="1" applyFill="1" applyBorder="1" applyAlignment="1">
      <alignment horizontal="center"/>
      <protection/>
    </xf>
    <xf numFmtId="2" fontId="17" fillId="8" borderId="13" xfId="67" applyNumberFormat="1" applyFont="1" applyFill="1" applyBorder="1" applyAlignment="1">
      <alignment horizontal="center"/>
      <protection/>
    </xf>
    <xf numFmtId="2" fontId="93" fillId="8" borderId="13" xfId="67" applyNumberFormat="1" applyFont="1" applyFill="1" applyBorder="1" applyAlignment="1">
      <alignment horizontal="center"/>
      <protection/>
    </xf>
    <xf numFmtId="2" fontId="89" fillId="0" borderId="13" xfId="67" applyNumberFormat="1" applyFont="1" applyFill="1" applyBorder="1" applyAlignment="1">
      <alignment horizontal="center"/>
      <protection/>
    </xf>
    <xf numFmtId="2" fontId="18" fillId="0" borderId="13" xfId="67" applyNumberFormat="1" applyFont="1" applyBorder="1" applyAlignment="1">
      <alignment horizontal="center"/>
      <protection/>
    </xf>
    <xf numFmtId="2" fontId="93" fillId="0" borderId="13" xfId="67" applyNumberFormat="1" applyFont="1" applyBorder="1" applyAlignment="1">
      <alignment horizontal="center"/>
      <protection/>
    </xf>
    <xf numFmtId="2" fontId="18" fillId="8" borderId="13" xfId="67" applyNumberFormat="1" applyFont="1" applyFill="1" applyBorder="1" applyAlignment="1">
      <alignment horizontal="center"/>
      <protection/>
    </xf>
    <xf numFmtId="0" fontId="17" fillId="8" borderId="13" xfId="0" applyFont="1" applyFill="1" applyBorder="1" applyAlignment="1">
      <alignment horizontal="center"/>
    </xf>
    <xf numFmtId="4" fontId="17" fillId="8" borderId="13" xfId="112" applyNumberFormat="1" applyFont="1" applyFill="1" applyBorder="1" applyAlignment="1">
      <alignment horizontal="center"/>
      <protection/>
    </xf>
    <xf numFmtId="0" fontId="17" fillId="8" borderId="0" xfId="0" applyFont="1" applyFill="1" applyAlignment="1">
      <alignment horizontal="center"/>
    </xf>
    <xf numFmtId="4" fontId="10" fillId="8" borderId="13" xfId="112" applyNumberFormat="1" applyFont="1" applyFill="1" applyBorder="1" applyAlignment="1">
      <alignment horizontal="center"/>
      <protection/>
    </xf>
    <xf numFmtId="4" fontId="50" fillId="26" borderId="13" xfId="112" applyNumberFormat="1" applyFont="1" applyFill="1" applyBorder="1" applyAlignment="1">
      <alignment horizontal="center"/>
      <protection/>
    </xf>
    <xf numFmtId="0" fontId="97" fillId="28" borderId="13" xfId="112" applyFont="1" applyFill="1" applyBorder="1" applyAlignment="1">
      <alignment horizontal="center" wrapText="1"/>
      <protection/>
    </xf>
    <xf numFmtId="0" fontId="89" fillId="0" borderId="13" xfId="105" applyFont="1" applyFill="1" applyBorder="1" applyAlignment="1">
      <alignment horizontal="left" vertical="center"/>
      <protection/>
    </xf>
    <xf numFmtId="1" fontId="11" fillId="0" borderId="13" xfId="112" applyNumberFormat="1" applyFont="1" applyFill="1" applyBorder="1" applyAlignment="1">
      <alignment horizontal="center" vertical="center"/>
      <protection/>
    </xf>
    <xf numFmtId="0" fontId="110" fillId="0" borderId="13" xfId="121" applyFont="1" applyFill="1" applyBorder="1" applyAlignment="1">
      <alignment horizontal="left" vertical="center"/>
      <protection/>
    </xf>
    <xf numFmtId="0" fontId="94" fillId="0" borderId="13" xfId="102" applyFont="1" applyFill="1" applyBorder="1" applyAlignment="1">
      <alignment horizontal="center" vertical="center"/>
      <protection/>
    </xf>
    <xf numFmtId="0" fontId="11" fillId="0" borderId="13" xfId="105" applyFont="1" applyFill="1" applyBorder="1" applyAlignment="1">
      <alignment horizontal="center" vertical="center"/>
      <protection/>
    </xf>
    <xf numFmtId="0" fontId="89" fillId="0" borderId="13" xfId="105" applyFont="1" applyFill="1" applyBorder="1" applyAlignment="1">
      <alignment horizontal="left" wrapText="1"/>
      <protection/>
    </xf>
    <xf numFmtId="49" fontId="17" fillId="15" borderId="13" xfId="67" applyNumberFormat="1" applyFont="1" applyFill="1" applyBorder="1" applyAlignment="1">
      <alignment horizontal="center" wrapText="1"/>
      <protection/>
    </xf>
    <xf numFmtId="3" fontId="10" fillId="15" borderId="13" xfId="112" applyNumberFormat="1" applyFont="1" applyFill="1" applyBorder="1" applyAlignment="1">
      <alignment horizontal="center"/>
      <protection/>
    </xf>
    <xf numFmtId="3" fontId="52" fillId="15" borderId="13" xfId="112" applyNumberFormat="1" applyFont="1" applyFill="1" applyBorder="1" applyAlignment="1">
      <alignment horizontal="center"/>
      <protection/>
    </xf>
    <xf numFmtId="3" fontId="17" fillId="0" borderId="13" xfId="112" applyNumberFormat="1" applyFont="1" applyFill="1" applyBorder="1" applyAlignment="1">
      <alignment horizontal="center"/>
      <protection/>
    </xf>
    <xf numFmtId="0" fontId="67" fillId="0" borderId="13" xfId="67" applyFont="1" applyFill="1" applyBorder="1" applyAlignment="1">
      <alignment horizontal="center" vertical="center"/>
      <protection/>
    </xf>
    <xf numFmtId="2" fontId="67" fillId="0" borderId="13" xfId="67" applyNumberFormat="1" applyFont="1" applyFill="1" applyBorder="1" applyAlignment="1">
      <alignment horizontal="center"/>
      <protection/>
    </xf>
    <xf numFmtId="0" fontId="17" fillId="8" borderId="13" xfId="110" applyFont="1" applyFill="1" applyBorder="1" applyAlignment="1" applyProtection="1">
      <alignment horizontal="center" vertical="center"/>
      <protection hidden="1"/>
    </xf>
    <xf numFmtId="4" fontId="17" fillId="8" borderId="13" xfId="110" applyNumberFormat="1" applyFont="1" applyFill="1" applyBorder="1" applyAlignment="1" applyProtection="1">
      <alignment horizontal="center" vertical="center"/>
      <protection hidden="1"/>
    </xf>
    <xf numFmtId="1" fontId="17" fillId="8" borderId="13" xfId="110" applyNumberFormat="1" applyFont="1" applyFill="1" applyBorder="1" applyAlignment="1" applyProtection="1">
      <alignment horizontal="center" vertical="center"/>
      <protection/>
    </xf>
    <xf numFmtId="2" fontId="17" fillId="8" borderId="13" xfId="110" applyNumberFormat="1" applyFont="1" applyFill="1" applyBorder="1" applyAlignment="1" applyProtection="1">
      <alignment horizontal="center" vertical="center"/>
      <protection/>
    </xf>
    <xf numFmtId="0" fontId="11" fillId="8" borderId="19" xfId="112" applyFont="1" applyFill="1" applyBorder="1" applyAlignment="1">
      <alignment horizontal="center" vertical="center"/>
      <protection/>
    </xf>
    <xf numFmtId="0" fontId="11" fillId="8" borderId="13" xfId="112" applyFont="1" applyFill="1" applyBorder="1" applyAlignment="1">
      <alignment horizontal="center" vertical="center"/>
      <protection/>
    </xf>
    <xf numFmtId="0" fontId="11" fillId="8" borderId="13" xfId="105" applyFont="1" applyFill="1" applyBorder="1" applyAlignment="1">
      <alignment horizontal="center" vertical="center"/>
      <protection/>
    </xf>
    <xf numFmtId="0" fontId="113" fillId="8" borderId="13" xfId="112" applyFont="1" applyFill="1" applyBorder="1" applyAlignment="1">
      <alignment horizontal="center" vertical="center" wrapText="1"/>
      <protection/>
    </xf>
    <xf numFmtId="1" fontId="10" fillId="28" borderId="17" xfId="112" applyNumberFormat="1" applyFont="1" applyFill="1" applyBorder="1" applyAlignment="1">
      <alignment/>
      <protection/>
    </xf>
    <xf numFmtId="1" fontId="10" fillId="28" borderId="15" xfId="112" applyNumberFormat="1" applyFont="1" applyFill="1" applyBorder="1" applyAlignment="1">
      <alignment/>
      <protection/>
    </xf>
    <xf numFmtId="0" fontId="10" fillId="28" borderId="13" xfId="107" applyFont="1" applyFill="1" applyBorder="1" applyAlignment="1">
      <alignment horizontal="center" vertical="center"/>
      <protection/>
    </xf>
    <xf numFmtId="0" fontId="10" fillId="28" borderId="13" xfId="112" applyFont="1" applyFill="1" applyBorder="1" applyAlignment="1">
      <alignment horizontal="center"/>
      <protection/>
    </xf>
    <xf numFmtId="0" fontId="17" fillId="28" borderId="13" xfId="112" applyFont="1" applyFill="1" applyBorder="1" applyAlignment="1">
      <alignment horizontal="center"/>
      <protection/>
    </xf>
    <xf numFmtId="2" fontId="17" fillId="28" borderId="13" xfId="112" applyNumberFormat="1" applyFont="1" applyFill="1" applyBorder="1" applyAlignment="1">
      <alignment horizontal="center"/>
      <protection/>
    </xf>
    <xf numFmtId="0" fontId="10" fillId="28" borderId="13" xfId="112" applyFont="1" applyFill="1" applyBorder="1" applyAlignment="1">
      <alignment/>
      <protection/>
    </xf>
    <xf numFmtId="0" fontId="47" fillId="0" borderId="14" xfId="112" applyFont="1" applyFill="1" applyBorder="1" applyAlignment="1">
      <alignment horizontal="left"/>
      <protection/>
    </xf>
    <xf numFmtId="0" fontId="13" fillId="0" borderId="13" xfId="102" applyFont="1" applyFill="1" applyBorder="1" applyAlignment="1">
      <alignment horizontal="center"/>
      <protection/>
    </xf>
    <xf numFmtId="2" fontId="55" fillId="15" borderId="13" xfId="112" applyNumberFormat="1" applyFont="1" applyFill="1" applyBorder="1" applyAlignment="1">
      <alignment horizontal="center"/>
      <protection/>
    </xf>
    <xf numFmtId="0" fontId="17" fillId="0" borderId="13" xfId="67" applyFont="1" applyFill="1" applyBorder="1" applyAlignment="1">
      <alignment vertical="center" wrapText="1"/>
      <protection/>
    </xf>
    <xf numFmtId="4" fontId="89" fillId="8" borderId="13" xfId="112" applyNumberFormat="1" applyFont="1" applyFill="1" applyBorder="1" applyAlignment="1">
      <alignment horizontal="center" vertical="center"/>
      <protection/>
    </xf>
    <xf numFmtId="2" fontId="89" fillId="8" borderId="13" xfId="109" applyNumberFormat="1" applyFont="1" applyFill="1" applyBorder="1" applyAlignment="1">
      <alignment horizontal="center" vertical="center" wrapText="1"/>
      <protection/>
    </xf>
    <xf numFmtId="4" fontId="89" fillId="8" borderId="13" xfId="102" applyNumberFormat="1" applyFont="1" applyFill="1" applyBorder="1" applyAlignment="1">
      <alignment horizontal="center" vertical="center"/>
      <protection/>
    </xf>
    <xf numFmtId="2" fontId="67" fillId="8" borderId="13" xfId="67" applyNumberFormat="1" applyFont="1" applyFill="1" applyBorder="1" applyAlignment="1">
      <alignment horizontal="center" vertical="center"/>
      <protection/>
    </xf>
    <xf numFmtId="2" fontId="92" fillId="8" borderId="13" xfId="67" applyNumberFormat="1" applyFont="1" applyFill="1" applyBorder="1" applyAlignment="1">
      <alignment horizontal="center" vertical="center"/>
      <protection/>
    </xf>
    <xf numFmtId="0" fontId="94" fillId="0" borderId="17" xfId="102" applyFont="1" applyFill="1" applyBorder="1" applyAlignment="1">
      <alignment horizontal="left" vertical="center"/>
      <protection/>
    </xf>
    <xf numFmtId="0" fontId="13" fillId="8" borderId="13" xfId="112" applyFont="1" applyFill="1" applyBorder="1" applyAlignment="1">
      <alignment horizontal="center"/>
      <protection/>
    </xf>
    <xf numFmtId="0" fontId="97" fillId="8" borderId="13" xfId="112" applyFont="1" applyFill="1" applyBorder="1" applyAlignment="1">
      <alignment horizontal="center" wrapText="1"/>
      <protection/>
    </xf>
    <xf numFmtId="0" fontId="97" fillId="0" borderId="13" xfId="112" applyFont="1" applyFill="1" applyBorder="1" applyAlignment="1">
      <alignment horizontal="center" vertical="center" wrapText="1"/>
      <protection/>
    </xf>
    <xf numFmtId="0" fontId="13" fillId="8" borderId="13" xfId="112" applyFont="1" applyFill="1" applyBorder="1" applyAlignment="1">
      <alignment horizontal="center" vertical="center" wrapText="1"/>
      <protection/>
    </xf>
    <xf numFmtId="0" fontId="11" fillId="8" borderId="13" xfId="112" applyFont="1" applyFill="1" applyBorder="1" applyAlignment="1">
      <alignment horizontal="center"/>
      <protection/>
    </xf>
    <xf numFmtId="0" fontId="10" fillId="8" borderId="13" xfId="112" applyFont="1" applyFill="1" applyBorder="1" applyAlignment="1">
      <alignment horizontal="center"/>
      <protection/>
    </xf>
    <xf numFmtId="3" fontId="10" fillId="8" borderId="13" xfId="112" applyNumberFormat="1" applyFont="1" applyFill="1" applyBorder="1" applyAlignment="1">
      <alignment horizontal="center"/>
      <protection/>
    </xf>
    <xf numFmtId="3" fontId="52" fillId="8" borderId="13" xfId="112" applyNumberFormat="1" applyFont="1" applyFill="1" applyBorder="1" applyAlignment="1">
      <alignment horizontal="center"/>
      <protection/>
    </xf>
    <xf numFmtId="0" fontId="43" fillId="8" borderId="13" xfId="112" applyFont="1" applyFill="1" applyBorder="1" applyAlignment="1">
      <alignment horizontal="left" wrapText="1"/>
      <protection/>
    </xf>
    <xf numFmtId="4" fontId="44" fillId="28" borderId="13" xfId="67" applyNumberFormat="1" applyFont="1" applyFill="1" applyBorder="1" applyAlignment="1" applyProtection="1">
      <alignment horizontal="center" vertical="center"/>
      <protection locked="0"/>
    </xf>
    <xf numFmtId="4" fontId="44" fillId="28" borderId="16" xfId="67" applyNumberFormat="1" applyFont="1" applyFill="1" applyBorder="1" applyAlignment="1" applyProtection="1">
      <alignment horizontal="center" vertical="center"/>
      <protection/>
    </xf>
    <xf numFmtId="4" fontId="44" fillId="28" borderId="19" xfId="67" applyNumberFormat="1" applyFont="1" applyFill="1" applyBorder="1" applyAlignment="1" applyProtection="1">
      <alignment horizontal="center" vertical="center"/>
      <protection locked="0"/>
    </xf>
    <xf numFmtId="4" fontId="44" fillId="28" borderId="24" xfId="67" applyNumberFormat="1" applyFont="1" applyFill="1" applyBorder="1" applyAlignment="1" applyProtection="1">
      <alignment horizontal="center" vertical="center"/>
      <protection locked="0"/>
    </xf>
    <xf numFmtId="4" fontId="13" fillId="28" borderId="19" xfId="67" applyNumberFormat="1" applyFont="1" applyFill="1" applyBorder="1" applyAlignment="1" applyProtection="1">
      <alignment horizontal="center" vertical="center"/>
      <protection locked="0"/>
    </xf>
    <xf numFmtId="4" fontId="13" fillId="28" borderId="13" xfId="67" applyNumberFormat="1" applyFont="1" applyFill="1" applyBorder="1" applyAlignment="1" applyProtection="1">
      <alignment horizontal="center" vertical="center"/>
      <protection locked="0"/>
    </xf>
    <xf numFmtId="4" fontId="44" fillId="28" borderId="15" xfId="67" applyNumberFormat="1" applyFont="1" applyFill="1" applyBorder="1" applyAlignment="1" applyProtection="1">
      <alignment horizontal="center" vertical="center"/>
      <protection/>
    </xf>
    <xf numFmtId="4" fontId="0" fillId="28" borderId="13" xfId="67" applyNumberFormat="1" applyFont="1" applyFill="1" applyBorder="1" applyAlignment="1" applyProtection="1">
      <alignment horizontal="center" vertical="center"/>
      <protection locked="0"/>
    </xf>
    <xf numFmtId="4" fontId="44" fillId="26" borderId="13" xfId="67" applyNumberFormat="1" applyFont="1" applyFill="1" applyBorder="1" applyAlignment="1" applyProtection="1">
      <alignment horizontal="center" vertical="center"/>
      <protection locked="0"/>
    </xf>
    <xf numFmtId="4" fontId="44" fillId="0" borderId="74" xfId="67" applyNumberFormat="1" applyFont="1" applyFill="1" applyBorder="1" applyAlignment="1" applyProtection="1">
      <alignment horizontal="center" vertical="center"/>
      <protection locked="0"/>
    </xf>
    <xf numFmtId="4" fontId="44" fillId="26" borderId="16" xfId="67" applyNumberFormat="1" applyFont="1" applyFill="1" applyBorder="1" applyAlignment="1" applyProtection="1">
      <alignment horizontal="center" vertical="center"/>
      <protection/>
    </xf>
    <xf numFmtId="2" fontId="44" fillId="0" borderId="19" xfId="67" applyNumberFormat="1" applyFont="1" applyFill="1" applyBorder="1" applyAlignment="1" applyProtection="1">
      <alignment horizontal="center" vertical="center" wrapText="1"/>
      <protection/>
    </xf>
    <xf numFmtId="4" fontId="44" fillId="26" borderId="19" xfId="67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>
      <alignment/>
    </xf>
    <xf numFmtId="0" fontId="13" fillId="0" borderId="27" xfId="0" applyFont="1" applyBorder="1" applyAlignment="1">
      <alignment/>
    </xf>
    <xf numFmtId="49" fontId="44" fillId="0" borderId="46" xfId="67" applyNumberFormat="1" applyFont="1" applyFill="1" applyBorder="1" applyAlignment="1" applyProtection="1">
      <alignment horizontal="right" vertical="center" wrapText="1"/>
      <protection/>
    </xf>
    <xf numFmtId="4" fontId="13" fillId="26" borderId="19" xfId="67" applyNumberFormat="1" applyFont="1" applyFill="1" applyBorder="1" applyAlignment="1" applyProtection="1">
      <alignment horizontal="center" vertical="center"/>
      <protection locked="0"/>
    </xf>
    <xf numFmtId="49" fontId="13" fillId="0" borderId="36" xfId="67" applyNumberFormat="1" applyFont="1" applyFill="1" applyBorder="1" applyAlignment="1" applyProtection="1">
      <alignment horizontal="right" vertical="center" wrapText="1"/>
      <protection/>
    </xf>
    <xf numFmtId="3" fontId="13" fillId="0" borderId="18" xfId="67" applyNumberFormat="1" applyFont="1" applyFill="1" applyBorder="1" applyAlignment="1" applyProtection="1">
      <alignment horizontal="center" vertical="center"/>
      <protection locked="0"/>
    </xf>
    <xf numFmtId="4" fontId="13" fillId="0" borderId="18" xfId="67" applyNumberFormat="1" applyFont="1" applyFill="1" applyBorder="1" applyAlignment="1" applyProtection="1">
      <alignment horizontal="center" vertical="center"/>
      <protection locked="0"/>
    </xf>
    <xf numFmtId="0" fontId="13" fillId="0" borderId="75" xfId="67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/>
    </xf>
    <xf numFmtId="49" fontId="64" fillId="0" borderId="18" xfId="67" applyNumberFormat="1" applyFont="1" applyFill="1" applyBorder="1" applyAlignment="1" applyProtection="1">
      <alignment horizontal="center" vertical="center" wrapText="1"/>
      <protection locked="0"/>
    </xf>
    <xf numFmtId="4" fontId="13" fillId="26" borderId="13" xfId="67" applyNumberFormat="1" applyFont="1" applyFill="1" applyBorder="1" applyAlignment="1" applyProtection="1">
      <alignment horizontal="center" vertical="center"/>
      <protection locked="0"/>
    </xf>
    <xf numFmtId="4" fontId="44" fillId="26" borderId="15" xfId="67" applyNumberFormat="1" applyFont="1" applyFill="1" applyBorder="1" applyAlignment="1" applyProtection="1">
      <alignment horizontal="center" vertical="center"/>
      <protection/>
    </xf>
    <xf numFmtId="176" fontId="44" fillId="0" borderId="18" xfId="67" applyNumberFormat="1" applyFont="1" applyFill="1" applyBorder="1" applyAlignment="1" applyProtection="1">
      <alignment horizontal="center" vertical="center"/>
      <protection locked="0"/>
    </xf>
    <xf numFmtId="4" fontId="75" fillId="0" borderId="74" xfId="67" applyNumberFormat="1" applyFont="1" applyFill="1" applyBorder="1" applyAlignment="1" applyProtection="1">
      <alignment horizontal="center" vertical="center"/>
      <protection/>
    </xf>
    <xf numFmtId="4" fontId="44" fillId="26" borderId="18" xfId="67" applyNumberFormat="1" applyFont="1" applyFill="1" applyBorder="1" applyAlignment="1" applyProtection="1">
      <alignment horizontal="center" vertical="center"/>
      <protection locked="0"/>
    </xf>
    <xf numFmtId="0" fontId="44" fillId="0" borderId="16" xfId="67" applyFont="1" applyFill="1" applyBorder="1" applyAlignment="1" applyProtection="1">
      <alignment vertical="center" wrapText="1"/>
      <protection/>
    </xf>
    <xf numFmtId="4" fontId="44" fillId="0" borderId="16" xfId="67" applyNumberFormat="1" applyFont="1" applyFill="1" applyBorder="1" applyAlignment="1" applyProtection="1">
      <alignment horizontal="center" vertical="center"/>
      <protection locked="0"/>
    </xf>
    <xf numFmtId="4" fontId="0" fillId="26" borderId="74" xfId="67" applyNumberFormat="1" applyFont="1" applyFill="1" applyBorder="1" applyAlignment="1" applyProtection="1">
      <alignment horizontal="center" vertical="center"/>
      <protection/>
    </xf>
    <xf numFmtId="0" fontId="13" fillId="0" borderId="74" xfId="67" applyFont="1" applyFill="1" applyBorder="1" applyAlignment="1" applyProtection="1">
      <alignment vertical="center" wrapText="1"/>
      <protection/>
    </xf>
    <xf numFmtId="0" fontId="97" fillId="0" borderId="17" xfId="67" applyFont="1" applyFill="1" applyBorder="1" applyAlignment="1">
      <alignment horizontal="left" wrapText="1"/>
      <protection/>
    </xf>
    <xf numFmtId="2" fontId="58" fillId="15" borderId="13" xfId="112" applyNumberFormat="1" applyFont="1" applyFill="1" applyBorder="1" applyAlignment="1">
      <alignment horizontal="center" vertical="center" wrapText="1"/>
      <protection/>
    </xf>
    <xf numFmtId="2" fontId="116" fillId="0" borderId="13" xfId="0" applyNumberFormat="1" applyFont="1" applyFill="1" applyBorder="1" applyAlignment="1">
      <alignment horizontal="center"/>
    </xf>
    <xf numFmtId="2" fontId="66" fillId="0" borderId="13" xfId="0" applyNumberFormat="1" applyFont="1" applyFill="1" applyBorder="1" applyAlignment="1">
      <alignment horizontal="center"/>
    </xf>
    <xf numFmtId="0" fontId="11" fillId="15" borderId="13" xfId="112" applyFont="1" applyFill="1" applyBorder="1" applyAlignment="1">
      <alignment horizontal="center" vertical="center"/>
      <protection/>
    </xf>
    <xf numFmtId="0" fontId="11" fillId="15" borderId="19" xfId="112" applyFont="1" applyFill="1" applyBorder="1" applyAlignment="1">
      <alignment horizontal="center" vertical="center"/>
      <protection/>
    </xf>
    <xf numFmtId="0" fontId="89" fillId="26" borderId="13" xfId="67" applyFont="1" applyFill="1" applyBorder="1" applyAlignment="1">
      <alignment horizontal="left"/>
      <protection/>
    </xf>
    <xf numFmtId="0" fontId="89" fillId="26" borderId="13" xfId="67" applyFont="1" applyFill="1" applyBorder="1" applyAlignment="1">
      <alignment horizontal="left" vertical="center" wrapText="1"/>
      <protection/>
    </xf>
    <xf numFmtId="2" fontId="17" fillId="4" borderId="13" xfId="112" applyNumberFormat="1" applyFont="1" applyFill="1" applyBorder="1" applyAlignment="1">
      <alignment horizontal="center"/>
      <protection/>
    </xf>
    <xf numFmtId="0" fontId="17" fillId="4" borderId="13" xfId="112" applyFont="1" applyFill="1" applyBorder="1" applyAlignment="1">
      <alignment horizontal="center"/>
      <protection/>
    </xf>
    <xf numFmtId="0" fontId="11" fillId="26" borderId="13" xfId="112" applyFont="1" applyFill="1" applyBorder="1" applyAlignment="1">
      <alignment horizontal="center" vertical="center"/>
      <protection/>
    </xf>
    <xf numFmtId="0" fontId="17" fillId="26" borderId="13" xfId="102" applyFont="1" applyFill="1" applyBorder="1" applyAlignment="1">
      <alignment horizontal="center"/>
      <protection/>
    </xf>
    <xf numFmtId="2" fontId="66" fillId="26" borderId="13" xfId="0" applyNumberFormat="1" applyFont="1" applyFill="1" applyBorder="1" applyAlignment="1">
      <alignment horizontal="center"/>
    </xf>
    <xf numFmtId="2" fontId="116" fillId="26" borderId="13" xfId="0" applyNumberFormat="1" applyFont="1" applyFill="1" applyBorder="1" applyAlignment="1">
      <alignment horizontal="center"/>
    </xf>
    <xf numFmtId="0" fontId="17" fillId="26" borderId="13" xfId="105" applyFont="1" applyFill="1" applyBorder="1" applyAlignment="1">
      <alignment horizontal="center"/>
      <protection/>
    </xf>
    <xf numFmtId="1" fontId="17" fillId="26" borderId="13" xfId="112" applyNumberFormat="1" applyFont="1" applyFill="1" applyBorder="1" applyAlignment="1">
      <alignment horizontal="center"/>
      <protection/>
    </xf>
    <xf numFmtId="0" fontId="43" fillId="26" borderId="13" xfId="121" applyFont="1" applyFill="1" applyBorder="1" applyAlignment="1">
      <alignment horizontal="center" vertical="center" wrapText="1"/>
      <protection/>
    </xf>
    <xf numFmtId="2" fontId="89" fillId="26" borderId="13" xfId="112" applyNumberFormat="1" applyFont="1" applyFill="1" applyBorder="1" applyAlignment="1">
      <alignment horizontal="center"/>
      <protection/>
    </xf>
    <xf numFmtId="2" fontId="17" fillId="26" borderId="13" xfId="105" applyNumberFormat="1" applyFont="1" applyFill="1" applyBorder="1" applyAlignment="1">
      <alignment horizontal="center"/>
      <protection/>
    </xf>
    <xf numFmtId="2" fontId="89" fillId="26" borderId="13" xfId="105" applyNumberFormat="1" applyFont="1" applyFill="1" applyBorder="1" applyAlignment="1">
      <alignment horizontal="center"/>
      <protection/>
    </xf>
    <xf numFmtId="49" fontId="13" fillId="26" borderId="13" xfId="112" applyNumberFormat="1" applyFont="1" applyFill="1" applyBorder="1" applyAlignment="1">
      <alignment horizontal="center" vertical="center" wrapText="1"/>
      <protection/>
    </xf>
    <xf numFmtId="4" fontId="17" fillId="26" borderId="13" xfId="112" applyNumberFormat="1" applyFont="1" applyFill="1" applyBorder="1" applyAlignment="1">
      <alignment horizontal="center"/>
      <protection/>
    </xf>
    <xf numFmtId="0" fontId="11" fillId="26" borderId="13" xfId="109" applyFont="1" applyFill="1" applyBorder="1" applyAlignment="1">
      <alignment horizontal="center" vertical="center"/>
      <protection/>
    </xf>
    <xf numFmtId="2" fontId="43" fillId="26" borderId="13" xfId="67" applyNumberFormat="1" applyFont="1" applyFill="1" applyBorder="1" applyAlignment="1">
      <alignment horizontal="center"/>
      <protection/>
    </xf>
    <xf numFmtId="2" fontId="89" fillId="26" borderId="13" xfId="67" applyNumberFormat="1" applyFont="1" applyFill="1" applyBorder="1" applyAlignment="1">
      <alignment horizontal="center"/>
      <protection/>
    </xf>
    <xf numFmtId="2" fontId="10" fillId="26" borderId="13" xfId="105" applyNumberFormat="1" applyFont="1" applyFill="1" applyBorder="1" applyAlignment="1">
      <alignment horizontal="center"/>
      <protection/>
    </xf>
    <xf numFmtId="0" fontId="10" fillId="0" borderId="14" xfId="112" applyFont="1" applyFill="1" applyBorder="1" applyAlignment="1">
      <alignment horizontal="center"/>
      <protection/>
    </xf>
    <xf numFmtId="2" fontId="10" fillId="0" borderId="14" xfId="112" applyNumberFormat="1" applyFont="1" applyFill="1" applyBorder="1" applyAlignment="1">
      <alignment horizontal="center"/>
      <protection/>
    </xf>
    <xf numFmtId="4" fontId="10" fillId="0" borderId="15" xfId="112" applyNumberFormat="1" applyFont="1" applyFill="1" applyBorder="1" applyAlignment="1">
      <alignment horizontal="center"/>
      <protection/>
    </xf>
    <xf numFmtId="0" fontId="11" fillId="26" borderId="13" xfId="121" applyFont="1" applyFill="1" applyBorder="1" applyAlignment="1">
      <alignment horizontal="center" vertical="center" wrapText="1"/>
      <protection/>
    </xf>
    <xf numFmtId="2" fontId="67" fillId="26" borderId="13" xfId="0" applyNumberFormat="1" applyFont="1" applyFill="1" applyBorder="1" applyAlignment="1">
      <alignment horizontal="center"/>
    </xf>
    <xf numFmtId="1" fontId="11" fillId="26" borderId="13" xfId="102" applyNumberFormat="1" applyFont="1" applyFill="1" applyBorder="1" applyAlignment="1">
      <alignment horizontal="center"/>
      <protection/>
    </xf>
    <xf numFmtId="175" fontId="17" fillId="26" borderId="13" xfId="102" applyNumberFormat="1" applyFont="1" applyFill="1" applyBorder="1" applyAlignment="1">
      <alignment horizontal="left" wrapText="1"/>
      <protection/>
    </xf>
    <xf numFmtId="49" fontId="17" fillId="26" borderId="13" xfId="67" applyNumberFormat="1" applyFont="1" applyFill="1" applyBorder="1" applyAlignment="1">
      <alignment horizontal="center" wrapText="1"/>
      <protection/>
    </xf>
    <xf numFmtId="0" fontId="17" fillId="26" borderId="13" xfId="112" applyFont="1" applyFill="1" applyBorder="1" applyAlignment="1">
      <alignment horizontal="center" vertical="center"/>
      <protection/>
    </xf>
    <xf numFmtId="4" fontId="17" fillId="26" borderId="13" xfId="112" applyNumberFormat="1" applyFont="1" applyFill="1" applyBorder="1" applyAlignment="1">
      <alignment horizontal="center" vertical="center"/>
      <protection/>
    </xf>
    <xf numFmtId="1" fontId="11" fillId="15" borderId="31" xfId="102" applyNumberFormat="1" applyFont="1" applyFill="1" applyBorder="1" applyAlignment="1">
      <alignment horizontal="center"/>
      <protection/>
    </xf>
    <xf numFmtId="173" fontId="17" fillId="15" borderId="13" xfId="112" applyNumberFormat="1" applyFont="1" applyFill="1" applyBorder="1" applyAlignment="1">
      <alignment horizontal="center" vertical="center"/>
      <protection/>
    </xf>
    <xf numFmtId="0" fontId="17" fillId="15" borderId="13" xfId="112" applyFont="1" applyFill="1" applyBorder="1" applyAlignment="1">
      <alignment horizontal="center" vertical="center"/>
      <protection/>
    </xf>
    <xf numFmtId="4" fontId="17" fillId="15" borderId="13" xfId="112" applyNumberFormat="1" applyFont="1" applyFill="1" applyBorder="1" applyAlignment="1">
      <alignment horizontal="center"/>
      <protection/>
    </xf>
    <xf numFmtId="49" fontId="13" fillId="15" borderId="13" xfId="112" applyNumberFormat="1" applyFont="1" applyFill="1" applyBorder="1" applyAlignment="1">
      <alignment horizontal="center" vertical="center" wrapText="1"/>
      <protection/>
    </xf>
    <xf numFmtId="4" fontId="89" fillId="15" borderId="13" xfId="112" applyNumberFormat="1" applyFont="1" applyFill="1" applyBorder="1" applyAlignment="1">
      <alignment horizontal="center" vertical="center"/>
      <protection/>
    </xf>
    <xf numFmtId="2" fontId="17" fillId="26" borderId="13" xfId="112" applyNumberFormat="1" applyFont="1" applyFill="1" applyBorder="1" applyAlignment="1">
      <alignment horizontal="center" vertical="center"/>
      <protection/>
    </xf>
    <xf numFmtId="0" fontId="17" fillId="26" borderId="13" xfId="0" applyFont="1" applyFill="1" applyBorder="1" applyAlignment="1">
      <alignment horizontal="center"/>
    </xf>
    <xf numFmtId="0" fontId="17" fillId="26" borderId="13" xfId="112" applyFont="1" applyFill="1" applyBorder="1" applyAlignment="1">
      <alignment horizontal="left" wrapText="1"/>
      <protection/>
    </xf>
    <xf numFmtId="49" fontId="11" fillId="26" borderId="13" xfId="67" applyNumberFormat="1" applyFont="1" applyFill="1" applyBorder="1" applyAlignment="1">
      <alignment horizontal="center" wrapText="1"/>
      <protection/>
    </xf>
    <xf numFmtId="0" fontId="16" fillId="15" borderId="13" xfId="112" applyFont="1" applyFill="1" applyBorder="1" applyAlignment="1">
      <alignment horizontal="center" vertical="center" wrapText="1"/>
      <protection/>
    </xf>
    <xf numFmtId="2" fontId="17" fillId="0" borderId="13" xfId="102" applyNumberFormat="1" applyFont="1" applyFill="1" applyBorder="1" applyAlignment="1">
      <alignment horizontal="center"/>
      <protection/>
    </xf>
    <xf numFmtId="0" fontId="13" fillId="26" borderId="13" xfId="112" applyFont="1" applyFill="1" applyBorder="1" applyAlignment="1">
      <alignment horizontal="center"/>
      <protection/>
    </xf>
    <xf numFmtId="2" fontId="17" fillId="0" borderId="13" xfId="102" applyNumberFormat="1" applyFont="1" applyFill="1" applyBorder="1" applyAlignment="1">
      <alignment horizontal="center" vertical="center"/>
      <protection/>
    </xf>
    <xf numFmtId="2" fontId="17" fillId="8" borderId="13" xfId="109" applyNumberFormat="1" applyFont="1" applyFill="1" applyBorder="1" applyAlignment="1">
      <alignment horizontal="center" vertical="center"/>
      <protection/>
    </xf>
    <xf numFmtId="0" fontId="11" fillId="26" borderId="13" xfId="109" applyFont="1" applyFill="1" applyBorder="1" applyAlignment="1">
      <alignment horizontal="center" vertical="center"/>
      <protection/>
    </xf>
    <xf numFmtId="0" fontId="43" fillId="26" borderId="13" xfId="109" applyFont="1" applyFill="1" applyBorder="1" applyAlignment="1">
      <alignment horizontal="left" vertical="center" wrapText="1"/>
      <protection/>
    </xf>
    <xf numFmtId="174" fontId="17" fillId="26" borderId="13" xfId="102" applyNumberFormat="1" applyFont="1" applyFill="1" applyBorder="1" applyAlignment="1">
      <alignment horizontal="center" vertical="center"/>
      <protection/>
    </xf>
    <xf numFmtId="3" fontId="17" fillId="26" borderId="13" xfId="102" applyNumberFormat="1" applyFont="1" applyFill="1" applyBorder="1" applyAlignment="1">
      <alignment horizontal="center" vertical="center"/>
      <protection/>
    </xf>
    <xf numFmtId="4" fontId="17" fillId="26" borderId="13" xfId="102" applyNumberFormat="1" applyFont="1" applyFill="1" applyBorder="1" applyAlignment="1">
      <alignment horizontal="center" vertical="center"/>
      <protection/>
    </xf>
    <xf numFmtId="0" fontId="17" fillId="26" borderId="13" xfId="109" applyFont="1" applyFill="1" applyBorder="1" applyAlignment="1">
      <alignment horizontal="center" vertical="center" wrapText="1"/>
      <protection/>
    </xf>
    <xf numFmtId="4" fontId="17" fillId="26" borderId="13" xfId="109" applyNumberFormat="1" applyFont="1" applyFill="1" applyBorder="1" applyAlignment="1">
      <alignment horizontal="center" vertical="center"/>
      <protection/>
    </xf>
    <xf numFmtId="3" fontId="17" fillId="26" borderId="13" xfId="109" applyNumberFormat="1" applyFont="1" applyFill="1" applyBorder="1" applyAlignment="1">
      <alignment horizontal="center" vertical="center" wrapText="1"/>
      <protection/>
    </xf>
    <xf numFmtId="2" fontId="17" fillId="26" borderId="13" xfId="109" applyNumberFormat="1" applyFont="1" applyFill="1" applyBorder="1" applyAlignment="1">
      <alignment horizontal="center" vertical="center"/>
      <protection/>
    </xf>
    <xf numFmtId="3" fontId="10" fillId="26" borderId="13" xfId="109" applyNumberFormat="1" applyFont="1" applyFill="1" applyBorder="1" applyAlignment="1">
      <alignment horizontal="center" vertical="center"/>
      <protection/>
    </xf>
    <xf numFmtId="2" fontId="10" fillId="26" borderId="13" xfId="109" applyNumberFormat="1" applyFont="1" applyFill="1" applyBorder="1" applyAlignment="1">
      <alignment horizontal="center" vertical="center"/>
      <protection/>
    </xf>
    <xf numFmtId="3" fontId="17" fillId="0" borderId="13" xfId="102" applyNumberFormat="1" applyFont="1" applyFill="1" applyBorder="1" applyAlignment="1">
      <alignment horizontal="center"/>
      <protection/>
    </xf>
    <xf numFmtId="0" fontId="11" fillId="26" borderId="13" xfId="102" applyFont="1" applyFill="1" applyBorder="1" applyAlignment="1">
      <alignment horizontal="center"/>
      <protection/>
    </xf>
    <xf numFmtId="0" fontId="17" fillId="26" borderId="13" xfId="68" applyFont="1" applyFill="1" applyBorder="1" applyAlignment="1">
      <alignment horizontal="left" vertical="center" wrapText="1"/>
      <protection/>
    </xf>
    <xf numFmtId="3" fontId="17" fillId="26" borderId="13" xfId="68" applyNumberFormat="1" applyFont="1" applyFill="1" applyBorder="1" applyAlignment="1">
      <alignment horizontal="center" vertical="center"/>
      <protection/>
    </xf>
    <xf numFmtId="4" fontId="17" fillId="26" borderId="13" xfId="68" applyNumberFormat="1" applyFont="1" applyFill="1" applyBorder="1" applyAlignment="1">
      <alignment horizontal="center" vertical="center"/>
      <protection/>
    </xf>
    <xf numFmtId="176" fontId="17" fillId="26" borderId="13" xfId="102" applyNumberFormat="1" applyFont="1" applyFill="1" applyBorder="1" applyAlignment="1">
      <alignment horizontal="center" vertical="center"/>
      <protection/>
    </xf>
    <xf numFmtId="176" fontId="17" fillId="26" borderId="13" xfId="68" applyNumberFormat="1" applyFont="1" applyFill="1" applyBorder="1" applyAlignment="1">
      <alignment horizontal="center" vertical="center"/>
      <protection/>
    </xf>
    <xf numFmtId="1" fontId="11" fillId="26" borderId="13" xfId="112" applyNumberFormat="1" applyFont="1" applyFill="1" applyBorder="1" applyAlignment="1">
      <alignment horizontal="center"/>
      <protection/>
    </xf>
    <xf numFmtId="0" fontId="17" fillId="26" borderId="13" xfId="107" applyFont="1" applyFill="1" applyBorder="1" applyAlignment="1">
      <alignment vertical="center" wrapText="1"/>
      <protection/>
    </xf>
    <xf numFmtId="0" fontId="11" fillId="26" borderId="13" xfId="107" applyFont="1" applyFill="1" applyBorder="1" applyAlignment="1">
      <alignment horizontal="center" vertical="center"/>
      <protection/>
    </xf>
    <xf numFmtId="0" fontId="10" fillId="26" borderId="13" xfId="112" applyFont="1" applyFill="1" applyBorder="1" applyAlignment="1">
      <alignment/>
      <protection/>
    </xf>
    <xf numFmtId="0" fontId="11" fillId="4" borderId="17" xfId="112" applyFont="1" applyFill="1" applyBorder="1" applyAlignment="1" applyProtection="1">
      <alignment horizontal="center" vertical="center" wrapText="1"/>
      <protection/>
    </xf>
    <xf numFmtId="0" fontId="17" fillId="4" borderId="13" xfId="107" applyFont="1" applyFill="1" applyBorder="1" applyAlignment="1">
      <alignment vertical="center" wrapText="1"/>
      <protection/>
    </xf>
    <xf numFmtId="0" fontId="17" fillId="4" borderId="13" xfId="107" applyFont="1" applyFill="1" applyBorder="1" applyAlignment="1">
      <alignment horizontal="center" vertical="center"/>
      <protection/>
    </xf>
    <xf numFmtId="178" fontId="17" fillId="4" borderId="13" xfId="112" applyNumberFormat="1" applyFont="1" applyFill="1" applyBorder="1" applyAlignment="1">
      <alignment horizontal="center" vertical="center"/>
      <protection/>
    </xf>
    <xf numFmtId="170" fontId="17" fillId="4" borderId="13" xfId="107" applyNumberFormat="1" applyFont="1" applyFill="1" applyBorder="1" applyAlignment="1">
      <alignment horizontal="center" vertical="center"/>
      <protection/>
    </xf>
    <xf numFmtId="173" fontId="17" fillId="4" borderId="13" xfId="107" applyNumberFormat="1" applyFont="1" applyFill="1" applyBorder="1" applyAlignment="1">
      <alignment horizontal="center" vertical="center"/>
      <protection/>
    </xf>
    <xf numFmtId="171" fontId="10" fillId="4" borderId="13" xfId="112" applyNumberFormat="1" applyFont="1" applyFill="1" applyBorder="1" applyAlignment="1">
      <alignment horizontal="center" vertical="center" wrapText="1"/>
      <protection/>
    </xf>
    <xf numFmtId="0" fontId="13" fillId="4" borderId="13" xfId="112" applyFont="1" applyFill="1" applyBorder="1" applyAlignment="1">
      <alignment horizontal="center"/>
      <protection/>
    </xf>
    <xf numFmtId="0" fontId="10" fillId="4" borderId="13" xfId="112" applyFont="1" applyFill="1" applyBorder="1" applyAlignment="1">
      <alignment horizontal="center" vertical="center" wrapText="1"/>
      <protection/>
    </xf>
    <xf numFmtId="0" fontId="11" fillId="4" borderId="13" xfId="112" applyFont="1" applyFill="1" applyBorder="1" applyAlignment="1">
      <alignment horizontal="center" vertical="center" wrapText="1"/>
      <protection/>
    </xf>
    <xf numFmtId="0" fontId="19" fillId="4" borderId="13" xfId="112" applyFont="1" applyFill="1" applyBorder="1" applyAlignment="1">
      <alignment horizontal="center" vertical="center" wrapText="1"/>
      <protection/>
    </xf>
    <xf numFmtId="180" fontId="17" fillId="0" borderId="13" xfId="112" applyNumberFormat="1" applyFont="1" applyFill="1" applyBorder="1" applyAlignment="1">
      <alignment horizontal="center" vertical="center"/>
      <protection/>
    </xf>
    <xf numFmtId="180" fontId="17" fillId="0" borderId="13" xfId="112" applyNumberFormat="1" applyFont="1" applyFill="1" applyBorder="1" applyAlignment="1">
      <alignment horizontal="center" vertical="center"/>
      <protection/>
    </xf>
    <xf numFmtId="0" fontId="7" fillId="10" borderId="17" xfId="67" applyFont="1" applyFill="1" applyBorder="1" applyAlignment="1" applyProtection="1">
      <alignment horizontal="center" vertical="center" wrapText="1"/>
      <protection/>
    </xf>
    <xf numFmtId="0" fontId="7" fillId="10" borderId="14" xfId="67" applyFont="1" applyFill="1" applyBorder="1" applyAlignment="1" applyProtection="1">
      <alignment horizontal="center" vertical="center" wrapText="1"/>
      <protection/>
    </xf>
    <xf numFmtId="0" fontId="9" fillId="0" borderId="0" xfId="67" applyFont="1" applyAlignment="1">
      <alignment horizontal="center"/>
      <protection/>
    </xf>
    <xf numFmtId="0" fontId="95" fillId="0" borderId="17" xfId="67" applyFont="1" applyBorder="1" applyAlignment="1">
      <alignment horizontal="center"/>
      <protection/>
    </xf>
    <xf numFmtId="0" fontId="95" fillId="0" borderId="14" xfId="67" applyFont="1" applyBorder="1" applyAlignment="1">
      <alignment horizontal="center"/>
      <protection/>
    </xf>
    <xf numFmtId="0" fontId="95" fillId="0" borderId="15" xfId="67" applyFont="1" applyBorder="1" applyAlignment="1">
      <alignment horizontal="center"/>
      <protection/>
    </xf>
    <xf numFmtId="0" fontId="16" fillId="8" borderId="13" xfId="107" applyFont="1" applyFill="1" applyBorder="1" applyAlignment="1">
      <alignment vertical="center" wrapText="1"/>
      <protection/>
    </xf>
    <xf numFmtId="2" fontId="16" fillId="8" borderId="13" xfId="112" applyNumberFormat="1" applyFont="1" applyFill="1" applyBorder="1" applyAlignment="1">
      <alignment horizontal="center"/>
      <protection/>
    </xf>
    <xf numFmtId="2" fontId="84" fillId="0" borderId="13" xfId="67" applyNumberFormat="1" applyFont="1" applyBorder="1" applyAlignment="1" applyProtection="1">
      <alignment horizontal="center" vertical="center" wrapText="1"/>
      <protection locked="0"/>
    </xf>
    <xf numFmtId="171" fontId="10" fillId="8" borderId="13" xfId="112" applyNumberFormat="1" applyFont="1" applyFill="1" applyBorder="1" applyAlignment="1">
      <alignment horizontal="center" vertical="center" wrapText="1"/>
      <protection/>
    </xf>
    <xf numFmtId="0" fontId="10" fillId="8" borderId="13" xfId="112" applyFont="1" applyFill="1" applyBorder="1" applyAlignment="1">
      <alignment horizontal="center" vertical="center" wrapText="1"/>
      <protection/>
    </xf>
    <xf numFmtId="0" fontId="11" fillId="8" borderId="13" xfId="112" applyFont="1" applyFill="1" applyBorder="1" applyAlignment="1">
      <alignment horizontal="center" vertical="center" wrapText="1"/>
      <protection/>
    </xf>
    <xf numFmtId="0" fontId="19" fillId="8" borderId="13" xfId="112" applyFont="1" applyFill="1" applyBorder="1" applyAlignment="1">
      <alignment horizontal="center" vertical="center" wrapText="1"/>
      <protection/>
    </xf>
    <xf numFmtId="0" fontId="44" fillId="14" borderId="13" xfId="67" applyFont="1" applyFill="1" applyBorder="1" applyAlignment="1" applyProtection="1">
      <alignment vertical="center" wrapText="1"/>
      <protection/>
    </xf>
    <xf numFmtId="1" fontId="44" fillId="14" borderId="13" xfId="67" applyNumberFormat="1" applyFont="1" applyFill="1" applyBorder="1" applyAlignment="1" applyProtection="1">
      <alignment horizontal="center" vertical="center" wrapText="1"/>
      <protection/>
    </xf>
    <xf numFmtId="4" fontId="44" fillId="14" borderId="13" xfId="67" applyNumberFormat="1" applyFont="1" applyFill="1" applyBorder="1" applyAlignment="1" applyProtection="1">
      <alignment horizontal="center" vertical="center"/>
      <protection locked="0"/>
    </xf>
    <xf numFmtId="0" fontId="13" fillId="14" borderId="13" xfId="67" applyFont="1" applyFill="1" applyBorder="1" applyAlignment="1">
      <alignment horizontal="left" wrapText="1"/>
      <protection/>
    </xf>
    <xf numFmtId="0" fontId="44" fillId="14" borderId="13" xfId="67" applyFont="1" applyFill="1" applyBorder="1" applyAlignment="1" applyProtection="1">
      <alignment horizontal="center" vertical="center" wrapText="1"/>
      <protection/>
    </xf>
    <xf numFmtId="3" fontId="44" fillId="14" borderId="13" xfId="67" applyNumberFormat="1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/>
    </xf>
    <xf numFmtId="4" fontId="13" fillId="14" borderId="16" xfId="67" applyNumberFormat="1" applyFont="1" applyFill="1" applyBorder="1" applyAlignment="1" applyProtection="1">
      <alignment horizontal="center" vertical="center"/>
      <protection locked="0"/>
    </xf>
    <xf numFmtId="4" fontId="44" fillId="4" borderId="13" xfId="67" applyNumberFormat="1" applyFont="1" applyFill="1" applyBorder="1" applyAlignment="1" applyProtection="1">
      <alignment horizontal="center" vertical="center"/>
      <protection locked="0"/>
    </xf>
    <xf numFmtId="0" fontId="44" fillId="8" borderId="13" xfId="67" applyFont="1" applyFill="1" applyBorder="1" applyAlignment="1" applyProtection="1">
      <alignment vertical="center" wrapText="1"/>
      <protection/>
    </xf>
    <xf numFmtId="2" fontId="44" fillId="8" borderId="13" xfId="67" applyNumberFormat="1" applyFont="1" applyFill="1" applyBorder="1" applyAlignment="1" applyProtection="1">
      <alignment horizontal="center" vertical="center" wrapText="1"/>
      <protection/>
    </xf>
    <xf numFmtId="4" fontId="44" fillId="8" borderId="13" xfId="67" applyNumberFormat="1" applyFont="1" applyFill="1" applyBorder="1" applyAlignment="1" applyProtection="1">
      <alignment horizontal="center" vertical="center"/>
      <protection locked="0"/>
    </xf>
    <xf numFmtId="4" fontId="44" fillId="8" borderId="28" xfId="67" applyNumberFormat="1" applyFont="1" applyFill="1" applyBorder="1" applyAlignment="1" applyProtection="1">
      <alignment horizontal="center" vertical="center"/>
      <protection locked="0"/>
    </xf>
    <xf numFmtId="0" fontId="97" fillId="8" borderId="13" xfId="67" applyFont="1" applyFill="1" applyBorder="1" applyAlignment="1">
      <alignment horizontal="left" wrapText="1"/>
      <protection/>
    </xf>
    <xf numFmtId="0" fontId="13" fillId="8" borderId="13" xfId="67" applyFont="1" applyFill="1" applyBorder="1" applyAlignment="1" applyProtection="1">
      <alignment horizontal="center" vertical="center" wrapText="1"/>
      <protection/>
    </xf>
    <xf numFmtId="3" fontId="13" fillId="8" borderId="16" xfId="67" applyNumberFormat="1" applyFont="1" applyFill="1" applyBorder="1" applyAlignment="1" applyProtection="1">
      <alignment horizontal="center" vertical="center"/>
      <protection locked="0"/>
    </xf>
    <xf numFmtId="4" fontId="13" fillId="8" borderId="13" xfId="67" applyNumberFormat="1" applyFont="1" applyFill="1" applyBorder="1" applyAlignment="1" applyProtection="1">
      <alignment horizontal="center" vertical="center"/>
      <protection locked="0"/>
    </xf>
    <xf numFmtId="4" fontId="13" fillId="4" borderId="19" xfId="67" applyNumberFormat="1" applyFont="1" applyFill="1" applyBorder="1" applyAlignment="1" applyProtection="1">
      <alignment horizontal="center" vertical="center"/>
      <protection locked="0"/>
    </xf>
    <xf numFmtId="4" fontId="13" fillId="4" borderId="13" xfId="67" applyNumberFormat="1" applyFont="1" applyFill="1" applyBorder="1" applyAlignment="1" applyProtection="1">
      <alignment horizontal="center" vertical="center"/>
      <protection locked="0"/>
    </xf>
    <xf numFmtId="4" fontId="13" fillId="4" borderId="18" xfId="67" applyNumberFormat="1" applyFont="1" applyFill="1" applyBorder="1" applyAlignment="1" applyProtection="1">
      <alignment horizontal="center" vertical="center"/>
      <protection locked="0"/>
    </xf>
    <xf numFmtId="4" fontId="44" fillId="4" borderId="15" xfId="67" applyNumberFormat="1" applyFont="1" applyFill="1" applyBorder="1" applyAlignment="1" applyProtection="1">
      <alignment horizontal="center" vertical="center"/>
      <protection/>
    </xf>
    <xf numFmtId="4" fontId="0" fillId="4" borderId="16" xfId="67" applyNumberFormat="1" applyFont="1" applyFill="1" applyBorder="1" applyAlignment="1" applyProtection="1">
      <alignment horizontal="center" vertical="center"/>
      <protection locked="0"/>
    </xf>
    <xf numFmtId="4" fontId="44" fillId="4" borderId="16" xfId="67" applyNumberFormat="1" applyFont="1" applyFill="1" applyBorder="1" applyAlignment="1" applyProtection="1">
      <alignment horizontal="center" vertical="center"/>
      <protection/>
    </xf>
    <xf numFmtId="0" fontId="21" fillId="10" borderId="49" xfId="67" applyFont="1" applyFill="1" applyBorder="1" applyAlignment="1" applyProtection="1">
      <alignment horizontal="center" vertical="center"/>
      <protection/>
    </xf>
    <xf numFmtId="0" fontId="7" fillId="10" borderId="13" xfId="67" applyFont="1" applyFill="1" applyBorder="1" applyAlignment="1">
      <alignment horizontal="center" vertical="center"/>
      <protection/>
    </xf>
    <xf numFmtId="0" fontId="49" fillId="0" borderId="0" xfId="67" applyFont="1" applyAlignment="1">
      <alignment horizontal="center"/>
      <protection/>
    </xf>
    <xf numFmtId="0" fontId="1" fillId="15" borderId="14" xfId="67" applyFill="1" applyBorder="1" applyAlignment="1">
      <alignment horizontal="center" vertical="center"/>
      <protection/>
    </xf>
    <xf numFmtId="0" fontId="1" fillId="15" borderId="15" xfId="67" applyFill="1" applyBorder="1" applyAlignment="1">
      <alignment horizontal="center" vertical="center"/>
      <protection/>
    </xf>
    <xf numFmtId="0" fontId="2" fillId="0" borderId="0" xfId="87" applyFont="1" applyBorder="1" applyAlignment="1" applyProtection="1">
      <alignment horizontal="center" vertical="center" wrapText="1"/>
      <protection/>
    </xf>
    <xf numFmtId="0" fontId="9" fillId="0" borderId="0" xfId="67" applyFont="1" applyFill="1" applyAlignment="1">
      <alignment horizontal="left" indent="4"/>
      <protection/>
    </xf>
    <xf numFmtId="0" fontId="9" fillId="0" borderId="0" xfId="67" applyFont="1" applyAlignment="1">
      <alignment horizontal="left" indent="4"/>
      <protection/>
    </xf>
    <xf numFmtId="0" fontId="61" fillId="15" borderId="52" xfId="67" applyFont="1" applyFill="1" applyBorder="1" applyAlignment="1" applyProtection="1">
      <alignment horizontal="center" vertical="center"/>
      <protection/>
    </xf>
    <xf numFmtId="0" fontId="61" fillId="15" borderId="53" xfId="67" applyFont="1" applyFill="1" applyBorder="1" applyAlignment="1" applyProtection="1">
      <alignment horizontal="center" vertical="center"/>
      <protection/>
    </xf>
    <xf numFmtId="14" fontId="1" fillId="15" borderId="51" xfId="67" applyNumberFormat="1" applyFill="1" applyBorder="1" applyAlignment="1" applyProtection="1">
      <alignment horizontal="center" vertical="center"/>
      <protection/>
    </xf>
    <xf numFmtId="14" fontId="1" fillId="15" borderId="53" xfId="67" applyNumberFormat="1" applyFill="1" applyBorder="1" applyAlignment="1" applyProtection="1">
      <alignment horizontal="center" vertical="center"/>
      <protection/>
    </xf>
    <xf numFmtId="0" fontId="1" fillId="15" borderId="17" xfId="67" applyFont="1" applyFill="1" applyBorder="1" applyAlignment="1">
      <alignment horizontal="center" vertical="center"/>
      <protection/>
    </xf>
    <xf numFmtId="0" fontId="59" fillId="26" borderId="14" xfId="112" applyFont="1" applyFill="1" applyBorder="1" applyAlignment="1" applyProtection="1">
      <alignment horizontal="center" vertical="center" wrapText="1"/>
      <protection/>
    </xf>
    <xf numFmtId="0" fontId="10" fillId="26" borderId="15" xfId="112" applyFont="1" applyFill="1" applyBorder="1" applyAlignment="1">
      <alignment horizontal="left" vertical="center" wrapText="1"/>
      <protection/>
    </xf>
    <xf numFmtId="0" fontId="85" fillId="8" borderId="13" xfId="112" applyFont="1" applyFill="1" applyBorder="1" applyAlignment="1">
      <alignment horizontal="left"/>
      <protection/>
    </xf>
    <xf numFmtId="0" fontId="61" fillId="15" borderId="51" xfId="67" applyFont="1" applyFill="1" applyBorder="1" applyAlignment="1" applyProtection="1">
      <alignment horizontal="center" vertical="center"/>
      <protection/>
    </xf>
    <xf numFmtId="0" fontId="18" fillId="26" borderId="15" xfId="109" applyFont="1" applyFill="1" applyBorder="1" applyAlignment="1">
      <alignment horizontal="left" vertical="center" wrapText="1"/>
      <protection/>
    </xf>
    <xf numFmtId="0" fontId="54" fillId="15" borderId="17" xfId="112" applyFont="1" applyFill="1" applyBorder="1" applyAlignment="1">
      <alignment horizontal="left" vertical="center"/>
      <protection/>
    </xf>
    <xf numFmtId="0" fontId="54" fillId="15" borderId="14" xfId="112" applyFont="1" applyFill="1" applyBorder="1" applyAlignment="1">
      <alignment horizontal="left" vertical="center"/>
      <protection/>
    </xf>
    <xf numFmtId="0" fontId="54" fillId="15" borderId="15" xfId="112" applyFont="1" applyFill="1" applyBorder="1" applyAlignment="1">
      <alignment horizontal="left" vertical="center"/>
      <protection/>
    </xf>
    <xf numFmtId="0" fontId="15" fillId="26" borderId="17" xfId="67" applyFont="1" applyFill="1" applyBorder="1" applyAlignment="1">
      <alignment horizontal="left" wrapText="1"/>
      <protection/>
    </xf>
    <xf numFmtId="0" fontId="15" fillId="26" borderId="15" xfId="67" applyFont="1" applyFill="1" applyBorder="1" applyAlignment="1">
      <alignment horizontal="left" wrapText="1"/>
      <protection/>
    </xf>
    <xf numFmtId="0" fontId="10" fillId="26" borderId="13" xfId="112" applyFont="1" applyFill="1" applyBorder="1" applyAlignment="1">
      <alignment horizontal="center" vertical="center" wrapText="1"/>
      <protection/>
    </xf>
    <xf numFmtId="0" fontId="58" fillId="0" borderId="17" xfId="112" applyFont="1" applyFill="1" applyBorder="1" applyAlignment="1">
      <alignment horizontal="center"/>
      <protection/>
    </xf>
    <xf numFmtId="0" fontId="58" fillId="0" borderId="15" xfId="112" applyFont="1" applyFill="1" applyBorder="1" applyAlignment="1">
      <alignment horizontal="center"/>
      <protection/>
    </xf>
    <xf numFmtId="0" fontId="11" fillId="0" borderId="19" xfId="112" applyFont="1" applyFill="1" applyBorder="1" applyAlignment="1">
      <alignment horizontal="center" vertical="center" wrapText="1"/>
      <protection/>
    </xf>
    <xf numFmtId="0" fontId="11" fillId="0" borderId="18" xfId="112" applyFont="1" applyFill="1" applyBorder="1" applyAlignment="1">
      <alignment horizontal="center" vertical="center" wrapText="1"/>
      <protection/>
    </xf>
    <xf numFmtId="0" fontId="11" fillId="0" borderId="16" xfId="112" applyFont="1" applyFill="1" applyBorder="1" applyAlignment="1">
      <alignment horizontal="center" vertical="center" wrapText="1"/>
      <protection/>
    </xf>
    <xf numFmtId="0" fontId="60" fillId="15" borderId="17" xfId="112" applyFont="1" applyFill="1" applyBorder="1" applyAlignment="1">
      <alignment horizontal="left" vertical="center"/>
      <protection/>
    </xf>
    <xf numFmtId="0" fontId="60" fillId="15" borderId="14" xfId="112" applyFont="1" applyFill="1" applyBorder="1" applyAlignment="1">
      <alignment horizontal="left" vertical="center"/>
      <protection/>
    </xf>
    <xf numFmtId="0" fontId="60" fillId="15" borderId="15" xfId="112" applyFont="1" applyFill="1" applyBorder="1" applyAlignment="1">
      <alignment horizontal="left" vertical="center"/>
      <protection/>
    </xf>
    <xf numFmtId="0" fontId="59" fillId="26" borderId="17" xfId="112" applyFont="1" applyFill="1" applyBorder="1" applyAlignment="1" applyProtection="1">
      <alignment horizontal="center" vertical="center" wrapText="1"/>
      <protection/>
    </xf>
    <xf numFmtId="0" fontId="18" fillId="26" borderId="17" xfId="109" applyFont="1" applyFill="1" applyBorder="1" applyAlignment="1">
      <alignment horizontal="left" vertical="center" wrapText="1"/>
      <protection/>
    </xf>
    <xf numFmtId="0" fontId="18" fillId="26" borderId="14" xfId="109" applyFont="1" applyFill="1" applyBorder="1" applyAlignment="1">
      <alignment horizontal="left" vertical="center" wrapText="1"/>
      <protection/>
    </xf>
    <xf numFmtId="0" fontId="18" fillId="28" borderId="17" xfId="112" applyFont="1" applyFill="1" applyBorder="1" applyAlignment="1">
      <alignment horizontal="center" vertical="center"/>
      <protection/>
    </xf>
    <xf numFmtId="0" fontId="50" fillId="28" borderId="14" xfId="112" applyFont="1" applyFill="1" applyBorder="1" applyAlignment="1">
      <alignment horizontal="center" vertical="center"/>
      <protection/>
    </xf>
    <xf numFmtId="0" fontId="18" fillId="28" borderId="15" xfId="112" applyFont="1" applyFill="1" applyBorder="1" applyAlignment="1">
      <alignment horizontal="center"/>
      <protection/>
    </xf>
    <xf numFmtId="0" fontId="7" fillId="26" borderId="17" xfId="112" applyFont="1" applyFill="1" applyBorder="1" applyAlignment="1" applyProtection="1">
      <alignment horizontal="left" vertical="center" wrapText="1"/>
      <protection/>
    </xf>
    <xf numFmtId="0" fontId="7" fillId="26" borderId="15" xfId="112" applyFont="1" applyFill="1" applyBorder="1" applyAlignment="1" applyProtection="1">
      <alignment horizontal="left" vertical="center" wrapText="1"/>
      <protection/>
    </xf>
    <xf numFmtId="0" fontId="7" fillId="28" borderId="13" xfId="112" applyFont="1" applyFill="1" applyBorder="1" applyAlignment="1" applyProtection="1">
      <alignment horizontal="center" vertical="center" wrapText="1"/>
      <protection/>
    </xf>
    <xf numFmtId="0" fontId="60" fillId="15" borderId="13" xfId="112" applyFont="1" applyFill="1" applyBorder="1" applyAlignment="1">
      <alignment vertical="center"/>
      <protection/>
    </xf>
    <xf numFmtId="0" fontId="60" fillId="15" borderId="16" xfId="112" applyFont="1" applyFill="1" applyBorder="1" applyAlignment="1">
      <alignment vertical="center"/>
      <protection/>
    </xf>
    <xf numFmtId="0" fontId="48" fillId="26" borderId="14" xfId="112" applyFont="1" applyFill="1" applyBorder="1" applyAlignment="1">
      <alignment horizontal="left" vertical="center" wrapText="1"/>
      <protection/>
    </xf>
    <xf numFmtId="0" fontId="18" fillId="28" borderId="17" xfId="112" applyFont="1" applyFill="1" applyBorder="1" applyAlignment="1">
      <alignment horizontal="center"/>
      <protection/>
    </xf>
    <xf numFmtId="0" fontId="18" fillId="28" borderId="14" xfId="112" applyFont="1" applyFill="1" applyBorder="1" applyAlignment="1">
      <alignment horizontal="center"/>
      <protection/>
    </xf>
    <xf numFmtId="0" fontId="49" fillId="0" borderId="0" xfId="112" applyFont="1" applyAlignment="1">
      <alignment horizontal="center"/>
      <protection/>
    </xf>
    <xf numFmtId="0" fontId="47" fillId="10" borderId="17" xfId="112" applyFont="1" applyFill="1" applyBorder="1" applyAlignment="1">
      <alignment horizontal="left"/>
      <protection/>
    </xf>
    <xf numFmtId="0" fontId="47" fillId="10" borderId="14" xfId="112" applyFont="1" applyFill="1" applyBorder="1" applyAlignment="1">
      <alignment horizontal="left"/>
      <protection/>
    </xf>
    <xf numFmtId="0" fontId="0" fillId="0" borderId="0" xfId="112" applyFont="1" applyAlignment="1">
      <alignment horizontal="left" vertical="center" wrapText="1"/>
      <protection/>
    </xf>
    <xf numFmtId="0" fontId="20" fillId="15" borderId="13" xfId="112" applyFont="1" applyFill="1" applyBorder="1" applyAlignment="1">
      <alignment vertical="center"/>
      <protection/>
    </xf>
    <xf numFmtId="0" fontId="21" fillId="10" borderId="14" xfId="112" applyFont="1" applyFill="1" applyBorder="1" applyAlignment="1" applyProtection="1">
      <alignment horizontal="center" vertical="center" wrapText="1"/>
      <protection/>
    </xf>
    <xf numFmtId="0" fontId="21" fillId="10" borderId="15" xfId="112" applyFont="1" applyFill="1" applyBorder="1" applyAlignment="1" applyProtection="1">
      <alignment horizontal="center" vertical="center" wrapText="1"/>
      <protection/>
    </xf>
    <xf numFmtId="0" fontId="0" fillId="0" borderId="13" xfId="112" applyFont="1" applyBorder="1" applyAlignment="1">
      <alignment horizontal="center" vertical="center" wrapText="1"/>
      <protection/>
    </xf>
    <xf numFmtId="0" fontId="53" fillId="0" borderId="13" xfId="112" applyFont="1" applyBorder="1" applyAlignment="1">
      <alignment horizontal="center" vertical="center" wrapText="1"/>
      <protection/>
    </xf>
    <xf numFmtId="0" fontId="0" fillId="0" borderId="19" xfId="112" applyFont="1" applyBorder="1" applyAlignment="1">
      <alignment horizontal="center" vertical="center" wrapText="1"/>
      <protection/>
    </xf>
    <xf numFmtId="0" fontId="0" fillId="0" borderId="18" xfId="112" applyFont="1" applyBorder="1" applyAlignment="1">
      <alignment horizontal="center" vertical="center" wrapText="1"/>
      <protection/>
    </xf>
    <xf numFmtId="0" fontId="0" fillId="0" borderId="16" xfId="112" applyFont="1" applyBorder="1" applyAlignment="1">
      <alignment horizontal="center" vertical="center" wrapText="1"/>
      <protection/>
    </xf>
    <xf numFmtId="0" fontId="13" fillId="10" borderId="15" xfId="0" applyFont="1" applyFill="1" applyBorder="1" applyAlignment="1">
      <alignment/>
    </xf>
    <xf numFmtId="0" fontId="13" fillId="8" borderId="13" xfId="67" applyFont="1" applyFill="1" applyBorder="1" applyAlignment="1">
      <alignment horizontal="left" wrapText="1"/>
      <protection/>
    </xf>
    <xf numFmtId="0" fontId="82" fillId="8" borderId="13" xfId="67" applyFont="1" applyFill="1" applyBorder="1" applyAlignment="1">
      <alignment horizontal="left" wrapText="1"/>
      <protection/>
    </xf>
    <xf numFmtId="0" fontId="1" fillId="0" borderId="0" xfId="67" applyBorder="1" applyAlignment="1">
      <alignment horizontal="center"/>
      <protection/>
    </xf>
    <xf numFmtId="0" fontId="1" fillId="0" borderId="0" xfId="67" applyNumberFormat="1" applyFont="1" applyBorder="1" applyAlignment="1" applyProtection="1">
      <alignment horizontal="left" vertical="center" wrapText="1"/>
      <protection/>
    </xf>
    <xf numFmtId="4" fontId="1" fillId="0" borderId="0" xfId="67" applyNumberFormat="1" applyFill="1" applyBorder="1" applyAlignment="1" applyProtection="1">
      <alignment horizontal="center" vertical="center"/>
      <protection locked="0"/>
    </xf>
    <xf numFmtId="4" fontId="1" fillId="8" borderId="0" xfId="67" applyNumberFormat="1" applyFill="1" applyBorder="1" applyAlignment="1" applyProtection="1">
      <alignment horizontal="center" vertical="center" wrapText="1"/>
      <protection locked="0"/>
    </xf>
    <xf numFmtId="4" fontId="1" fillId="8" borderId="0" xfId="67" applyNumberFormat="1" applyFont="1" applyFill="1" applyBorder="1" applyAlignment="1" applyProtection="1">
      <alignment horizontal="center" vertical="center" wrapText="1"/>
      <protection locked="0"/>
    </xf>
    <xf numFmtId="0" fontId="80" fillId="0" borderId="13" xfId="67" applyFont="1" applyFill="1" applyBorder="1" applyAlignment="1" applyProtection="1">
      <alignment vertical="center" wrapText="1"/>
      <protection/>
    </xf>
    <xf numFmtId="0" fontId="113" fillId="0" borderId="13" xfId="67" applyFont="1" applyFill="1" applyBorder="1" applyAlignment="1">
      <alignment horizontal="left" wrapText="1"/>
      <protection/>
    </xf>
    <xf numFmtId="0" fontId="16" fillId="8" borderId="13" xfId="112" applyFont="1" applyFill="1" applyBorder="1" applyAlignment="1">
      <alignment horizontal="center"/>
      <protection/>
    </xf>
    <xf numFmtId="0" fontId="18" fillId="28" borderId="15" xfId="112" applyFont="1" applyFill="1" applyBorder="1" applyAlignment="1">
      <alignment horizontal="left" vertical="center"/>
      <protection/>
    </xf>
    <xf numFmtId="0" fontId="21" fillId="10" borderId="17" xfId="112" applyFont="1" applyFill="1" applyBorder="1" applyAlignment="1" applyProtection="1">
      <alignment horizontal="center" vertical="center" wrapText="1"/>
      <protection/>
    </xf>
    <xf numFmtId="0" fontId="85" fillId="0" borderId="78" xfId="112" applyFont="1" applyFill="1" applyBorder="1" applyAlignment="1">
      <alignment horizontal="left" wrapText="1"/>
      <protection/>
    </xf>
    <xf numFmtId="0" fontId="85" fillId="0" borderId="72" xfId="112" applyFont="1" applyFill="1" applyBorder="1" applyAlignment="1">
      <alignment horizontal="left" wrapText="1"/>
      <protection/>
    </xf>
    <xf numFmtId="0" fontId="57" fillId="15" borderId="78" xfId="67" applyFont="1" applyFill="1" applyBorder="1" applyAlignment="1">
      <alignment horizontal="left" wrapText="1"/>
      <protection/>
    </xf>
    <xf numFmtId="0" fontId="57" fillId="15" borderId="79" xfId="67" applyFont="1" applyFill="1" applyBorder="1" applyAlignment="1">
      <alignment horizontal="left" wrapText="1"/>
      <protection/>
    </xf>
    <xf numFmtId="0" fontId="57" fillId="15" borderId="72" xfId="67" applyFont="1" applyFill="1" applyBorder="1" applyAlignment="1">
      <alignment horizontal="left" wrapText="1"/>
      <protection/>
    </xf>
    <xf numFmtId="0" fontId="85" fillId="0" borderId="17" xfId="102" applyFont="1" applyFill="1" applyBorder="1" applyAlignment="1">
      <alignment horizontal="left" vertical="center"/>
      <protection/>
    </xf>
    <xf numFmtId="0" fontId="85" fillId="0" borderId="14" xfId="102" applyFont="1" applyFill="1" applyBorder="1" applyAlignment="1">
      <alignment horizontal="left" vertical="center"/>
      <protection/>
    </xf>
    <xf numFmtId="0" fontId="85" fillId="0" borderId="15" xfId="102" applyFont="1" applyFill="1" applyBorder="1" applyAlignment="1">
      <alignment horizontal="left" vertical="center"/>
      <protection/>
    </xf>
    <xf numFmtId="0" fontId="85" fillId="8" borderId="17" xfId="102" applyFont="1" applyFill="1" applyBorder="1" applyAlignment="1">
      <alignment horizontal="left" vertical="center"/>
      <protection/>
    </xf>
    <xf numFmtId="0" fontId="85" fillId="8" borderId="14" xfId="102" applyFont="1" applyFill="1" applyBorder="1" applyAlignment="1">
      <alignment horizontal="left" vertical="center"/>
      <protection/>
    </xf>
    <xf numFmtId="0" fontId="85" fillId="8" borderId="15" xfId="102" applyFont="1" applyFill="1" applyBorder="1" applyAlignment="1">
      <alignment horizontal="left" vertical="center"/>
      <protection/>
    </xf>
    <xf numFmtId="0" fontId="10" fillId="26" borderId="17" xfId="112" applyFont="1" applyFill="1" applyBorder="1" applyAlignment="1">
      <alignment horizontal="left" vertical="center" wrapText="1"/>
      <protection/>
    </xf>
    <xf numFmtId="0" fontId="10" fillId="26" borderId="14" xfId="112" applyFont="1" applyFill="1" applyBorder="1" applyAlignment="1">
      <alignment horizontal="left" vertical="center" wrapText="1"/>
      <protection/>
    </xf>
    <xf numFmtId="0" fontId="10" fillId="26" borderId="17" xfId="103" applyFont="1" applyFill="1" applyBorder="1" applyAlignment="1" applyProtection="1">
      <alignment horizontal="left" vertical="center" wrapText="1"/>
      <protection/>
    </xf>
    <xf numFmtId="0" fontId="10" fillId="26" borderId="14" xfId="103" applyFont="1" applyFill="1" applyBorder="1" applyAlignment="1" applyProtection="1">
      <alignment horizontal="left" vertical="center" wrapText="1"/>
      <protection/>
    </xf>
    <xf numFmtId="0" fontId="10" fillId="26" borderId="15" xfId="103" applyFont="1" applyFill="1" applyBorder="1" applyAlignment="1" applyProtection="1">
      <alignment horizontal="left" vertical="center" wrapText="1"/>
      <protection/>
    </xf>
    <xf numFmtId="0" fontId="18" fillId="26" borderId="17" xfId="112" applyFont="1" applyFill="1" applyBorder="1" applyAlignment="1" applyProtection="1">
      <alignment horizontal="left" vertical="center" wrapText="1"/>
      <protection/>
    </xf>
    <xf numFmtId="0" fontId="18" fillId="26" borderId="14" xfId="112" applyFont="1" applyFill="1" applyBorder="1" applyAlignment="1" applyProtection="1">
      <alignment horizontal="left" vertical="center" wrapText="1"/>
      <protection/>
    </xf>
    <xf numFmtId="0" fontId="18" fillId="26" borderId="17" xfId="109" applyFont="1" applyFill="1" applyBorder="1" applyAlignment="1">
      <alignment horizontal="left" vertical="center"/>
      <protection/>
    </xf>
    <xf numFmtId="0" fontId="18" fillId="26" borderId="14" xfId="109" applyFont="1" applyFill="1" applyBorder="1" applyAlignment="1">
      <alignment horizontal="left" vertical="center"/>
      <protection/>
    </xf>
    <xf numFmtId="0" fontId="18" fillId="26" borderId="15" xfId="109" applyFont="1" applyFill="1" applyBorder="1" applyAlignment="1">
      <alignment horizontal="left" vertical="center"/>
      <protection/>
    </xf>
    <xf numFmtId="0" fontId="18" fillId="26" borderId="17" xfId="112" applyFont="1" applyFill="1" applyBorder="1" applyAlignment="1">
      <alignment horizontal="left" vertical="center" wrapText="1"/>
      <protection/>
    </xf>
    <xf numFmtId="0" fontId="18" fillId="26" borderId="15" xfId="112" applyFont="1" applyFill="1" applyBorder="1" applyAlignment="1">
      <alignment horizontal="left" vertical="center" wrapText="1"/>
      <protection/>
    </xf>
    <xf numFmtId="0" fontId="18" fillId="26" borderId="17" xfId="102" applyFont="1" applyFill="1" applyBorder="1" applyAlignment="1">
      <alignment horizontal="left" vertical="center" wrapText="1"/>
      <protection/>
    </xf>
    <xf numFmtId="0" fontId="18" fillId="26" borderId="14" xfId="102" applyFont="1" applyFill="1" applyBorder="1" applyAlignment="1">
      <alignment horizontal="left" vertical="center" wrapText="1"/>
      <protection/>
    </xf>
    <xf numFmtId="0" fontId="18" fillId="26" borderId="15" xfId="102" applyFont="1" applyFill="1" applyBorder="1" applyAlignment="1">
      <alignment horizontal="left" vertical="center" wrapText="1"/>
      <protection/>
    </xf>
    <xf numFmtId="0" fontId="18" fillId="28" borderId="17" xfId="112" applyFont="1" applyFill="1" applyBorder="1" applyAlignment="1" applyProtection="1">
      <alignment horizontal="center" vertical="center" wrapText="1"/>
      <protection/>
    </xf>
    <xf numFmtId="0" fontId="18" fillId="28" borderId="14" xfId="112" applyFont="1" applyFill="1" applyBorder="1" applyAlignment="1" applyProtection="1">
      <alignment horizontal="center" vertical="center" wrapText="1"/>
      <protection/>
    </xf>
    <xf numFmtId="0" fontId="54" fillId="15" borderId="17" xfId="112" applyFont="1" applyFill="1" applyBorder="1" applyAlignment="1">
      <alignment vertical="center"/>
      <protection/>
    </xf>
    <xf numFmtId="0" fontId="54" fillId="15" borderId="14" xfId="112" applyFont="1" applyFill="1" applyBorder="1" applyAlignment="1">
      <alignment vertical="center"/>
      <protection/>
    </xf>
    <xf numFmtId="0" fontId="54" fillId="15" borderId="15" xfId="112" applyFont="1" applyFill="1" applyBorder="1" applyAlignment="1">
      <alignment vertical="center"/>
      <protection/>
    </xf>
    <xf numFmtId="0" fontId="18" fillId="28" borderId="17" xfId="112" applyFont="1" applyFill="1" applyBorder="1" applyAlignment="1">
      <alignment horizontal="left" vertical="center"/>
      <protection/>
    </xf>
    <xf numFmtId="0" fontId="7" fillId="10" borderId="15" xfId="67" applyFont="1" applyFill="1" applyBorder="1" applyAlignment="1" applyProtection="1">
      <alignment horizontal="center" vertical="center" wrapText="1"/>
      <protection/>
    </xf>
    <xf numFmtId="0" fontId="1" fillId="0" borderId="13" xfId="67" applyBorder="1" applyAlignment="1" applyProtection="1">
      <alignment horizontal="center" vertical="center" wrapText="1"/>
      <protection/>
    </xf>
    <xf numFmtId="0" fontId="9" fillId="0" borderId="0" xfId="108" applyFont="1" applyAlignment="1" applyProtection="1">
      <alignment horizontal="right"/>
      <protection hidden="1"/>
    </xf>
    <xf numFmtId="0" fontId="1" fillId="0" borderId="0" xfId="67" applyProtection="1">
      <alignment/>
      <protection/>
    </xf>
    <xf numFmtId="0" fontId="1" fillId="0" borderId="13" xfId="67" applyFill="1" applyBorder="1" applyAlignment="1" applyProtection="1">
      <alignment horizontal="center" vertical="center" wrapText="1"/>
      <protection/>
    </xf>
    <xf numFmtId="0" fontId="1" fillId="0" borderId="37" xfId="67" applyFill="1" applyBorder="1" applyProtection="1">
      <alignment/>
      <protection/>
    </xf>
    <xf numFmtId="0" fontId="1" fillId="0" borderId="0" xfId="67" applyAlignment="1" applyProtection="1">
      <alignment horizontal="left" vertical="top" wrapText="1"/>
      <protection/>
    </xf>
    <xf numFmtId="0" fontId="7" fillId="10" borderId="17" xfId="67" applyFont="1" applyFill="1" applyBorder="1" applyAlignment="1" applyProtection="1">
      <alignment horizontal="center" vertical="center"/>
      <protection/>
    </xf>
    <xf numFmtId="0" fontId="7" fillId="10" borderId="14" xfId="67" applyFont="1" applyFill="1" applyBorder="1" applyAlignment="1" applyProtection="1">
      <alignment horizontal="center" vertical="center"/>
      <protection/>
    </xf>
    <xf numFmtId="0" fontId="7" fillId="10" borderId="15" xfId="67" applyFont="1" applyFill="1" applyBorder="1" applyAlignment="1" applyProtection="1">
      <alignment horizontal="center" vertical="center"/>
      <protection/>
    </xf>
    <xf numFmtId="0" fontId="1" fillId="0" borderId="19" xfId="67" applyFill="1" applyBorder="1" applyAlignment="1" applyProtection="1">
      <alignment horizontal="center" vertical="center" wrapText="1"/>
      <protection/>
    </xf>
    <xf numFmtId="0" fontId="1" fillId="0" borderId="18" xfId="67" applyFill="1" applyBorder="1" applyAlignment="1" applyProtection="1">
      <alignment horizontal="center" vertical="center" wrapText="1"/>
      <protection/>
    </xf>
    <xf numFmtId="3" fontId="0" fillId="15" borderId="17" xfId="113" applyNumberFormat="1" applyFont="1" applyFill="1" applyBorder="1" applyAlignment="1" applyProtection="1">
      <alignment horizontal="center" vertical="center"/>
      <protection locked="0"/>
    </xf>
    <xf numFmtId="3" fontId="0" fillId="15" borderId="14" xfId="113" applyNumberFormat="1" applyFont="1" applyFill="1" applyBorder="1" applyAlignment="1" applyProtection="1">
      <alignment horizontal="center" vertical="center"/>
      <protection locked="0"/>
    </xf>
    <xf numFmtId="3" fontId="0" fillId="15" borderId="15" xfId="113" applyNumberFormat="1" applyFont="1" applyFill="1" applyBorder="1" applyAlignment="1" applyProtection="1">
      <alignment horizontal="center" vertical="center"/>
      <protection locked="0"/>
    </xf>
    <xf numFmtId="0" fontId="0" fillId="0" borderId="19" xfId="113" applyFont="1" applyFill="1" applyBorder="1" applyAlignment="1" applyProtection="1">
      <alignment horizontal="center" vertical="top" wrapText="1"/>
      <protection/>
    </xf>
    <xf numFmtId="0" fontId="0" fillId="0" borderId="18" xfId="113" applyFont="1" applyFill="1" applyBorder="1" applyAlignment="1" applyProtection="1">
      <alignment horizontal="center" vertical="top" wrapText="1"/>
      <protection/>
    </xf>
    <xf numFmtId="0" fontId="0" fillId="0" borderId="16" xfId="113" applyFont="1" applyFill="1" applyBorder="1" applyAlignment="1" applyProtection="1">
      <alignment horizontal="center" vertical="top" wrapText="1"/>
      <protection/>
    </xf>
    <xf numFmtId="0" fontId="0" fillId="0" borderId="19" xfId="113" applyFont="1" applyFill="1" applyBorder="1" applyAlignment="1" applyProtection="1">
      <alignment horizontal="center" vertical="center"/>
      <protection/>
    </xf>
    <xf numFmtId="0" fontId="0" fillId="0" borderId="16" xfId="113" applyFont="1" applyFill="1" applyBorder="1" applyAlignment="1" applyProtection="1">
      <alignment horizontal="center" vertical="center"/>
      <protection/>
    </xf>
    <xf numFmtId="3" fontId="0" fillId="0" borderId="28" xfId="113" applyNumberFormat="1" applyFont="1" applyFill="1" applyBorder="1" applyAlignment="1" applyProtection="1">
      <alignment horizontal="center" vertical="center"/>
      <protection/>
    </xf>
    <xf numFmtId="3" fontId="0" fillId="0" borderId="37" xfId="113" applyNumberFormat="1" applyFont="1" applyFill="1" applyBorder="1" applyAlignment="1" applyProtection="1">
      <alignment horizontal="center" vertical="center"/>
      <protection/>
    </xf>
    <xf numFmtId="3" fontId="0" fillId="0" borderId="27" xfId="113" applyNumberFormat="1" applyFont="1" applyFill="1" applyBorder="1" applyAlignment="1" applyProtection="1">
      <alignment horizontal="center" vertical="center"/>
      <protection/>
    </xf>
    <xf numFmtId="3" fontId="0" fillId="0" borderId="31" xfId="113" applyNumberFormat="1" applyFont="1" applyFill="1" applyBorder="1" applyAlignment="1" applyProtection="1">
      <alignment horizontal="center" vertical="center"/>
      <protection/>
    </xf>
    <xf numFmtId="3" fontId="0" fillId="0" borderId="76" xfId="113" applyNumberFormat="1" applyFont="1" applyFill="1" applyBorder="1" applyAlignment="1" applyProtection="1">
      <alignment horizontal="center" vertical="center"/>
      <protection/>
    </xf>
    <xf numFmtId="3" fontId="0" fillId="0" borderId="30" xfId="113" applyNumberFormat="1" applyFont="1" applyFill="1" applyBorder="1" applyAlignment="1" applyProtection="1">
      <alignment horizontal="center" vertical="center"/>
      <protection/>
    </xf>
    <xf numFmtId="3" fontId="77" fillId="15" borderId="17" xfId="113" applyNumberFormat="1" applyFont="1" applyFill="1" applyBorder="1" applyAlignment="1" applyProtection="1">
      <alignment horizontal="center" vertical="center"/>
      <protection locked="0"/>
    </xf>
    <xf numFmtId="3" fontId="77" fillId="15" borderId="14" xfId="113" applyNumberFormat="1" applyFont="1" applyFill="1" applyBorder="1" applyAlignment="1" applyProtection="1">
      <alignment horizontal="center" vertical="center"/>
      <protection locked="0"/>
    </xf>
    <xf numFmtId="3" fontId="77" fillId="15" borderId="15" xfId="113" applyNumberFormat="1" applyFont="1" applyFill="1" applyBorder="1" applyAlignment="1" applyProtection="1">
      <alignment horizontal="center" vertical="center"/>
      <protection locked="0"/>
    </xf>
    <xf numFmtId="10" fontId="0" fillId="0" borderId="17" xfId="113" applyNumberFormat="1" applyFont="1" applyFill="1" applyBorder="1" applyAlignment="1" applyProtection="1">
      <alignment horizontal="center" vertical="center"/>
      <protection/>
    </xf>
    <xf numFmtId="10" fontId="0" fillId="0" borderId="15" xfId="113" applyNumberFormat="1" applyFont="1" applyFill="1" applyBorder="1" applyAlignment="1" applyProtection="1">
      <alignment horizontal="center" vertical="center"/>
      <protection/>
    </xf>
    <xf numFmtId="4" fontId="0" fillId="0" borderId="17" xfId="113" applyNumberFormat="1" applyFont="1" applyFill="1" applyBorder="1" applyAlignment="1" applyProtection="1">
      <alignment horizontal="center" vertical="center"/>
      <protection/>
    </xf>
    <xf numFmtId="4" fontId="0" fillId="0" borderId="14" xfId="113" applyNumberFormat="1" applyFont="1" applyFill="1" applyBorder="1" applyAlignment="1" applyProtection="1">
      <alignment horizontal="center" vertical="center"/>
      <protection/>
    </xf>
    <xf numFmtId="4" fontId="0" fillId="0" borderId="15" xfId="113" applyNumberFormat="1" applyFont="1" applyFill="1" applyBorder="1" applyAlignment="1" applyProtection="1">
      <alignment horizontal="center" vertical="center"/>
      <protection/>
    </xf>
    <xf numFmtId="4" fontId="0" fillId="15" borderId="19" xfId="113" applyNumberFormat="1" applyFont="1" applyFill="1" applyBorder="1" applyAlignment="1" applyProtection="1">
      <alignment horizontal="center" vertical="center"/>
      <protection locked="0"/>
    </xf>
    <xf numFmtId="4" fontId="0" fillId="15" borderId="16" xfId="113" applyNumberFormat="1" applyFont="1" applyFill="1" applyBorder="1" applyAlignment="1" applyProtection="1">
      <alignment horizontal="center" vertical="center"/>
      <protection locked="0"/>
    </xf>
    <xf numFmtId="10" fontId="0" fillId="0" borderId="19" xfId="113" applyNumberFormat="1" applyFont="1" applyFill="1" applyBorder="1" applyAlignment="1" applyProtection="1">
      <alignment horizontal="center" vertical="center"/>
      <protection/>
    </xf>
    <xf numFmtId="10" fontId="0" fillId="0" borderId="16" xfId="113" applyNumberFormat="1" applyFont="1" applyFill="1" applyBorder="1" applyAlignment="1" applyProtection="1">
      <alignment horizontal="center" vertical="center"/>
      <protection/>
    </xf>
    <xf numFmtId="4" fontId="0" fillId="15" borderId="17" xfId="113" applyNumberFormat="1" applyFont="1" applyFill="1" applyBorder="1" applyAlignment="1" applyProtection="1">
      <alignment horizontal="center" vertical="center"/>
      <protection locked="0"/>
    </xf>
    <xf numFmtId="4" fontId="0" fillId="15" borderId="15" xfId="113" applyNumberFormat="1" applyFont="1" applyFill="1" applyBorder="1" applyAlignment="1" applyProtection="1">
      <alignment horizontal="center" vertical="center"/>
      <protection locked="0"/>
    </xf>
    <xf numFmtId="3" fontId="0" fillId="15" borderId="19" xfId="113" applyNumberFormat="1" applyFont="1" applyFill="1" applyBorder="1" applyAlignment="1" applyProtection="1">
      <alignment horizontal="center" vertical="center"/>
      <protection locked="0"/>
    </xf>
    <xf numFmtId="3" fontId="0" fillId="15" borderId="16" xfId="113" applyNumberFormat="1" applyFont="1" applyFill="1" applyBorder="1" applyAlignment="1" applyProtection="1">
      <alignment horizontal="center" vertical="center"/>
      <protection locked="0"/>
    </xf>
    <xf numFmtId="3" fontId="77" fillId="15" borderId="19" xfId="113" applyNumberFormat="1" applyFont="1" applyFill="1" applyBorder="1" applyAlignment="1" applyProtection="1">
      <alignment horizontal="center" vertical="center"/>
      <protection locked="0"/>
    </xf>
    <xf numFmtId="3" fontId="77" fillId="15" borderId="16" xfId="113" applyNumberFormat="1" applyFont="1" applyFill="1" applyBorder="1" applyAlignment="1" applyProtection="1">
      <alignment horizontal="center" vertical="center"/>
      <protection locked="0"/>
    </xf>
    <xf numFmtId="3" fontId="0" fillId="0" borderId="19" xfId="113" applyNumberFormat="1" applyFont="1" applyFill="1" applyBorder="1" applyAlignment="1" applyProtection="1">
      <alignment horizontal="center" vertical="center"/>
      <protection/>
    </xf>
    <xf numFmtId="3" fontId="0" fillId="0" borderId="16" xfId="113" applyNumberFormat="1" applyFont="1" applyFill="1" applyBorder="1" applyAlignment="1" applyProtection="1">
      <alignment horizontal="center" vertical="center"/>
      <protection/>
    </xf>
    <xf numFmtId="3" fontId="0" fillId="0" borderId="17" xfId="113" applyNumberFormat="1" applyFont="1" applyFill="1" applyBorder="1" applyAlignment="1" applyProtection="1">
      <alignment horizontal="center" vertical="center"/>
      <protection/>
    </xf>
    <xf numFmtId="3" fontId="0" fillId="0" borderId="14" xfId="113" applyNumberFormat="1" applyFont="1" applyFill="1" applyBorder="1" applyAlignment="1" applyProtection="1">
      <alignment horizontal="center" vertical="center"/>
      <protection/>
    </xf>
    <xf numFmtId="3" fontId="0" fillId="0" borderId="15" xfId="113" applyNumberFormat="1" applyFont="1" applyFill="1" applyBorder="1" applyAlignment="1" applyProtection="1">
      <alignment horizontal="center" vertical="center"/>
      <protection/>
    </xf>
    <xf numFmtId="10" fontId="0" fillId="0" borderId="13" xfId="113" applyNumberFormat="1" applyFont="1" applyFill="1" applyBorder="1" applyAlignment="1" applyProtection="1">
      <alignment horizontal="center" vertical="center"/>
      <protection/>
    </xf>
    <xf numFmtId="4" fontId="77" fillId="0" borderId="19" xfId="113" applyNumberFormat="1" applyFont="1" applyFill="1" applyBorder="1" applyAlignment="1" applyProtection="1">
      <alignment horizontal="center" vertical="center"/>
      <protection/>
    </xf>
    <xf numFmtId="4" fontId="77" fillId="0" borderId="16" xfId="113" applyNumberFormat="1" applyFont="1" applyFill="1" applyBorder="1" applyAlignment="1" applyProtection="1">
      <alignment horizontal="center" vertical="center"/>
      <protection/>
    </xf>
    <xf numFmtId="4" fontId="77" fillId="15" borderId="17" xfId="113" applyNumberFormat="1" applyFont="1" applyFill="1" applyBorder="1" applyAlignment="1" applyProtection="1">
      <alignment horizontal="center" vertical="center"/>
      <protection locked="0"/>
    </xf>
    <xf numFmtId="4" fontId="77" fillId="15" borderId="15" xfId="113" applyNumberFormat="1" applyFont="1" applyFill="1" applyBorder="1" applyAlignment="1" applyProtection="1">
      <alignment horizontal="center" vertical="center"/>
      <protection locked="0"/>
    </xf>
    <xf numFmtId="0" fontId="6" fillId="0" borderId="13" xfId="113" applyFont="1" applyFill="1" applyBorder="1" applyAlignment="1" applyProtection="1">
      <alignment horizontal="center" vertical="center" wrapText="1"/>
      <protection/>
    </xf>
    <xf numFmtId="3" fontId="91" fillId="0" borderId="19" xfId="113" applyNumberFormat="1" applyFont="1" applyFill="1" applyBorder="1" applyAlignment="1" applyProtection="1">
      <alignment horizontal="center" vertical="center"/>
      <protection/>
    </xf>
    <xf numFmtId="3" fontId="91" fillId="0" borderId="16" xfId="113" applyNumberFormat="1" applyFont="1" applyFill="1" applyBorder="1" applyAlignment="1" applyProtection="1">
      <alignment horizontal="center" vertical="center"/>
      <protection/>
    </xf>
    <xf numFmtId="168" fontId="6" fillId="0" borderId="19" xfId="113" applyNumberFormat="1" applyFont="1" applyFill="1" applyBorder="1" applyAlignment="1" applyProtection="1">
      <alignment horizontal="center" vertical="center"/>
      <protection/>
    </xf>
    <xf numFmtId="168" fontId="6" fillId="0" borderId="16" xfId="113" applyNumberFormat="1" applyFont="1" applyFill="1" applyBorder="1" applyAlignment="1" applyProtection="1">
      <alignment horizontal="center" vertical="center"/>
      <protection/>
    </xf>
    <xf numFmtId="3" fontId="77" fillId="0" borderId="19" xfId="113" applyNumberFormat="1" applyFont="1" applyFill="1" applyBorder="1" applyAlignment="1" applyProtection="1">
      <alignment horizontal="center" vertical="center"/>
      <protection/>
    </xf>
    <xf numFmtId="3" fontId="77" fillId="0" borderId="16" xfId="113" applyNumberFormat="1" applyFont="1" applyFill="1" applyBorder="1" applyAlignment="1" applyProtection="1">
      <alignment horizontal="center" vertical="center"/>
      <protection/>
    </xf>
    <xf numFmtId="3" fontId="0" fillId="15" borderId="28" xfId="113" applyNumberFormat="1" applyFont="1" applyFill="1" applyBorder="1" applyAlignment="1" applyProtection="1">
      <alignment horizontal="center" vertical="center"/>
      <protection locked="0"/>
    </xf>
    <xf numFmtId="3" fontId="0" fillId="15" borderId="37" xfId="113" applyNumberFormat="1" applyFont="1" applyFill="1" applyBorder="1" applyAlignment="1" applyProtection="1">
      <alignment horizontal="center" vertical="center"/>
      <protection locked="0"/>
    </xf>
    <xf numFmtId="3" fontId="0" fillId="15" borderId="27" xfId="113" applyNumberFormat="1" applyFont="1" applyFill="1" applyBorder="1" applyAlignment="1" applyProtection="1">
      <alignment horizontal="center" vertical="center"/>
      <protection locked="0"/>
    </xf>
    <xf numFmtId="3" fontId="0" fillId="15" borderId="31" xfId="113" applyNumberFormat="1" applyFont="1" applyFill="1" applyBorder="1" applyAlignment="1" applyProtection="1">
      <alignment horizontal="center" vertical="center"/>
      <protection locked="0"/>
    </xf>
    <xf numFmtId="3" fontId="0" fillId="15" borderId="76" xfId="113" applyNumberFormat="1" applyFont="1" applyFill="1" applyBorder="1" applyAlignment="1" applyProtection="1">
      <alignment horizontal="center" vertical="center"/>
      <protection locked="0"/>
    </xf>
    <xf numFmtId="3" fontId="0" fillId="15" borderId="30" xfId="113" applyNumberFormat="1" applyFont="1" applyFill="1" applyBorder="1" applyAlignment="1" applyProtection="1">
      <alignment horizontal="center" vertical="center"/>
      <protection locked="0"/>
    </xf>
    <xf numFmtId="4" fontId="0" fillId="0" borderId="19" xfId="113" applyNumberFormat="1" applyFont="1" applyFill="1" applyBorder="1" applyAlignment="1" applyProtection="1">
      <alignment horizontal="center" vertical="center"/>
      <protection/>
    </xf>
    <xf numFmtId="4" fontId="0" fillId="0" borderId="16" xfId="113" applyNumberFormat="1" applyFont="1" applyFill="1" applyBorder="1" applyAlignment="1" applyProtection="1">
      <alignment horizontal="center" vertical="center"/>
      <protection/>
    </xf>
    <xf numFmtId="0" fontId="0" fillId="0" borderId="13" xfId="113" applyFont="1" applyFill="1" applyBorder="1" applyAlignment="1" applyProtection="1">
      <alignment horizontal="center" vertical="top" wrapText="1"/>
      <protection/>
    </xf>
    <xf numFmtId="4" fontId="0" fillId="0" borderId="28" xfId="113" applyNumberFormat="1" applyFont="1" applyFill="1" applyBorder="1" applyAlignment="1" applyProtection="1">
      <alignment horizontal="center" vertical="center"/>
      <protection/>
    </xf>
    <xf numFmtId="4" fontId="0" fillId="0" borderId="37" xfId="113" applyNumberFormat="1" applyFont="1" applyFill="1" applyBorder="1" applyAlignment="1" applyProtection="1">
      <alignment horizontal="center" vertical="center"/>
      <protection/>
    </xf>
    <xf numFmtId="4" fontId="0" fillId="0" borderId="27" xfId="113" applyNumberFormat="1" applyFont="1" applyFill="1" applyBorder="1" applyAlignment="1" applyProtection="1">
      <alignment horizontal="center" vertical="center"/>
      <protection/>
    </xf>
    <xf numFmtId="4" fontId="0" fillId="0" borderId="31" xfId="113" applyNumberFormat="1" applyFont="1" applyFill="1" applyBorder="1" applyAlignment="1" applyProtection="1">
      <alignment horizontal="center" vertical="center"/>
      <protection/>
    </xf>
    <xf numFmtId="4" fontId="0" fillId="0" borderId="76" xfId="113" applyNumberFormat="1" applyFont="1" applyFill="1" applyBorder="1" applyAlignment="1" applyProtection="1">
      <alignment horizontal="center" vertical="center"/>
      <protection/>
    </xf>
    <xf numFmtId="4" fontId="0" fillId="0" borderId="30" xfId="113" applyNumberFormat="1" applyFont="1" applyFill="1" applyBorder="1" applyAlignment="1" applyProtection="1">
      <alignment horizontal="center" vertical="center"/>
      <protection/>
    </xf>
    <xf numFmtId="4" fontId="0" fillId="15" borderId="14" xfId="113" applyNumberFormat="1" applyFont="1" applyFill="1" applyBorder="1" applyAlignment="1" applyProtection="1">
      <alignment horizontal="center" vertical="center"/>
      <protection locked="0"/>
    </xf>
    <xf numFmtId="176" fontId="0" fillId="15" borderId="17" xfId="113" applyNumberFormat="1" applyFont="1" applyFill="1" applyBorder="1" applyAlignment="1" applyProtection="1">
      <alignment horizontal="center" vertical="center"/>
      <protection locked="0"/>
    </xf>
    <xf numFmtId="176" fontId="0" fillId="15" borderId="14" xfId="113" applyNumberFormat="1" applyFont="1" applyFill="1" applyBorder="1" applyAlignment="1" applyProtection="1">
      <alignment horizontal="center" vertical="center"/>
      <protection locked="0"/>
    </xf>
    <xf numFmtId="176" fontId="0" fillId="15" borderId="15" xfId="113" applyNumberFormat="1" applyFont="1" applyFill="1" applyBorder="1" applyAlignment="1" applyProtection="1">
      <alignment horizontal="center" vertical="center"/>
      <protection locked="0"/>
    </xf>
    <xf numFmtId="0" fontId="77" fillId="0" borderId="14" xfId="67" applyFont="1" applyBorder="1" applyAlignment="1">
      <alignment horizontal="center" vertical="center"/>
      <protection/>
    </xf>
    <xf numFmtId="0" fontId="77" fillId="0" borderId="15" xfId="67" applyFont="1" applyBorder="1" applyAlignment="1">
      <alignment horizontal="center" vertical="center"/>
      <protection/>
    </xf>
    <xf numFmtId="0" fontId="7" fillId="10" borderId="13" xfId="113" applyFont="1" applyFill="1" applyBorder="1" applyAlignment="1" applyProtection="1">
      <alignment horizontal="center" vertical="center" wrapText="1"/>
      <protection/>
    </xf>
    <xf numFmtId="0" fontId="0" fillId="10" borderId="13" xfId="113" applyFont="1" applyFill="1" applyBorder="1" applyAlignment="1" applyProtection="1">
      <alignment horizontal="center" vertical="center" wrapText="1"/>
      <protection/>
    </xf>
    <xf numFmtId="0" fontId="0" fillId="0" borderId="28" xfId="101" applyFont="1" applyFill="1" applyBorder="1" applyAlignment="1" applyProtection="1">
      <alignment horizontal="center" vertical="center" wrapText="1"/>
      <protection locked="0"/>
    </xf>
    <xf numFmtId="0" fontId="1" fillId="0" borderId="37" xfId="101" applyFill="1" applyBorder="1" applyAlignment="1" applyProtection="1">
      <alignment horizontal="center" vertical="center" wrapText="1"/>
      <protection locked="0"/>
    </xf>
    <xf numFmtId="0" fontId="0" fillId="0" borderId="13" xfId="101" applyFont="1" applyFill="1" applyBorder="1" applyAlignment="1" applyProtection="1">
      <alignment horizontal="center" vertical="center" wrapText="1"/>
      <protection locked="0"/>
    </xf>
    <xf numFmtId="0" fontId="1" fillId="0" borderId="13" xfId="101" applyFill="1" applyBorder="1" applyAlignment="1" applyProtection="1">
      <alignment horizontal="center" vertical="center" wrapText="1"/>
      <protection locked="0"/>
    </xf>
    <xf numFmtId="0" fontId="0" fillId="10" borderId="17" xfId="113" applyFont="1" applyFill="1" applyBorder="1" applyAlignment="1" applyProtection="1">
      <alignment horizontal="center" vertical="center" wrapText="1"/>
      <protection/>
    </xf>
    <xf numFmtId="0" fontId="0" fillId="10" borderId="14" xfId="113" applyFont="1" applyFill="1" applyBorder="1" applyAlignment="1" applyProtection="1">
      <alignment horizontal="center" vertical="center" wrapText="1"/>
      <protection/>
    </xf>
    <xf numFmtId="0" fontId="0" fillId="10" borderId="15" xfId="113" applyFont="1" applyFill="1" applyBorder="1" applyAlignment="1" applyProtection="1">
      <alignment horizontal="center" vertical="center" wrapText="1"/>
      <protection/>
    </xf>
    <xf numFmtId="3" fontId="20" fillId="10" borderId="0" xfId="69" applyNumberFormat="1" applyFont="1" applyFill="1" applyBorder="1" applyAlignment="1">
      <alignment horizontal="center" vertical="center"/>
      <protection/>
    </xf>
    <xf numFmtId="3" fontId="19" fillId="0" borderId="50" xfId="69" applyNumberFormat="1" applyFont="1" applyBorder="1" applyAlignment="1">
      <alignment horizontal="center" vertical="center" wrapText="1"/>
      <protection/>
    </xf>
    <xf numFmtId="0" fontId="14" fillId="0" borderId="57" xfId="69" applyFont="1" applyBorder="1" applyAlignment="1">
      <alignment horizontal="center" vertical="center" wrapText="1"/>
      <protection/>
    </xf>
    <xf numFmtId="0" fontId="14" fillId="0" borderId="61" xfId="69" applyFont="1" applyBorder="1" applyAlignment="1">
      <alignment horizontal="center" vertical="center" wrapText="1"/>
      <protection/>
    </xf>
    <xf numFmtId="3" fontId="19" fillId="0" borderId="51" xfId="69" applyNumberFormat="1" applyFont="1" applyBorder="1" applyAlignment="1">
      <alignment horizontal="center" vertical="center" wrapText="1"/>
      <protection/>
    </xf>
    <xf numFmtId="3" fontId="19" fillId="0" borderId="52" xfId="69" applyNumberFormat="1" applyFont="1" applyBorder="1" applyAlignment="1">
      <alignment horizontal="center" vertical="center" wrapText="1"/>
      <protection/>
    </xf>
    <xf numFmtId="3" fontId="19" fillId="0" borderId="53" xfId="69" applyNumberFormat="1" applyFont="1" applyBorder="1" applyAlignment="1">
      <alignment horizontal="center" vertical="center" wrapText="1"/>
      <protection/>
    </xf>
    <xf numFmtId="3" fontId="19" fillId="0" borderId="54" xfId="69" applyNumberFormat="1" applyFont="1" applyBorder="1" applyAlignment="1">
      <alignment horizontal="center" vertical="center" wrapText="1"/>
      <protection/>
    </xf>
    <xf numFmtId="3" fontId="19" fillId="0" borderId="55" xfId="69" applyNumberFormat="1" applyFont="1" applyBorder="1" applyAlignment="1">
      <alignment horizontal="center" vertical="center" wrapText="1"/>
      <protection/>
    </xf>
    <xf numFmtId="3" fontId="19" fillId="0" borderId="56" xfId="69" applyNumberFormat="1" applyFont="1" applyBorder="1" applyAlignment="1">
      <alignment horizontal="center" vertical="center" wrapText="1"/>
      <protection/>
    </xf>
    <xf numFmtId="3" fontId="19" fillId="0" borderId="62" xfId="69" applyNumberFormat="1" applyFont="1" applyBorder="1" applyAlignment="1">
      <alignment horizontal="center" vertical="center" wrapText="1"/>
      <protection/>
    </xf>
    <xf numFmtId="3" fontId="19" fillId="0" borderId="23" xfId="69" applyNumberFormat="1" applyFont="1" applyBorder="1" applyAlignment="1">
      <alignment horizontal="center" vertical="center" wrapText="1"/>
      <protection/>
    </xf>
    <xf numFmtId="3" fontId="19" fillId="0" borderId="58" xfId="69" applyNumberFormat="1" applyFont="1" applyBorder="1" applyAlignment="1">
      <alignment horizontal="center" vertical="center" wrapText="1"/>
      <protection/>
    </xf>
    <xf numFmtId="0" fontId="12" fillId="7" borderId="54" xfId="69" applyFont="1" applyFill="1" applyBorder="1" applyAlignment="1">
      <alignment horizontal="center" vertical="center" wrapText="1"/>
      <protection/>
    </xf>
    <xf numFmtId="0" fontId="12" fillId="7" borderId="56" xfId="69" applyFont="1" applyFill="1" applyBorder="1" applyAlignment="1">
      <alignment horizontal="center" vertical="center" wrapText="1"/>
      <protection/>
    </xf>
    <xf numFmtId="0" fontId="12" fillId="7" borderId="59" xfId="69" applyFont="1" applyFill="1" applyBorder="1" applyAlignment="1">
      <alignment horizontal="center" vertical="center" wrapText="1"/>
      <protection/>
    </xf>
    <xf numFmtId="0" fontId="12" fillId="7" borderId="60" xfId="69" applyFont="1" applyFill="1" applyBorder="1" applyAlignment="1">
      <alignment horizontal="center" vertical="center" wrapText="1"/>
      <protection/>
    </xf>
    <xf numFmtId="0" fontId="12" fillId="7" borderId="62" xfId="69" applyFont="1" applyFill="1" applyBorder="1" applyAlignment="1">
      <alignment horizontal="center" vertical="center" wrapText="1"/>
      <protection/>
    </xf>
    <xf numFmtId="0" fontId="12" fillId="7" borderId="58" xfId="69" applyFont="1" applyFill="1" applyBorder="1" applyAlignment="1">
      <alignment horizontal="center" vertical="center" wrapText="1"/>
      <protection/>
    </xf>
    <xf numFmtId="3" fontId="19" fillId="0" borderId="57" xfId="69" applyNumberFormat="1" applyFont="1" applyBorder="1" applyAlignment="1">
      <alignment horizontal="center" vertical="center" wrapText="1"/>
      <protection/>
    </xf>
    <xf numFmtId="0" fontId="12" fillId="7" borderId="50" xfId="69" applyFont="1" applyFill="1" applyBorder="1" applyAlignment="1">
      <alignment horizontal="center" vertical="center" wrapText="1"/>
      <protection/>
    </xf>
    <xf numFmtId="0" fontId="12" fillId="7" borderId="57" xfId="69" applyFont="1" applyFill="1" applyBorder="1" applyAlignment="1">
      <alignment horizontal="center" vertical="center" wrapText="1"/>
      <protection/>
    </xf>
    <xf numFmtId="0" fontId="12" fillId="7" borderId="61" xfId="69" applyFont="1" applyFill="1" applyBorder="1" applyAlignment="1">
      <alignment horizontal="center" vertical="center" wrapText="1"/>
      <protection/>
    </xf>
    <xf numFmtId="3" fontId="19" fillId="0" borderId="61" xfId="69" applyNumberFormat="1" applyFont="1" applyBorder="1" applyAlignment="1">
      <alignment horizontal="center" vertical="center" wrapText="1"/>
      <protection/>
    </xf>
    <xf numFmtId="0" fontId="14" fillId="0" borderId="52" xfId="69" applyFont="1" applyBorder="1" applyAlignment="1">
      <alignment horizontal="center" vertical="center" wrapText="1"/>
      <protection/>
    </xf>
    <xf numFmtId="0" fontId="14" fillId="0" borderId="53" xfId="69" applyFont="1" applyBorder="1" applyAlignment="1">
      <alignment horizontal="center" vertical="center" wrapText="1"/>
      <protection/>
    </xf>
    <xf numFmtId="3" fontId="14" fillId="0" borderId="59" xfId="69" applyNumberFormat="1" applyFont="1" applyBorder="1" applyAlignment="1">
      <alignment horizontal="center" vertical="center" wrapText="1"/>
      <protection/>
    </xf>
    <xf numFmtId="3" fontId="14" fillId="0" borderId="62" xfId="69" applyNumberFormat="1" applyFont="1" applyBorder="1" applyAlignment="1">
      <alignment horizontal="center" vertical="center" wrapText="1"/>
      <protection/>
    </xf>
    <xf numFmtId="3" fontId="19" fillId="0" borderId="59" xfId="69" applyNumberFormat="1" applyFont="1" applyBorder="1" applyAlignment="1">
      <alignment horizontal="center" vertical="center" wrapText="1"/>
      <protection/>
    </xf>
    <xf numFmtId="3" fontId="19" fillId="0" borderId="51" xfId="69" applyNumberFormat="1" applyFont="1" applyBorder="1" applyAlignment="1">
      <alignment horizontal="center" vertical="center"/>
      <protection/>
    </xf>
    <xf numFmtId="3" fontId="19" fillId="0" borderId="52" xfId="69" applyNumberFormat="1" applyFont="1" applyBorder="1" applyAlignment="1">
      <alignment horizontal="center" vertical="center"/>
      <protection/>
    </xf>
    <xf numFmtId="3" fontId="19" fillId="0" borderId="53" xfId="69" applyNumberFormat="1" applyFont="1" applyBorder="1" applyAlignment="1">
      <alignment horizontal="center" vertical="center"/>
      <protection/>
    </xf>
    <xf numFmtId="3" fontId="19" fillId="0" borderId="80" xfId="69" applyNumberFormat="1" applyFont="1" applyBorder="1" applyAlignment="1">
      <alignment horizontal="center" vertical="center" wrapText="1"/>
      <protection/>
    </xf>
    <xf numFmtId="3" fontId="19" fillId="0" borderId="81" xfId="69" applyNumberFormat="1" applyFont="1" applyBorder="1" applyAlignment="1">
      <alignment horizontal="center" vertical="center" wrapText="1"/>
      <protection/>
    </xf>
    <xf numFmtId="0" fontId="14" fillId="0" borderId="62" xfId="69" applyFont="1" applyBorder="1" applyAlignment="1">
      <alignment horizontal="center" vertical="center" wrapText="1"/>
      <protection/>
    </xf>
    <xf numFmtId="0" fontId="7" fillId="10" borderId="17" xfId="69" applyFont="1" applyFill="1" applyBorder="1" applyAlignment="1" applyProtection="1">
      <alignment horizontal="center" vertical="center" wrapText="1"/>
      <protection/>
    </xf>
    <xf numFmtId="0" fontId="7" fillId="10" borderId="14" xfId="69" applyFont="1" applyFill="1" applyBorder="1" applyAlignment="1" applyProtection="1">
      <alignment horizontal="center" vertical="center" wrapText="1"/>
      <protection/>
    </xf>
    <xf numFmtId="0" fontId="7" fillId="10" borderId="15" xfId="69" applyFont="1" applyFill="1" applyBorder="1" applyAlignment="1" applyProtection="1">
      <alignment horizontal="center" vertical="center" wrapText="1"/>
      <protection/>
    </xf>
    <xf numFmtId="0" fontId="7" fillId="10" borderId="17" xfId="69" applyFont="1" applyFill="1" applyBorder="1" applyAlignment="1" applyProtection="1">
      <alignment horizontal="center" vertical="center"/>
      <protection/>
    </xf>
    <xf numFmtId="0" fontId="0" fillId="10" borderId="14" xfId="69" applyFont="1" applyFill="1" applyBorder="1" applyAlignment="1" applyProtection="1">
      <alignment horizontal="center" vertical="center"/>
      <protection/>
    </xf>
    <xf numFmtId="0" fontId="0" fillId="10" borderId="15" xfId="69" applyFont="1" applyFill="1" applyBorder="1" applyAlignment="1" applyProtection="1">
      <alignment horizontal="center" vertical="center"/>
      <protection/>
    </xf>
    <xf numFmtId="0" fontId="0" fillId="0" borderId="19" xfId="69" applyFont="1" applyBorder="1" applyAlignment="1" applyProtection="1">
      <alignment horizontal="center" vertical="center" wrapText="1"/>
      <protection/>
    </xf>
    <xf numFmtId="0" fontId="0" fillId="0" borderId="16" xfId="69" applyFont="1" applyBorder="1" applyAlignment="1" applyProtection="1">
      <alignment horizontal="center" vertical="center" wrapText="1"/>
      <protection/>
    </xf>
    <xf numFmtId="0" fontId="0" fillId="0" borderId="13" xfId="69" applyFont="1" applyFill="1" applyBorder="1" applyAlignment="1" applyProtection="1">
      <alignment horizontal="center" vertical="center" wrapText="1"/>
      <protection locked="0"/>
    </xf>
    <xf numFmtId="0" fontId="0" fillId="0" borderId="13" xfId="69" applyNumberFormat="1" applyFont="1" applyBorder="1" applyAlignment="1" applyProtection="1">
      <alignment horizontal="center" vertical="center" wrapText="1"/>
      <protection/>
    </xf>
    <xf numFmtId="0" fontId="7" fillId="10" borderId="17" xfId="69" applyNumberFormat="1" applyFont="1" applyFill="1" applyBorder="1" applyAlignment="1" applyProtection="1">
      <alignment horizontal="center" vertical="center" wrapText="1"/>
      <protection/>
    </xf>
    <xf numFmtId="0" fontId="7" fillId="10" borderId="14" xfId="69" applyNumberFormat="1" applyFont="1" applyFill="1" applyBorder="1" applyAlignment="1" applyProtection="1">
      <alignment horizontal="center" vertical="center" wrapText="1"/>
      <protection/>
    </xf>
    <xf numFmtId="0" fontId="7" fillId="10" borderId="15" xfId="69" applyNumberFormat="1" applyFont="1" applyFill="1" applyBorder="1" applyAlignment="1" applyProtection="1">
      <alignment horizontal="center" vertical="center" wrapText="1"/>
      <protection/>
    </xf>
    <xf numFmtId="0" fontId="0" fillId="10" borderId="14" xfId="69" applyFont="1" applyFill="1" applyBorder="1" applyAlignment="1" applyProtection="1">
      <alignment horizontal="center" vertical="center" wrapText="1"/>
      <protection/>
    </xf>
    <xf numFmtId="0" fontId="0" fillId="10" borderId="15" xfId="69" applyFont="1" applyFill="1" applyBorder="1" applyAlignment="1" applyProtection="1">
      <alignment horizontal="center" vertical="center" wrapText="1"/>
      <protection/>
    </xf>
    <xf numFmtId="0" fontId="0" fillId="0" borderId="13" xfId="69" applyFont="1" applyBorder="1" applyAlignment="1" applyProtection="1">
      <alignment horizontal="center" vertical="center" wrapText="1"/>
      <protection/>
    </xf>
    <xf numFmtId="0" fontId="0" fillId="0" borderId="17" xfId="69" applyFont="1" applyFill="1" applyBorder="1" applyAlignment="1" applyProtection="1">
      <alignment horizontal="center" vertical="center" wrapText="1"/>
      <protection locked="0"/>
    </xf>
    <xf numFmtId="0" fontId="0" fillId="0" borderId="15" xfId="69" applyFont="1" applyFill="1" applyBorder="1" applyAlignment="1" applyProtection="1">
      <alignment horizontal="center" vertical="center" wrapText="1"/>
      <protection locked="0"/>
    </xf>
    <xf numFmtId="0" fontId="7" fillId="10" borderId="17" xfId="99" applyFont="1" applyFill="1" applyBorder="1" applyAlignment="1" applyProtection="1">
      <alignment horizontal="center" vertical="center" wrapText="1"/>
      <protection/>
    </xf>
    <xf numFmtId="0" fontId="7" fillId="10" borderId="14" xfId="99" applyFont="1" applyFill="1" applyBorder="1" applyAlignment="1" applyProtection="1">
      <alignment horizontal="center" vertical="center" wrapText="1"/>
      <protection/>
    </xf>
    <xf numFmtId="0" fontId="7" fillId="10" borderId="15" xfId="99" applyFont="1" applyFill="1" applyBorder="1" applyAlignment="1" applyProtection="1">
      <alignment horizontal="center" vertical="center" wrapText="1"/>
      <protection/>
    </xf>
    <xf numFmtId="1" fontId="61" fillId="0" borderId="13" xfId="99" applyNumberFormat="1" applyFont="1" applyBorder="1" applyAlignment="1" applyProtection="1">
      <alignment horizontal="center" vertical="center" wrapText="1"/>
      <protection locked="0"/>
    </xf>
    <xf numFmtId="0" fontId="14" fillId="0" borderId="17" xfId="99" applyFont="1" applyFill="1" applyBorder="1" applyAlignment="1" applyProtection="1">
      <alignment horizontal="center" vertical="center" wrapText="1"/>
      <protection/>
    </xf>
    <xf numFmtId="0" fontId="1" fillId="0" borderId="15" xfId="99" applyFill="1" applyBorder="1" applyAlignment="1">
      <alignment horizontal="center" vertical="center" wrapText="1"/>
      <protection/>
    </xf>
    <xf numFmtId="0" fontId="14" fillId="10" borderId="17" xfId="99" applyFont="1" applyFill="1" applyBorder="1" applyAlignment="1" applyProtection="1">
      <alignment horizontal="center" vertical="center" wrapText="1"/>
      <protection/>
    </xf>
    <xf numFmtId="0" fontId="14" fillId="10" borderId="15" xfId="99" applyFont="1" applyFill="1" applyBorder="1" applyAlignment="1" applyProtection="1">
      <alignment horizontal="center" vertical="center" wrapText="1"/>
      <protection/>
    </xf>
    <xf numFmtId="0" fontId="19" fillId="0" borderId="17" xfId="99" applyFont="1" applyFill="1" applyBorder="1" applyAlignment="1" applyProtection="1">
      <alignment horizontal="left" vertical="center" wrapText="1"/>
      <protection locked="0"/>
    </xf>
    <xf numFmtId="0" fontId="19" fillId="0" borderId="15" xfId="99" applyFont="1" applyFill="1" applyBorder="1" applyAlignment="1" applyProtection="1">
      <alignment horizontal="left" vertical="center" wrapText="1"/>
      <protection locked="0"/>
    </xf>
    <xf numFmtId="0" fontId="19" fillId="0" borderId="19" xfId="99" applyFont="1" applyFill="1" applyBorder="1" applyAlignment="1" applyProtection="1">
      <alignment horizontal="center" vertical="center" wrapText="1"/>
      <protection locked="0"/>
    </xf>
    <xf numFmtId="0" fontId="19" fillId="0" borderId="16" xfId="99" applyFont="1" applyFill="1" applyBorder="1" applyAlignment="1" applyProtection="1">
      <alignment horizontal="center" vertical="center" wrapText="1"/>
      <protection locked="0"/>
    </xf>
    <xf numFmtId="0" fontId="14" fillId="0" borderId="17" xfId="99" applyFont="1" applyFill="1" applyBorder="1" applyAlignment="1" applyProtection="1">
      <alignment horizontal="left" vertical="center" wrapText="1"/>
      <protection locked="0"/>
    </xf>
    <xf numFmtId="0" fontId="14" fillId="0" borderId="15" xfId="99" applyFont="1" applyFill="1" applyBorder="1" applyAlignment="1" applyProtection="1">
      <alignment horizontal="left" vertical="center" wrapText="1"/>
      <protection locked="0"/>
    </xf>
    <xf numFmtId="0" fontId="19" fillId="0" borderId="18" xfId="99" applyFont="1" applyFill="1" applyBorder="1" applyAlignment="1" applyProtection="1">
      <alignment horizontal="center" vertical="center" wrapText="1"/>
      <protection locked="0"/>
    </xf>
    <xf numFmtId="0" fontId="14" fillId="0" borderId="25" xfId="99" applyFont="1" applyFill="1" applyBorder="1" applyAlignment="1" applyProtection="1">
      <alignment horizontal="left" vertical="center" wrapText="1"/>
      <protection locked="0"/>
    </xf>
    <xf numFmtId="0" fontId="14" fillId="0" borderId="73" xfId="99" applyFont="1" applyFill="1" applyBorder="1" applyAlignment="1" applyProtection="1">
      <alignment horizontal="left" vertical="center" wrapText="1"/>
      <protection locked="0"/>
    </xf>
    <xf numFmtId="0" fontId="83" fillId="0" borderId="31" xfId="99" applyFont="1" applyFill="1" applyBorder="1" applyAlignment="1" applyProtection="1">
      <alignment horizontal="left" vertical="center" wrapText="1"/>
      <protection locked="0"/>
    </xf>
    <xf numFmtId="0" fontId="83" fillId="0" borderId="30" xfId="99" applyFont="1" applyFill="1" applyBorder="1" applyAlignment="1" applyProtection="1">
      <alignment horizontal="left" vertical="center" wrapText="1"/>
      <protection locked="0"/>
    </xf>
    <xf numFmtId="0" fontId="83" fillId="0" borderId="18" xfId="99" applyFont="1" applyFill="1" applyBorder="1" applyAlignment="1" applyProtection="1">
      <alignment horizontal="center" vertical="center" wrapText="1"/>
      <protection locked="0"/>
    </xf>
    <xf numFmtId="0" fontId="83" fillId="0" borderId="16" xfId="99" applyFont="1" applyFill="1" applyBorder="1" applyAlignment="1" applyProtection="1">
      <alignment horizontal="center" vertical="center" wrapText="1"/>
      <protection locked="0"/>
    </xf>
    <xf numFmtId="1" fontId="95" fillId="0" borderId="31" xfId="101" applyNumberFormat="1" applyFont="1" applyBorder="1" applyAlignment="1" applyProtection="1">
      <alignment horizontal="center" vertical="center" wrapText="1"/>
      <protection locked="0"/>
    </xf>
    <xf numFmtId="1" fontId="1" fillId="0" borderId="30" xfId="101" applyNumberFormat="1" applyBorder="1" applyAlignment="1" applyProtection="1">
      <alignment horizontal="center" vertical="center" wrapText="1"/>
      <protection locked="0"/>
    </xf>
    <xf numFmtId="0" fontId="61" fillId="0" borderId="13" xfId="114" applyFont="1" applyBorder="1" applyAlignment="1">
      <alignment horizontal="center" vertical="center" textRotation="90" wrapText="1"/>
      <protection/>
    </xf>
    <xf numFmtId="0" fontId="1" fillId="0" borderId="13" xfId="67" applyBorder="1" applyAlignment="1">
      <alignment horizontal="center" vertical="center" wrapText="1"/>
      <protection/>
    </xf>
    <xf numFmtId="0" fontId="7" fillId="10" borderId="51" xfId="114" applyFont="1" applyFill="1" applyBorder="1" applyAlignment="1" applyProtection="1">
      <alignment horizontal="center" vertical="center" wrapText="1"/>
      <protection/>
    </xf>
    <xf numFmtId="0" fontId="7" fillId="10" borderId="52" xfId="114" applyFont="1" applyFill="1" applyBorder="1" applyAlignment="1" applyProtection="1">
      <alignment horizontal="center" vertical="center" wrapText="1"/>
      <protection/>
    </xf>
    <xf numFmtId="0" fontId="7" fillId="10" borderId="53" xfId="114" applyFont="1" applyFill="1" applyBorder="1" applyAlignment="1" applyProtection="1">
      <alignment horizontal="center" vertical="center" wrapText="1"/>
      <protection/>
    </xf>
    <xf numFmtId="0" fontId="19" fillId="0" borderId="63" xfId="114" applyFont="1" applyBorder="1" applyAlignment="1">
      <alignment horizontal="center" vertical="center" wrapText="1"/>
      <protection/>
    </xf>
    <xf numFmtId="0" fontId="19" fillId="0" borderId="39" xfId="114" applyFont="1" applyBorder="1" applyAlignment="1">
      <alignment horizontal="center" vertical="center" wrapText="1"/>
      <protection/>
    </xf>
    <xf numFmtId="0" fontId="61" fillId="0" borderId="20" xfId="114" applyFont="1" applyBorder="1" applyAlignment="1">
      <alignment horizontal="center" vertical="center" textRotation="90"/>
      <protection/>
    </xf>
    <xf numFmtId="0" fontId="61" fillId="0" borderId="22" xfId="114" applyFont="1" applyBorder="1" applyAlignment="1">
      <alignment horizontal="center" vertical="center" textRotation="90"/>
      <protection/>
    </xf>
    <xf numFmtId="0" fontId="61" fillId="0" borderId="20" xfId="67" applyFont="1" applyBorder="1" applyAlignment="1">
      <alignment horizontal="center" vertical="center" textRotation="90" wrapText="1"/>
      <protection/>
    </xf>
    <xf numFmtId="0" fontId="61" fillId="0" borderId="26" xfId="67" applyFont="1" applyBorder="1" applyAlignment="1">
      <alignment horizontal="center" vertical="center" textRotation="90" wrapText="1"/>
      <protection/>
    </xf>
    <xf numFmtId="49" fontId="0" fillId="0" borderId="19" xfId="100" applyNumberFormat="1" applyFont="1" applyBorder="1" applyAlignment="1">
      <alignment horizontal="center" vertical="top"/>
      <protection/>
    </xf>
    <xf numFmtId="49" fontId="0" fillId="0" borderId="18" xfId="100" applyNumberFormat="1" applyFont="1" applyBorder="1" applyAlignment="1">
      <alignment horizontal="center" vertical="top"/>
      <protection/>
    </xf>
    <xf numFmtId="49" fontId="0" fillId="0" borderId="16" xfId="100" applyNumberFormat="1" applyFont="1" applyBorder="1" applyAlignment="1">
      <alignment horizontal="center" vertical="top"/>
      <protection/>
    </xf>
    <xf numFmtId="49" fontId="0" fillId="0" borderId="19" xfId="100" applyNumberFormat="1" applyFont="1" applyBorder="1" applyAlignment="1">
      <alignment vertical="center" wrapText="1" shrinkToFit="1"/>
      <protection/>
    </xf>
    <xf numFmtId="49" fontId="0" fillId="0" borderId="16" xfId="100" applyNumberFormat="1" applyFont="1" applyBorder="1" applyAlignment="1">
      <alignment vertical="center" wrapText="1" shrinkToFit="1"/>
      <protection/>
    </xf>
    <xf numFmtId="0" fontId="0" fillId="0" borderId="0" xfId="100" applyFont="1">
      <alignment/>
      <protection/>
    </xf>
    <xf numFmtId="49" fontId="0" fillId="0" borderId="13" xfId="100" applyNumberFormat="1" applyFont="1" applyBorder="1" applyAlignment="1">
      <alignment horizontal="center" vertical="top"/>
      <protection/>
    </xf>
    <xf numFmtId="0" fontId="7" fillId="10" borderId="0" xfId="100" applyFont="1" applyFill="1" applyBorder="1" applyAlignment="1" applyProtection="1">
      <alignment horizontal="center" vertical="center" wrapText="1"/>
      <protection/>
    </xf>
    <xf numFmtId="0" fontId="0" fillId="0" borderId="19" xfId="100" applyFont="1" applyBorder="1" applyAlignment="1">
      <alignment horizontal="center" vertical="center" wrapText="1"/>
      <protection/>
    </xf>
    <xf numFmtId="0" fontId="0" fillId="0" borderId="16" xfId="100" applyFont="1" applyBorder="1" applyAlignment="1">
      <alignment horizontal="center" vertical="center" wrapText="1"/>
      <protection/>
    </xf>
    <xf numFmtId="49" fontId="0" fillId="0" borderId="13" xfId="100" applyNumberFormat="1" applyFont="1" applyBorder="1" applyAlignment="1">
      <alignment horizontal="center" vertical="center" wrapText="1"/>
      <protection/>
    </xf>
    <xf numFmtId="0" fontId="0" fillId="0" borderId="13" xfId="100" applyFont="1" applyBorder="1" applyAlignment="1">
      <alignment horizontal="center" vertical="center" wrapText="1"/>
      <protection/>
    </xf>
    <xf numFmtId="1" fontId="0" fillId="0" borderId="17" xfId="100" applyNumberFormat="1" applyFont="1" applyFill="1" applyBorder="1" applyAlignment="1">
      <alignment horizontal="center" vertical="center" wrapText="1"/>
      <protection/>
    </xf>
    <xf numFmtId="1" fontId="0" fillId="0" borderId="14" xfId="100" applyNumberFormat="1" applyFont="1" applyFill="1" applyBorder="1" applyAlignment="1">
      <alignment horizontal="center" vertical="center" wrapText="1"/>
      <protection/>
    </xf>
    <xf numFmtId="1" fontId="0" fillId="0" borderId="15" xfId="100" applyNumberFormat="1" applyFont="1" applyFill="1" applyBorder="1" applyAlignment="1">
      <alignment horizontal="center" vertical="center" wrapText="1"/>
      <protection/>
    </xf>
    <xf numFmtId="0" fontId="0" fillId="0" borderId="13" xfId="100" applyFont="1" applyBorder="1" applyAlignment="1">
      <alignment horizontal="center" vertical="center" wrapText="1"/>
      <protection/>
    </xf>
    <xf numFmtId="175" fontId="0" fillId="0" borderId="13" xfId="100" applyNumberFormat="1" applyFont="1" applyBorder="1" applyAlignment="1">
      <alignment horizontal="center" vertical="center" wrapText="1"/>
      <protection/>
    </xf>
    <xf numFmtId="0" fontId="21" fillId="18" borderId="17" xfId="100" applyFont="1" applyFill="1" applyBorder="1" applyAlignment="1">
      <alignment horizontal="center" vertical="center" wrapText="1"/>
      <protection/>
    </xf>
    <xf numFmtId="0" fontId="21" fillId="18" borderId="14" xfId="100" applyFont="1" applyFill="1" applyBorder="1" applyAlignment="1">
      <alignment horizontal="center" vertical="center" wrapText="1"/>
      <protection/>
    </xf>
    <xf numFmtId="0" fontId="21" fillId="18" borderId="15" xfId="100" applyFont="1" applyFill="1" applyBorder="1" applyAlignment="1">
      <alignment horizontal="center" vertical="center" wrapText="1"/>
      <protection/>
    </xf>
    <xf numFmtId="0" fontId="18" fillId="18" borderId="13" xfId="100" applyFont="1" applyFill="1" applyBorder="1" applyAlignment="1">
      <alignment horizontal="center" vertical="center" wrapText="1"/>
      <protection/>
    </xf>
    <xf numFmtId="0" fontId="14" fillId="0" borderId="13" xfId="100" applyFont="1" applyBorder="1" applyAlignment="1">
      <alignment horizontal="center" vertical="center" wrapText="1"/>
      <protection/>
    </xf>
    <xf numFmtId="0" fontId="14" fillId="0" borderId="19" xfId="100" applyFont="1" applyBorder="1" applyAlignment="1">
      <alignment horizontal="center" vertical="center" wrapText="1"/>
      <protection/>
    </xf>
    <xf numFmtId="0" fontId="14" fillId="0" borderId="16" xfId="100" applyFont="1" applyBorder="1" applyAlignment="1">
      <alignment horizontal="center" vertical="center" wrapText="1"/>
      <protection/>
    </xf>
    <xf numFmtId="0" fontId="66" fillId="0" borderId="63" xfId="104" applyFont="1" applyBorder="1" applyAlignment="1">
      <alignment horizontal="center"/>
      <protection/>
    </xf>
    <xf numFmtId="0" fontId="66" fillId="0" borderId="67" xfId="104" applyFont="1" applyBorder="1" applyAlignment="1">
      <alignment horizontal="center"/>
      <protection/>
    </xf>
    <xf numFmtId="0" fontId="66" fillId="0" borderId="82" xfId="104" applyFont="1" applyBorder="1" applyAlignment="1">
      <alignment horizontal="center"/>
      <protection/>
    </xf>
    <xf numFmtId="0" fontId="0" fillId="0" borderId="19" xfId="104" applyBorder="1" applyAlignment="1">
      <alignment horizontal="center" vertical="center" wrapText="1"/>
      <protection/>
    </xf>
    <xf numFmtId="0" fontId="0" fillId="0" borderId="18" xfId="104" applyBorder="1" applyAlignment="1">
      <alignment horizontal="center" vertical="center" wrapText="1"/>
      <protection/>
    </xf>
    <xf numFmtId="0" fontId="0" fillId="0" borderId="16" xfId="104" applyBorder="1" applyAlignment="1">
      <alignment horizontal="center" vertical="center" wrapText="1"/>
      <protection/>
    </xf>
    <xf numFmtId="0" fontId="0" fillId="0" borderId="44" xfId="104" applyBorder="1" applyAlignment="1">
      <alignment horizontal="center" vertical="center" wrapText="1"/>
      <protection/>
    </xf>
    <xf numFmtId="0" fontId="0" fillId="0" borderId="55" xfId="104" applyBorder="1" applyAlignment="1">
      <alignment horizontal="center" vertical="center" wrapText="1"/>
      <protection/>
    </xf>
    <xf numFmtId="0" fontId="0" fillId="0" borderId="31" xfId="104" applyBorder="1" applyAlignment="1">
      <alignment horizontal="center" vertical="center" wrapText="1"/>
      <protection/>
    </xf>
    <xf numFmtId="0" fontId="0" fillId="0" borderId="76" xfId="104" applyBorder="1" applyAlignment="1">
      <alignment horizontal="center" vertical="center" wrapText="1"/>
      <protection/>
    </xf>
    <xf numFmtId="0" fontId="66" fillId="0" borderId="38" xfId="101" applyFont="1" applyBorder="1" applyAlignment="1">
      <alignment horizontal="center" vertical="center" wrapText="1"/>
      <protection/>
    </xf>
    <xf numFmtId="0" fontId="66" fillId="0" borderId="40" xfId="101" applyFont="1" applyBorder="1" applyAlignment="1">
      <alignment horizontal="center" vertical="center" wrapText="1"/>
      <protection/>
    </xf>
    <xf numFmtId="0" fontId="66" fillId="0" borderId="42" xfId="10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 readingOrder="1"/>
    </xf>
    <xf numFmtId="0" fontId="21" fillId="18" borderId="31" xfId="101" applyFont="1" applyFill="1" applyBorder="1" applyAlignment="1">
      <alignment horizontal="center" vertical="center"/>
      <protection/>
    </xf>
    <xf numFmtId="0" fontId="21" fillId="18" borderId="76" xfId="101" applyFont="1" applyFill="1" applyBorder="1" applyAlignment="1">
      <alignment horizontal="center" vertical="center"/>
      <protection/>
    </xf>
    <xf numFmtId="0" fontId="21" fillId="18" borderId="0" xfId="101" applyFont="1" applyFill="1" applyBorder="1" applyAlignment="1">
      <alignment horizontal="center" vertical="center"/>
      <protection/>
    </xf>
    <xf numFmtId="0" fontId="0" fillId="0" borderId="16" xfId="101" applyBorder="1" applyAlignment="1" applyProtection="1">
      <alignment horizontal="center" vertical="center" wrapText="1"/>
      <protection/>
    </xf>
    <xf numFmtId="0" fontId="0" fillId="0" borderId="31" xfId="101" applyBorder="1" applyAlignment="1" applyProtection="1">
      <alignment horizontal="center" vertical="center" wrapText="1"/>
      <protection/>
    </xf>
    <xf numFmtId="0" fontId="0" fillId="0" borderId="13" xfId="101" applyBorder="1" applyAlignment="1" applyProtection="1">
      <alignment horizontal="center" vertical="center" wrapText="1"/>
      <protection/>
    </xf>
    <xf numFmtId="0" fontId="0" fillId="0" borderId="17" xfId="101" applyBorder="1" applyAlignment="1" applyProtection="1">
      <alignment horizontal="center" vertical="center" wrapText="1"/>
      <protection/>
    </xf>
    <xf numFmtId="0" fontId="0" fillId="0" borderId="19" xfId="101" applyBorder="1" applyAlignment="1" applyProtection="1">
      <alignment horizontal="center" vertical="center" wrapText="1"/>
      <protection/>
    </xf>
    <xf numFmtId="0" fontId="0" fillId="0" borderId="18" xfId="101" applyBorder="1" applyAlignment="1" applyProtection="1">
      <alignment horizontal="center" vertical="center" wrapText="1"/>
      <protection/>
    </xf>
    <xf numFmtId="0" fontId="0" fillId="0" borderId="34" xfId="101" applyBorder="1" applyAlignment="1" applyProtection="1">
      <alignment horizontal="center" vertical="center" wrapText="1"/>
      <protection/>
    </xf>
    <xf numFmtId="0" fontId="63" fillId="0" borderId="0" xfId="67" applyFont="1" applyAlignment="1" applyProtection="1">
      <alignment horizontal="left"/>
      <protection/>
    </xf>
    <xf numFmtId="0" fontId="0" fillId="0" borderId="19" xfId="67" applyFont="1" applyFill="1" applyBorder="1" applyAlignment="1" applyProtection="1">
      <alignment horizontal="center" vertical="center" wrapText="1"/>
      <protection/>
    </xf>
    <xf numFmtId="0" fontId="0" fillId="0" borderId="18" xfId="67" applyFont="1" applyFill="1" applyBorder="1" applyAlignment="1" applyProtection="1">
      <alignment horizontal="center" vertical="center" wrapText="1"/>
      <protection/>
    </xf>
    <xf numFmtId="0" fontId="0" fillId="0" borderId="16" xfId="67" applyFont="1" applyFill="1" applyBorder="1" applyAlignment="1" applyProtection="1">
      <alignment horizontal="center" vertical="center" wrapText="1"/>
      <protection/>
    </xf>
    <xf numFmtId="0" fontId="7" fillId="10" borderId="28" xfId="67" applyFont="1" applyFill="1" applyBorder="1" applyAlignment="1" applyProtection="1">
      <alignment horizontal="center" vertical="center" wrapText="1"/>
      <protection/>
    </xf>
    <xf numFmtId="0" fontId="7" fillId="10" borderId="37" xfId="67" applyFont="1" applyFill="1" applyBorder="1" applyAlignment="1" applyProtection="1">
      <alignment horizontal="center" vertical="center" wrapText="1"/>
      <protection/>
    </xf>
    <xf numFmtId="0" fontId="7" fillId="10" borderId="27" xfId="67" applyFont="1" applyFill="1" applyBorder="1" applyAlignment="1" applyProtection="1">
      <alignment horizontal="center" vertical="center" wrapText="1"/>
      <protection/>
    </xf>
    <xf numFmtId="0" fontId="7" fillId="10" borderId="31" xfId="67" applyFont="1" applyFill="1" applyBorder="1" applyAlignment="1" applyProtection="1">
      <alignment horizontal="center" vertical="center"/>
      <protection/>
    </xf>
    <xf numFmtId="0" fontId="7" fillId="10" borderId="76" xfId="67" applyFont="1" applyFill="1" applyBorder="1" applyAlignment="1" applyProtection="1">
      <alignment horizontal="center" vertical="center"/>
      <protection/>
    </xf>
    <xf numFmtId="0" fontId="7" fillId="10" borderId="30" xfId="67" applyFont="1" applyFill="1" applyBorder="1" applyAlignment="1" applyProtection="1">
      <alignment horizontal="center" vertical="center"/>
      <protection/>
    </xf>
    <xf numFmtId="0" fontId="0" fillId="0" borderId="19" xfId="67" applyFont="1" applyBorder="1" applyAlignment="1" applyProtection="1">
      <alignment horizontal="center" vertical="center" wrapText="1"/>
      <protection/>
    </xf>
    <xf numFmtId="0" fontId="0" fillId="0" borderId="16" xfId="67" applyFont="1" applyBorder="1" applyAlignment="1" applyProtection="1">
      <alignment horizontal="center" vertical="center" wrapText="1"/>
      <protection/>
    </xf>
    <xf numFmtId="0" fontId="0" fillId="0" borderId="17" xfId="67" applyFont="1" applyBorder="1" applyAlignment="1" applyProtection="1">
      <alignment horizontal="center" vertical="center" wrapText="1"/>
      <protection/>
    </xf>
    <xf numFmtId="0" fontId="0" fillId="0" borderId="14" xfId="67" applyFont="1" applyBorder="1" applyAlignment="1" applyProtection="1">
      <alignment horizontal="center" vertical="center" wrapText="1"/>
      <protection/>
    </xf>
    <xf numFmtId="0" fontId="0" fillId="0" borderId="15" xfId="67" applyFont="1" applyBorder="1" applyAlignment="1" applyProtection="1">
      <alignment horizontal="center" vertical="center" wrapText="1"/>
      <protection/>
    </xf>
    <xf numFmtId="0" fontId="7" fillId="18" borderId="13" xfId="67" applyFont="1" applyFill="1" applyBorder="1" applyAlignment="1" applyProtection="1">
      <alignment horizontal="center" vertical="center" wrapText="1"/>
      <protection/>
    </xf>
    <xf numFmtId="0" fontId="0" fillId="0" borderId="13" xfId="67" applyFont="1" applyBorder="1" applyAlignment="1" applyProtection="1">
      <alignment horizontal="center" vertical="center"/>
      <protection/>
    </xf>
    <xf numFmtId="0" fontId="0" fillId="0" borderId="13" xfId="67" applyFont="1" applyFill="1" applyBorder="1" applyAlignment="1" applyProtection="1">
      <alignment horizontal="center" vertical="center" wrapText="1"/>
      <protection locked="0"/>
    </xf>
    <xf numFmtId="0" fontId="0" fillId="0" borderId="13" xfId="67" applyFont="1" applyFill="1" applyBorder="1" applyAlignment="1" applyProtection="1">
      <alignment horizontal="center" vertical="center"/>
      <protection/>
    </xf>
    <xf numFmtId="0" fontId="0" fillId="0" borderId="13" xfId="67" applyFont="1" applyFill="1" applyBorder="1" applyAlignment="1" applyProtection="1">
      <alignment horizontal="center" vertical="center"/>
      <protection locked="0"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0" fontId="12" fillId="0" borderId="17" xfId="67" applyFont="1" applyFill="1" applyBorder="1" applyAlignment="1" applyProtection="1">
      <alignment horizontal="center" vertical="center" wrapText="1"/>
      <protection/>
    </xf>
    <xf numFmtId="0" fontId="12" fillId="0" borderId="15" xfId="67" applyFont="1" applyFill="1" applyBorder="1" applyAlignment="1" applyProtection="1">
      <alignment horizontal="center" vertical="center" wrapText="1"/>
      <protection/>
    </xf>
    <xf numFmtId="0" fontId="12" fillId="0" borderId="13" xfId="67" applyFont="1" applyFill="1" applyBorder="1" applyAlignment="1" applyProtection="1">
      <alignment horizontal="center" vertical="center" wrapText="1"/>
      <protection/>
    </xf>
    <xf numFmtId="0" fontId="0" fillId="0" borderId="13" xfId="67" applyFont="1" applyFill="1" applyBorder="1" applyAlignment="1" applyProtection="1">
      <alignment horizontal="center" vertical="center" wrapText="1"/>
      <protection/>
    </xf>
    <xf numFmtId="0" fontId="76" fillId="0" borderId="13" xfId="67" applyFont="1" applyFill="1" applyBorder="1" applyAlignment="1" applyProtection="1">
      <alignment horizontal="center" vertical="center" wrapText="1"/>
      <protection/>
    </xf>
    <xf numFmtId="0" fontId="12" fillId="0" borderId="28" xfId="67" applyFont="1" applyFill="1" applyBorder="1" applyAlignment="1" applyProtection="1">
      <alignment horizontal="center" vertical="center" wrapText="1"/>
      <protection/>
    </xf>
    <xf numFmtId="0" fontId="12" fillId="0" borderId="27" xfId="67" applyFont="1" applyFill="1" applyBorder="1" applyAlignment="1" applyProtection="1">
      <alignment horizontal="center" vertical="center" wrapText="1"/>
      <protection/>
    </xf>
    <xf numFmtId="0" fontId="0" fillId="10" borderId="17" xfId="67" applyFont="1" applyFill="1" applyBorder="1" applyAlignment="1" applyProtection="1">
      <alignment horizontal="center" vertical="center" wrapText="1"/>
      <protection/>
    </xf>
    <xf numFmtId="0" fontId="0" fillId="10" borderId="15" xfId="67" applyFont="1" applyFill="1" applyBorder="1" applyAlignment="1" applyProtection="1">
      <alignment horizontal="center" vertical="center" wrapText="1"/>
      <protection/>
    </xf>
    <xf numFmtId="0" fontId="0" fillId="0" borderId="13" xfId="67" applyFont="1" applyBorder="1" applyAlignment="1" applyProtection="1">
      <alignment horizontal="center" vertical="center" wrapText="1"/>
      <protection/>
    </xf>
    <xf numFmtId="0" fontId="0" fillId="0" borderId="28" xfId="67" applyFont="1" applyBorder="1" applyAlignment="1" applyProtection="1">
      <alignment horizontal="center" vertical="center" wrapText="1"/>
      <protection/>
    </xf>
    <xf numFmtId="0" fontId="0" fillId="0" borderId="27" xfId="67" applyFont="1" applyBorder="1" applyAlignment="1" applyProtection="1">
      <alignment horizontal="center" vertical="center" wrapText="1"/>
      <protection/>
    </xf>
    <xf numFmtId="0" fontId="0" fillId="0" borderId="31" xfId="67" applyFont="1" applyBorder="1" applyAlignment="1" applyProtection="1">
      <alignment horizontal="center" vertical="center" wrapText="1"/>
      <protection/>
    </xf>
    <xf numFmtId="0" fontId="0" fillId="0" borderId="30" xfId="67" applyFont="1" applyBorder="1" applyAlignment="1" applyProtection="1">
      <alignment horizontal="center" vertical="center" wrapText="1"/>
      <protection/>
    </xf>
    <xf numFmtId="0" fontId="0" fillId="0" borderId="74" xfId="67" applyFont="1" applyBorder="1" applyAlignment="1" applyProtection="1">
      <alignment horizontal="center" vertical="center" wrapText="1"/>
      <protection/>
    </xf>
    <xf numFmtId="0" fontId="0" fillId="0" borderId="36" xfId="67" applyFont="1" applyBorder="1" applyAlignment="1" applyProtection="1">
      <alignment horizontal="center" vertical="center" wrapText="1"/>
      <protection/>
    </xf>
    <xf numFmtId="0" fontId="0" fillId="0" borderId="13" xfId="67" applyFont="1" applyBorder="1" applyAlignment="1" applyProtection="1">
      <alignment horizontal="center" vertical="center" wrapText="1"/>
      <protection locked="0"/>
    </xf>
    <xf numFmtId="0" fontId="0" fillId="0" borderId="19" xfId="67" applyFont="1" applyBorder="1" applyAlignment="1" applyProtection="1">
      <alignment horizontal="center" vertical="center" textRotation="90" wrapText="1"/>
      <protection/>
    </xf>
    <xf numFmtId="0" fontId="0" fillId="0" borderId="18" xfId="67" applyFont="1" applyBorder="1" applyAlignment="1" applyProtection="1">
      <alignment horizontal="center" vertical="center" textRotation="90" wrapText="1"/>
      <protection/>
    </xf>
    <xf numFmtId="0" fontId="0" fillId="0" borderId="16" xfId="67" applyFont="1" applyBorder="1" applyAlignment="1" applyProtection="1">
      <alignment horizontal="center" vertical="center" textRotation="90" wrapText="1"/>
      <protection/>
    </xf>
    <xf numFmtId="0" fontId="0" fillId="0" borderId="18" xfId="67" applyFont="1" applyBorder="1" applyAlignment="1" applyProtection="1">
      <alignment horizontal="center" vertical="center" wrapText="1"/>
      <protection/>
    </xf>
    <xf numFmtId="1" fontId="0" fillId="0" borderId="13" xfId="67" applyNumberFormat="1" applyFont="1" applyBorder="1" applyAlignment="1" applyProtection="1">
      <alignment horizontal="center" vertical="center" wrapText="1"/>
      <protection locked="0"/>
    </xf>
    <xf numFmtId="0" fontId="0" fillId="0" borderId="19" xfId="67" applyFont="1" applyFill="1" applyBorder="1" applyAlignment="1" applyProtection="1">
      <alignment horizontal="center" vertical="center" wrapText="1"/>
      <protection locked="0"/>
    </xf>
    <xf numFmtId="0" fontId="0" fillId="0" borderId="16" xfId="67" applyFont="1" applyFill="1" applyBorder="1" applyAlignment="1" applyProtection="1">
      <alignment horizontal="center" vertical="center" wrapText="1"/>
      <protection locked="0"/>
    </xf>
    <xf numFmtId="49" fontId="61" fillId="15" borderId="31" xfId="67" applyNumberFormat="1" applyFont="1" applyFill="1" applyBorder="1" applyAlignment="1" applyProtection="1">
      <alignment horizontal="center" vertical="center" wrapText="1"/>
      <protection/>
    </xf>
    <xf numFmtId="49" fontId="61" fillId="15" borderId="76" xfId="67" applyNumberFormat="1" applyFont="1" applyFill="1" applyBorder="1" applyAlignment="1" applyProtection="1">
      <alignment horizontal="center" vertical="center" wrapText="1"/>
      <protection/>
    </xf>
    <xf numFmtId="49" fontId="61" fillId="15" borderId="30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67" applyFont="1" applyProtection="1">
      <alignment/>
      <protection/>
    </xf>
    <xf numFmtId="0" fontId="0" fillId="0" borderId="0" xfId="67" applyFont="1" applyAlignment="1" applyProtection="1">
      <alignment horizontal="left"/>
      <protection/>
    </xf>
    <xf numFmtId="0" fontId="7" fillId="18" borderId="17" xfId="67" applyFont="1" applyFill="1" applyBorder="1" applyAlignment="1" applyProtection="1">
      <alignment horizontal="center" vertical="center" wrapText="1"/>
      <protection/>
    </xf>
    <xf numFmtId="0" fontId="7" fillId="18" borderId="14" xfId="67" applyFont="1" applyFill="1" applyBorder="1" applyAlignment="1" applyProtection="1">
      <alignment horizontal="center" vertical="center" wrapText="1"/>
      <protection/>
    </xf>
    <xf numFmtId="0" fontId="7" fillId="18" borderId="14" xfId="67" applyFont="1" applyFill="1" applyBorder="1" applyAlignment="1" applyProtection="1">
      <alignment horizontal="center" vertical="center"/>
      <protection/>
    </xf>
    <xf numFmtId="0" fontId="7" fillId="18" borderId="15" xfId="67" applyFont="1" applyFill="1" applyBorder="1" applyAlignment="1" applyProtection="1">
      <alignment horizontal="center" vertical="center"/>
      <protection/>
    </xf>
    <xf numFmtId="0" fontId="0" fillId="0" borderId="17" xfId="67" applyFont="1" applyFill="1" applyBorder="1" applyAlignment="1" applyProtection="1">
      <alignment horizontal="center" vertical="center" wrapText="1"/>
      <protection locked="0"/>
    </xf>
    <xf numFmtId="0" fontId="0" fillId="0" borderId="15" xfId="67" applyFont="1" applyFill="1" applyBorder="1" applyAlignment="1" applyProtection="1">
      <alignment horizontal="center" vertical="center" wrapText="1"/>
      <protection locked="0"/>
    </xf>
    <xf numFmtId="0" fontId="0" fillId="0" borderId="17" xfId="67" applyFont="1" applyFill="1" applyBorder="1" applyAlignment="1" applyProtection="1">
      <alignment horizontal="left" vertical="center" wrapText="1"/>
      <protection/>
    </xf>
    <xf numFmtId="0" fontId="0" fillId="0" borderId="15" xfId="67" applyFont="1" applyFill="1" applyBorder="1" applyAlignment="1" applyProtection="1">
      <alignment horizontal="left" vertical="center" wrapText="1"/>
      <protection/>
    </xf>
    <xf numFmtId="0" fontId="14" fillId="0" borderId="17" xfId="67" applyFont="1" applyFill="1" applyBorder="1" applyAlignment="1" applyProtection="1">
      <alignment horizontal="left" vertical="center" wrapText="1"/>
      <protection/>
    </xf>
    <xf numFmtId="0" fontId="14" fillId="0" borderId="15" xfId="67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61" fillId="0" borderId="17" xfId="67" applyFont="1" applyFill="1" applyBorder="1" applyAlignment="1" applyProtection="1">
      <alignment horizontal="left" vertical="center" wrapText="1"/>
      <protection/>
    </xf>
    <xf numFmtId="0" fontId="61" fillId="0" borderId="15" xfId="67" applyFont="1" applyFill="1" applyBorder="1" applyAlignment="1" applyProtection="1">
      <alignment horizontal="left" vertical="center" wrapText="1"/>
      <protection/>
    </xf>
    <xf numFmtId="0" fontId="0" fillId="0" borderId="13" xfId="67" applyFont="1" applyFill="1" applyBorder="1" applyAlignment="1" applyProtection="1">
      <alignment horizontal="center" vertical="center" wrapText="1"/>
      <protection/>
    </xf>
    <xf numFmtId="0" fontId="74" fillId="0" borderId="13" xfId="67" applyFont="1" applyFill="1" applyBorder="1" applyAlignment="1" applyProtection="1">
      <alignment horizontal="center" vertical="center" wrapText="1"/>
      <protection/>
    </xf>
    <xf numFmtId="0" fontId="14" fillId="0" borderId="13" xfId="67" applyFont="1" applyFill="1" applyBorder="1" applyAlignment="1" applyProtection="1">
      <alignment horizontal="center" vertical="center" wrapText="1"/>
      <protection/>
    </xf>
    <xf numFmtId="0" fontId="0" fillId="0" borderId="17" xfId="67" applyFont="1" applyBorder="1" applyAlignment="1" applyProtection="1">
      <alignment horizontal="center" vertical="center" wrapText="1"/>
      <protection locked="0"/>
    </xf>
    <xf numFmtId="0" fontId="0" fillId="0" borderId="14" xfId="67" applyFont="1" applyBorder="1" applyAlignment="1" applyProtection="1">
      <alignment horizontal="center" vertical="center" wrapText="1"/>
      <protection locked="0"/>
    </xf>
    <xf numFmtId="0" fontId="0" fillId="0" borderId="15" xfId="67" applyFont="1" applyBorder="1" applyAlignment="1" applyProtection="1">
      <alignment horizontal="center" vertical="center" wrapText="1"/>
      <protection locked="0"/>
    </xf>
    <xf numFmtId="0" fontId="70" fillId="0" borderId="13" xfId="67" applyFont="1" applyBorder="1" applyAlignment="1">
      <alignment horizontal="center"/>
      <protection/>
    </xf>
    <xf numFmtId="0" fontId="71" fillId="0" borderId="0" xfId="108" applyFont="1" applyAlignment="1" applyProtection="1">
      <alignment horizontal="left"/>
      <protection hidden="1"/>
    </xf>
    <xf numFmtId="0" fontId="18" fillId="18" borderId="17" xfId="67" applyFont="1" applyFill="1" applyBorder="1" applyAlignment="1">
      <alignment horizontal="center" vertical="center"/>
      <protection/>
    </xf>
    <xf numFmtId="0" fontId="18" fillId="18" borderId="14" xfId="67" applyFont="1" applyFill="1" applyBorder="1" applyAlignment="1">
      <alignment horizontal="center" vertical="center"/>
      <protection/>
    </xf>
    <xf numFmtId="0" fontId="18" fillId="18" borderId="15" xfId="67" applyFont="1" applyFill="1" applyBorder="1" applyAlignment="1">
      <alignment horizontal="center" vertical="center"/>
      <protection/>
    </xf>
    <xf numFmtId="49" fontId="69" fillId="0" borderId="13" xfId="67" applyNumberFormat="1" applyFont="1" applyFill="1" applyBorder="1" applyAlignment="1">
      <alignment horizontal="center" vertical="center" wrapText="1"/>
      <protection/>
    </xf>
    <xf numFmtId="0" fontId="69" fillId="0" borderId="13" xfId="67" applyFont="1" applyFill="1" applyBorder="1" applyAlignment="1">
      <alignment horizontal="center" vertical="center" wrapText="1"/>
      <protection/>
    </xf>
    <xf numFmtId="0" fontId="14" fillId="0" borderId="19" xfId="67" applyFont="1" applyBorder="1" applyAlignment="1" applyProtection="1">
      <alignment horizontal="center" vertical="center" textRotation="90" wrapText="1"/>
      <protection/>
    </xf>
    <xf numFmtId="0" fontId="14" fillId="0" borderId="18" xfId="67" applyFont="1" applyBorder="1" applyAlignment="1" applyProtection="1">
      <alignment horizontal="center" vertical="center" textRotation="90" wrapText="1"/>
      <protection/>
    </xf>
    <xf numFmtId="0" fontId="14" fillId="0" borderId="16" xfId="67" applyFont="1" applyBorder="1" applyAlignment="1" applyProtection="1">
      <alignment horizontal="center" vertical="center" textRotation="90" wrapText="1"/>
      <protection/>
    </xf>
    <xf numFmtId="0" fontId="7" fillId="18" borderId="76" xfId="67" applyFont="1" applyFill="1" applyBorder="1" applyAlignment="1" applyProtection="1">
      <alignment horizontal="center" vertical="center" wrapText="1"/>
      <protection/>
    </xf>
    <xf numFmtId="0" fontId="7" fillId="18" borderId="30" xfId="67" applyFont="1" applyFill="1" applyBorder="1" applyAlignment="1" applyProtection="1">
      <alignment horizontal="center" vertical="center" wrapText="1"/>
      <protection/>
    </xf>
    <xf numFmtId="0" fontId="14" fillId="0" borderId="13" xfId="67" applyFont="1" applyBorder="1" applyAlignment="1" applyProtection="1">
      <alignment horizontal="center" vertical="center" wrapText="1"/>
      <protection/>
    </xf>
    <xf numFmtId="0" fontId="14" fillId="0" borderId="27" xfId="67" applyFont="1" applyBorder="1" applyAlignment="1" applyProtection="1">
      <alignment horizontal="center" vertical="center" wrapText="1"/>
      <protection/>
    </xf>
    <xf numFmtId="0" fontId="14" fillId="0" borderId="36" xfId="67" applyFont="1" applyBorder="1" applyAlignment="1" applyProtection="1">
      <alignment horizontal="center" vertical="center" wrapText="1"/>
      <protection/>
    </xf>
    <xf numFmtId="0" fontId="14" fillId="0" borderId="30" xfId="67" applyFont="1" applyBorder="1" applyAlignment="1" applyProtection="1">
      <alignment horizontal="center" vertical="center" wrapText="1"/>
      <protection/>
    </xf>
    <xf numFmtId="0" fontId="14" fillId="0" borderId="19" xfId="67" applyFont="1" applyBorder="1" applyAlignment="1" applyProtection="1">
      <alignment horizontal="center" vertical="center" wrapText="1"/>
      <protection/>
    </xf>
    <xf numFmtId="0" fontId="14" fillId="0" borderId="18" xfId="67" applyFont="1" applyBorder="1" applyAlignment="1" applyProtection="1">
      <alignment horizontal="center" vertical="center" wrapText="1"/>
      <protection/>
    </xf>
    <xf numFmtId="0" fontId="14" fillId="0" borderId="16" xfId="67" applyFont="1" applyBorder="1" applyAlignment="1" applyProtection="1">
      <alignment horizontal="center" vertical="center" wrapText="1"/>
      <protection/>
    </xf>
    <xf numFmtId="1" fontId="0" fillId="0" borderId="13" xfId="67" applyNumberFormat="1" applyFont="1" applyBorder="1" applyAlignment="1" applyProtection="1">
      <alignment horizontal="center" vertical="center" wrapText="1"/>
      <protection locked="0"/>
    </xf>
    <xf numFmtId="0" fontId="70" fillId="0" borderId="16" xfId="67" applyFont="1" applyBorder="1" applyAlignment="1">
      <alignment horizontal="left"/>
      <protection/>
    </xf>
    <xf numFmtId="0" fontId="70" fillId="0" borderId="16" xfId="67" applyFont="1" applyBorder="1" applyAlignment="1">
      <alignment horizontal="center"/>
      <protection/>
    </xf>
    <xf numFmtId="0" fontId="69" fillId="0" borderId="0" xfId="108" applyFont="1" applyAlignment="1" applyProtection="1">
      <alignment horizontal="left"/>
      <protection hidden="1"/>
    </xf>
    <xf numFmtId="49" fontId="69" fillId="0" borderId="17" xfId="67" applyNumberFormat="1" applyFont="1" applyBorder="1" applyAlignment="1">
      <alignment horizontal="center"/>
      <protection/>
    </xf>
    <xf numFmtId="49" fontId="69" fillId="0" borderId="15" xfId="67" applyNumberFormat="1" applyFont="1" applyBorder="1" applyAlignment="1">
      <alignment horizontal="center"/>
      <protection/>
    </xf>
    <xf numFmtId="0" fontId="70" fillId="0" borderId="13" xfId="67" applyFont="1" applyBorder="1" applyAlignment="1">
      <alignment horizontal="left" wrapText="1"/>
      <protection/>
    </xf>
    <xf numFmtId="0" fontId="70" fillId="0" borderId="16" xfId="67" applyFont="1" applyBorder="1" applyAlignment="1">
      <alignment horizontal="left" wrapText="1"/>
      <protection/>
    </xf>
    <xf numFmtId="0" fontId="70" fillId="0" borderId="19" xfId="67" applyFont="1" applyBorder="1" applyAlignment="1">
      <alignment horizontal="center"/>
      <protection/>
    </xf>
    <xf numFmtId="49" fontId="69" fillId="0" borderId="0" xfId="67" applyNumberFormat="1" applyFont="1" applyBorder="1" applyAlignment="1">
      <alignment horizontal="center"/>
      <protection/>
    </xf>
    <xf numFmtId="49" fontId="69" fillId="0" borderId="13" xfId="67" applyNumberFormat="1" applyFont="1" applyFill="1" applyBorder="1" applyAlignment="1">
      <alignment horizontal="center" vertical="center"/>
      <protection/>
    </xf>
    <xf numFmtId="0" fontId="69" fillId="0" borderId="13" xfId="67" applyFont="1" applyFill="1" applyBorder="1" applyAlignment="1">
      <alignment horizontal="center" wrapText="1"/>
      <protection/>
    </xf>
    <xf numFmtId="0" fontId="10" fillId="26" borderId="17" xfId="112" applyFont="1" applyFill="1" applyBorder="1" applyAlignment="1">
      <alignment horizontal="left" wrapText="1"/>
      <protection/>
    </xf>
    <xf numFmtId="0" fontId="0" fillId="0" borderId="15" xfId="0" applyBorder="1" applyAlignment="1">
      <alignment/>
    </xf>
    <xf numFmtId="49" fontId="85" fillId="0" borderId="17" xfId="68" applyNumberFormat="1" applyFont="1" applyFill="1" applyBorder="1" applyAlignment="1">
      <alignment horizontal="left" vertical="center" wrapText="1"/>
      <protection/>
    </xf>
    <xf numFmtId="49" fontId="85" fillId="0" borderId="15" xfId="68" applyNumberFormat="1" applyFont="1" applyFill="1" applyBorder="1" applyAlignment="1">
      <alignment horizontal="left" vertical="center" wrapText="1"/>
      <protection/>
    </xf>
    <xf numFmtId="0" fontId="85" fillId="0" borderId="78" xfId="112" applyFont="1" applyFill="1" applyBorder="1" applyAlignment="1">
      <alignment horizontal="left"/>
      <protection/>
    </xf>
    <xf numFmtId="0" fontId="85" fillId="0" borderId="72" xfId="112" applyFont="1" applyFill="1" applyBorder="1" applyAlignment="1">
      <alignment horizontal="left"/>
      <protection/>
    </xf>
    <xf numFmtId="0" fontId="85" fillId="0" borderId="78" xfId="102" applyFont="1" applyFill="1" applyBorder="1" applyAlignment="1">
      <alignment horizontal="left" vertical="center"/>
      <protection/>
    </xf>
    <xf numFmtId="0" fontId="85" fillId="0" borderId="72" xfId="102" applyFont="1" applyFill="1" applyBorder="1" applyAlignment="1">
      <alignment horizontal="left" vertical="center"/>
      <protection/>
    </xf>
    <xf numFmtId="0" fontId="85" fillId="0" borderId="17" xfId="106" applyFont="1" applyFill="1" applyBorder="1" applyAlignment="1">
      <alignment horizontal="left" wrapText="1"/>
      <protection/>
    </xf>
    <xf numFmtId="0" fontId="85" fillId="0" borderId="15" xfId="106" applyFont="1" applyFill="1" applyBorder="1" applyAlignment="1">
      <alignment horizontal="left" wrapText="1"/>
      <protection/>
    </xf>
    <xf numFmtId="0" fontId="85" fillId="8" borderId="17" xfId="112" applyFont="1" applyFill="1" applyBorder="1" applyAlignment="1">
      <alignment horizontal="left"/>
      <protection/>
    </xf>
    <xf numFmtId="0" fontId="85" fillId="8" borderId="15" xfId="112" applyFont="1" applyFill="1" applyBorder="1" applyAlignment="1">
      <alignment horizontal="left"/>
      <protection/>
    </xf>
    <xf numFmtId="0" fontId="85" fillId="0" borderId="17" xfId="112" applyFont="1" applyFill="1" applyBorder="1" applyAlignment="1">
      <alignment horizontal="left" wrapText="1"/>
      <protection/>
    </xf>
    <xf numFmtId="0" fontId="85" fillId="0" borderId="14" xfId="112" applyFont="1" applyFill="1" applyBorder="1" applyAlignment="1">
      <alignment horizontal="left" wrapText="1"/>
      <protection/>
    </xf>
    <xf numFmtId="0" fontId="85" fillId="0" borderId="15" xfId="112" applyFont="1" applyFill="1" applyBorder="1" applyAlignment="1">
      <alignment horizontal="left" wrapText="1"/>
      <protection/>
    </xf>
  </cellXfs>
  <cellStyles count="112">
    <cellStyle name="Normal" xfId="0"/>
    <cellStyle name="RowLevel_1" xfId="3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Акцент1" xfId="34"/>
    <cellStyle name="40% - Акцент2" xfId="35"/>
    <cellStyle name="40% - Акцент3" xfId="36"/>
    <cellStyle name="40% - Акцент4" xfId="37"/>
    <cellStyle name="40% - Акцент5" xfId="38"/>
    <cellStyle name="40% -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Акцент1" xfId="46"/>
    <cellStyle name="60% - Акцент2" xfId="47"/>
    <cellStyle name="60% - Акцент3" xfId="48"/>
    <cellStyle name="60% - Акцент4" xfId="49"/>
    <cellStyle name="60% - Акцент5" xfId="50"/>
    <cellStyle name="60% -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au?iue" xfId="67"/>
    <cellStyle name="Iau?iue 2" xfId="68"/>
    <cellStyle name="Iau?iue_dodatok1K" xfId="69"/>
    <cellStyle name="Input" xfId="70"/>
    <cellStyle name="Linked Cell" xfId="71"/>
    <cellStyle name="Neutral" xfId="72"/>
    <cellStyle name="Note" xfId="73"/>
    <cellStyle name="Output" xfId="74"/>
    <cellStyle name="Title" xfId="75"/>
    <cellStyle name="Total" xfId="76"/>
    <cellStyle name="Warning Text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Звичайний_Аркуш2" xfId="94"/>
    <cellStyle name="Итог" xfId="95"/>
    <cellStyle name="Контрольная ячейка" xfId="96"/>
    <cellStyle name="Название" xfId="97"/>
    <cellStyle name="Нейтральный" xfId="98"/>
    <cellStyle name="Обычный_dodatok 1" xfId="99"/>
    <cellStyle name="Обычный_dodatok1" xfId="100"/>
    <cellStyle name="Обычный_IP_2008_Нова_форма_Оригинал" xfId="101"/>
    <cellStyle name="Обычный_IP_2008_Оригинал" xfId="102"/>
    <cellStyle name="Обычный_IP_2008_Оригинал_31199" xfId="103"/>
    <cellStyle name="Обычный_IP_2008_Оригинал_31199(2)" xfId="104"/>
    <cellStyle name="Обычный_IP_2008_Оригинал_new" xfId="105"/>
    <cellStyle name="Обычный_IP_2010_Rivneenergo" xfId="106"/>
    <cellStyle name="Обычный_IP_2010_Оригинал_32 606_151209" xfId="107"/>
    <cellStyle name="Обычный_nkre1" xfId="108"/>
    <cellStyle name="Обычный_Report_2010_32606_Квітень_Для_НКРЕ_120410" xfId="109"/>
    <cellStyle name="Обычный_Report_2010_32606_Січень" xfId="110"/>
    <cellStyle name="Обычный_ІП-2007 РЕ_Зменшена_Оригинал" xfId="111"/>
    <cellStyle name="Обычный_Проект_IP_2009_260608" xfId="112"/>
    <cellStyle name="Обычный_Проект_IP_2010_Rivneenergo" xfId="113"/>
    <cellStyle name="Обычный_Проект_IP_2010_Rivneenergo_220609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Стиль 1" xfId="121"/>
    <cellStyle name="Текст предупреждения" xfId="122"/>
    <cellStyle name="Comma" xfId="123"/>
    <cellStyle name="Comma [0]" xfId="124"/>
    <cellStyle name="Хороший" xfId="125"/>
  </cellStyles>
  <dxfs count="3">
    <dxf>
      <font>
        <b/>
        <i/>
        <color rgb="FFFF0000"/>
      </font>
      <border/>
    </dxf>
    <dxf>
      <font>
        <b/>
        <i/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BLANKU%20IP\Tabl%20I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а сторінка"/>
      <sheetName val="1. Незавершене будівництво"/>
      <sheetName val="2. Джерела фінансування"/>
      <sheetName val="3. План інвестицій"/>
      <sheetName val="4.1. Технічний стан"/>
      <sheetName val="4.2. Характеристика мереж"/>
      <sheetName val="4.3. Облік"/>
      <sheetName val="4.3.1. Облік промспоживачів"/>
      <sheetName val="4.3.2. Облік промспоживачів"/>
      <sheetName val="4.4.1. Облік населення"/>
      <sheetName val="4.4.2. Облік населення"/>
      <sheetName val="4.5. Стан комерційного обліку"/>
      <sheetName val="4.5.1. Техн стан вимір Т"/>
      <sheetName val="4.6. Технічний облік"/>
      <sheetName val="4.7. Стан комп'ютерної техніки"/>
      <sheetName val="4.8. Стан транспорту"/>
      <sheetName val="4.8.1. Аналіз списання"/>
      <sheetName val="4.8.2"/>
      <sheetName val="4.9. Витрати"/>
      <sheetName val="4.10. Характеристика за 5 років"/>
      <sheetName val="5. Загальний опис робіт"/>
      <sheetName val="5.І. Електричні мережі"/>
      <sheetName val="5.І.І. Обсяги робіт"/>
      <sheetName val="5.II. Зниження понаднорматива"/>
      <sheetName val="5.III. АСДТК"/>
      <sheetName val="5.ІV. Інформаційні технології"/>
      <sheetName val="5.V. Зв'язок"/>
      <sheetName val="5.VI. Транспорт"/>
      <sheetName val="5.VIІ. Інше"/>
      <sheetName val="6. Проведення закупівлі"/>
      <sheetName val="7. Інновації"/>
    </sheetNames>
    <sheetDataSet>
      <sheetData sheetId="0">
        <row r="9">
          <cell r="B9" t="str">
            <v>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ustovojtov@nerc.gov.ua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76"/>
  <sheetViews>
    <sheetView zoomScale="75" zoomScaleNormal="75" zoomScaleSheetLayoutView="75" zoomScalePageLayoutView="0" workbookViewId="0" topLeftCell="T1">
      <selection activeCell="T62" sqref="T62"/>
    </sheetView>
  </sheetViews>
  <sheetFormatPr defaultColWidth="9.00390625" defaultRowHeight="12.75"/>
  <cols>
    <col min="1" max="1" width="22.75390625" style="1" hidden="1" customWidth="1"/>
    <col min="2" max="2" width="23.625" style="1" hidden="1" customWidth="1"/>
    <col min="3" max="3" width="30.125" style="1" hidden="1" customWidth="1"/>
    <col min="4" max="4" width="36.375" style="1" hidden="1" customWidth="1"/>
    <col min="5" max="5" width="35.375" style="1" hidden="1" customWidth="1"/>
    <col min="6" max="6" width="35.00390625" style="1" hidden="1" customWidth="1"/>
    <col min="7" max="7" width="32.75390625" style="1" hidden="1" customWidth="1"/>
    <col min="8" max="8" width="27.25390625" style="1" hidden="1" customWidth="1"/>
    <col min="9" max="9" width="38.125" style="1" hidden="1" customWidth="1"/>
    <col min="10" max="10" width="37.125" style="1" hidden="1" customWidth="1"/>
    <col min="11" max="11" width="19.875" style="1" hidden="1" customWidth="1"/>
    <col min="12" max="12" width="30.125" style="1" hidden="1" customWidth="1"/>
    <col min="13" max="13" width="31.375" style="1" hidden="1" customWidth="1"/>
    <col min="14" max="14" width="52.125" style="1" hidden="1" customWidth="1"/>
    <col min="15" max="16" width="39.625" style="1" hidden="1" customWidth="1"/>
    <col min="17" max="17" width="0.12890625" style="1" hidden="1" customWidth="1"/>
    <col min="18" max="18" width="0.2421875" style="1" hidden="1" customWidth="1"/>
    <col min="19" max="19" width="42.125" style="1" hidden="1" customWidth="1"/>
    <col min="20" max="16384" width="9.125" style="1" customWidth="1"/>
  </cols>
  <sheetData>
    <row r="1" spans="1:19" s="7" customFormat="1" ht="36.75" customHeight="1">
      <c r="A1" s="1581" t="s">
        <v>1304</v>
      </c>
      <c r="B1" s="1562"/>
      <c r="C1" s="1562"/>
      <c r="D1" s="1562"/>
      <c r="E1" s="1562"/>
      <c r="F1" s="1562"/>
      <c r="G1" s="1562"/>
      <c r="H1" s="1562"/>
      <c r="I1" s="1562"/>
      <c r="J1" s="1562"/>
      <c r="K1" s="1562"/>
      <c r="L1" s="1562"/>
      <c r="M1" s="1562"/>
      <c r="N1" s="1562"/>
      <c r="O1" s="1562"/>
      <c r="P1" s="1562"/>
      <c r="Q1" s="1562"/>
      <c r="R1" s="1562"/>
      <c r="S1" s="1563"/>
    </row>
    <row r="2" spans="1:19" s="7" customFormat="1" ht="15" customHeight="1">
      <c r="A2" s="1565" t="s">
        <v>380</v>
      </c>
      <c r="B2" s="1565" t="s">
        <v>385</v>
      </c>
      <c r="C2" s="1565" t="s">
        <v>386</v>
      </c>
      <c r="D2" s="1565" t="s">
        <v>387</v>
      </c>
      <c r="E2" s="1565" t="s">
        <v>381</v>
      </c>
      <c r="F2" s="1565"/>
      <c r="G2" s="1565" t="s">
        <v>388</v>
      </c>
      <c r="H2" s="1565"/>
      <c r="I2" s="1565"/>
      <c r="J2" s="1565"/>
      <c r="K2" s="1565"/>
      <c r="L2" s="1565"/>
      <c r="M2" s="1565"/>
      <c r="N2" s="1565"/>
      <c r="O2" s="1564" t="s">
        <v>389</v>
      </c>
      <c r="P2" s="1566" t="s">
        <v>601</v>
      </c>
      <c r="Q2" s="1566" t="s">
        <v>602</v>
      </c>
      <c r="R2" s="1566" t="s">
        <v>603</v>
      </c>
      <c r="S2" s="1564" t="s">
        <v>390</v>
      </c>
    </row>
    <row r="3" spans="1:19" s="7" customFormat="1" ht="17.25" customHeight="1">
      <c r="A3" s="1565"/>
      <c r="B3" s="1565"/>
      <c r="C3" s="1565"/>
      <c r="D3" s="1565"/>
      <c r="E3" s="1565" t="s">
        <v>391</v>
      </c>
      <c r="F3" s="1565" t="s">
        <v>392</v>
      </c>
      <c r="G3" s="1565" t="s">
        <v>393</v>
      </c>
      <c r="H3" s="1565"/>
      <c r="I3" s="1565" t="s">
        <v>394</v>
      </c>
      <c r="J3" s="1565"/>
      <c r="K3" s="1565" t="s">
        <v>395</v>
      </c>
      <c r="L3" s="1565"/>
      <c r="M3" s="1565" t="s">
        <v>396</v>
      </c>
      <c r="N3" s="1565"/>
      <c r="O3" s="1564"/>
      <c r="P3" s="1567"/>
      <c r="Q3" s="1567"/>
      <c r="R3" s="1567"/>
      <c r="S3" s="1564"/>
    </row>
    <row r="4" spans="1:19" s="7" customFormat="1" ht="43.5" customHeight="1">
      <c r="A4" s="1565"/>
      <c r="B4" s="1565"/>
      <c r="C4" s="1565"/>
      <c r="D4" s="1565"/>
      <c r="E4" s="1565"/>
      <c r="F4" s="1565"/>
      <c r="G4" s="1565" t="s">
        <v>391</v>
      </c>
      <c r="H4" s="1565" t="s">
        <v>392</v>
      </c>
      <c r="I4" s="1565" t="s">
        <v>391</v>
      </c>
      <c r="J4" s="1565" t="s">
        <v>392</v>
      </c>
      <c r="K4" s="1565" t="s">
        <v>391</v>
      </c>
      <c r="L4" s="1565" t="s">
        <v>392</v>
      </c>
      <c r="M4" s="1565" t="s">
        <v>391</v>
      </c>
      <c r="N4" s="1565" t="s">
        <v>392</v>
      </c>
      <c r="O4" s="1564"/>
      <c r="P4" s="1568"/>
      <c r="Q4" s="1568"/>
      <c r="R4" s="1568"/>
      <c r="S4" s="1564"/>
    </row>
    <row r="5" spans="1:19" s="7" customFormat="1" ht="12.75" customHeight="1" hidden="1">
      <c r="A5" s="1565"/>
      <c r="B5" s="1565"/>
      <c r="C5" s="1565"/>
      <c r="D5" s="1565"/>
      <c r="E5" s="1565"/>
      <c r="F5" s="1565"/>
      <c r="G5" s="1565"/>
      <c r="H5" s="1565"/>
      <c r="I5" s="1565"/>
      <c r="J5" s="1565"/>
      <c r="K5" s="1565"/>
      <c r="L5" s="1565"/>
      <c r="M5" s="1565"/>
      <c r="N5" s="1565"/>
      <c r="O5" s="8"/>
      <c r="P5" s="8"/>
      <c r="Q5" s="8"/>
      <c r="R5" s="8"/>
      <c r="S5" s="8"/>
    </row>
    <row r="6" spans="1:19" s="11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pans="1:19" ht="18.75">
      <c r="A7" s="1558" t="s">
        <v>397</v>
      </c>
      <c r="B7" s="1559"/>
      <c r="C7" s="1559"/>
      <c r="D7" s="1559"/>
      <c r="E7" s="1559"/>
      <c r="F7" s="1559"/>
      <c r="G7" s="1559"/>
      <c r="H7" s="1559"/>
      <c r="I7" s="1559"/>
      <c r="J7" s="1559"/>
      <c r="K7" s="1559"/>
      <c r="L7" s="1559"/>
      <c r="M7" s="1559"/>
      <c r="N7" s="1559"/>
      <c r="O7" s="12"/>
      <c r="P7" s="12"/>
      <c r="Q7" s="12"/>
      <c r="R7" s="12"/>
      <c r="S7" s="13"/>
    </row>
    <row r="8" spans="1:19" ht="19.5" customHeight="1">
      <c r="A8" s="1595" t="s">
        <v>417</v>
      </c>
      <c r="B8" s="1596"/>
      <c r="C8" s="1596"/>
      <c r="D8" s="1596"/>
      <c r="E8" s="1596"/>
      <c r="F8" s="1597"/>
      <c r="G8" s="592"/>
      <c r="H8" s="592"/>
      <c r="I8" s="592"/>
      <c r="J8" s="592"/>
      <c r="K8" s="592"/>
      <c r="L8" s="593"/>
      <c r="M8" s="593"/>
      <c r="N8" s="593"/>
      <c r="O8" s="590"/>
      <c r="P8" s="590"/>
      <c r="Q8" s="799"/>
      <c r="R8" s="590"/>
      <c r="S8" s="591"/>
    </row>
    <row r="9" spans="1:19" s="23" customFormat="1" ht="15">
      <c r="A9" s="48"/>
      <c r="B9" s="721" t="s">
        <v>1569</v>
      </c>
      <c r="C9" s="722"/>
      <c r="D9" s="43"/>
      <c r="E9" s="735"/>
      <c r="F9" s="43"/>
      <c r="G9" s="44"/>
      <c r="H9" s="50"/>
      <c r="I9" s="44"/>
      <c r="J9" s="44"/>
      <c r="K9" s="45"/>
      <c r="L9" s="46"/>
      <c r="M9" s="44"/>
      <c r="N9" s="44"/>
      <c r="O9" s="41"/>
      <c r="P9" s="41"/>
      <c r="Q9" s="41"/>
      <c r="R9" s="41"/>
      <c r="S9" s="16"/>
    </row>
    <row r="10" spans="1:19" s="23" customFormat="1" ht="135">
      <c r="A10" s="1328">
        <v>1</v>
      </c>
      <c r="B10" s="723" t="s">
        <v>1570</v>
      </c>
      <c r="C10" s="57" t="s">
        <v>185</v>
      </c>
      <c r="D10" s="45">
        <v>179.1</v>
      </c>
      <c r="E10" s="1265">
        <v>4.2</v>
      </c>
      <c r="F10" s="1279">
        <v>752.214</v>
      </c>
      <c r="G10" s="44"/>
      <c r="H10" s="50"/>
      <c r="I10" s="1265">
        <v>4.2</v>
      </c>
      <c r="J10" s="800">
        <f>F10</f>
        <v>752.214</v>
      </c>
      <c r="K10" s="45"/>
      <c r="L10" s="46"/>
      <c r="M10" s="44"/>
      <c r="N10" s="44"/>
      <c r="O10" s="1276" t="s">
        <v>377</v>
      </c>
      <c r="P10" s="1161" t="s">
        <v>195</v>
      </c>
      <c r="Q10" s="785" t="s">
        <v>600</v>
      </c>
      <c r="R10" s="41"/>
      <c r="S10" s="16"/>
    </row>
    <row r="11" spans="1:19" s="23" customFormat="1" ht="30">
      <c r="A11" s="812"/>
      <c r="B11" s="721" t="s">
        <v>1571</v>
      </c>
      <c r="C11" s="722"/>
      <c r="D11" s="43"/>
      <c r="E11" s="735"/>
      <c r="F11" s="1289"/>
      <c r="G11" s="44"/>
      <c r="H11" s="50"/>
      <c r="I11" s="44"/>
      <c r="J11" s="44"/>
      <c r="K11" s="45"/>
      <c r="L11" s="46"/>
      <c r="M11" s="44"/>
      <c r="N11" s="44"/>
      <c r="O11" s="41"/>
      <c r="P11" s="41"/>
      <c r="Q11" s="41"/>
      <c r="R11" s="41"/>
      <c r="S11" s="16"/>
    </row>
    <row r="12" spans="1:19" s="23" customFormat="1" ht="30">
      <c r="A12" s="1281">
        <v>2</v>
      </c>
      <c r="B12" s="723" t="s">
        <v>1572</v>
      </c>
      <c r="C12" s="57" t="s">
        <v>185</v>
      </c>
      <c r="D12" s="43">
        <f>F12/E12</f>
        <v>206.31615326821938</v>
      </c>
      <c r="E12" s="1282">
        <v>6.655</v>
      </c>
      <c r="F12" s="1279">
        <v>1373.034</v>
      </c>
      <c r="G12" s="44"/>
      <c r="H12" s="50"/>
      <c r="I12" s="44"/>
      <c r="J12" s="800"/>
      <c r="K12" s="1282">
        <v>6.655</v>
      </c>
      <c r="L12" s="800">
        <f>F12</f>
        <v>1373.034</v>
      </c>
      <c r="M12" s="44"/>
      <c r="N12" s="44"/>
      <c r="O12" s="25" t="s">
        <v>377</v>
      </c>
      <c r="P12" s="1161" t="s">
        <v>195</v>
      </c>
      <c r="Q12" s="41"/>
      <c r="R12" s="41"/>
      <c r="S12" s="16"/>
    </row>
    <row r="13" spans="1:19" s="23" customFormat="1" ht="30">
      <c r="A13" s="813"/>
      <c r="B13" s="721" t="s">
        <v>1573</v>
      </c>
      <c r="C13" s="722"/>
      <c r="D13" s="43"/>
      <c r="E13" s="735"/>
      <c r="F13" s="1289"/>
      <c r="G13" s="44"/>
      <c r="H13" s="50"/>
      <c r="I13" s="44"/>
      <c r="J13" s="44"/>
      <c r="K13" s="45"/>
      <c r="L13" s="46"/>
      <c r="M13" s="44"/>
      <c r="N13" s="44"/>
      <c r="O13" s="41"/>
      <c r="P13" s="41"/>
      <c r="Q13" s="41"/>
      <c r="R13" s="41"/>
      <c r="S13" s="16"/>
    </row>
    <row r="14" spans="1:19" s="23" customFormat="1" ht="30">
      <c r="A14" s="1281">
        <v>3</v>
      </c>
      <c r="B14" s="723" t="s">
        <v>1574</v>
      </c>
      <c r="C14" s="57" t="s">
        <v>185</v>
      </c>
      <c r="D14" s="43">
        <f>F14/E14</f>
        <v>242.13075060532688</v>
      </c>
      <c r="E14" s="41">
        <v>4.13</v>
      </c>
      <c r="F14" s="1297">
        <v>1000</v>
      </c>
      <c r="G14" s="44"/>
      <c r="H14" s="50"/>
      <c r="I14" s="44">
        <f>E14</f>
        <v>4.13</v>
      </c>
      <c r="J14" s="800">
        <f>F14</f>
        <v>1000</v>
      </c>
      <c r="K14" s="45"/>
      <c r="L14" s="46"/>
      <c r="M14" s="44"/>
      <c r="N14" s="44"/>
      <c r="O14" s="25" t="s">
        <v>377</v>
      </c>
      <c r="P14" s="1161" t="s">
        <v>195</v>
      </c>
      <c r="Q14" s="41"/>
      <c r="R14" s="41"/>
      <c r="S14" s="16"/>
    </row>
    <row r="15" spans="1:19" s="23" customFormat="1" ht="15">
      <c r="A15" s="826">
        <v>4</v>
      </c>
      <c r="B15" s="1311" t="s">
        <v>1287</v>
      </c>
      <c r="C15" s="57" t="s">
        <v>185</v>
      </c>
      <c r="D15" s="43">
        <f>F15/E15</f>
        <v>155.99999999999997</v>
      </c>
      <c r="E15" s="41">
        <v>0.555</v>
      </c>
      <c r="F15" s="1279">
        <v>86.58</v>
      </c>
      <c r="G15" s="41"/>
      <c r="H15" s="724"/>
      <c r="I15" s="41">
        <v>0.555</v>
      </c>
      <c r="J15" s="724">
        <v>86.58</v>
      </c>
      <c r="K15" s="41"/>
      <c r="L15" s="43"/>
      <c r="M15" s="41"/>
      <c r="N15" s="41"/>
      <c r="O15" s="1275" t="s">
        <v>1840</v>
      </c>
      <c r="P15" s="1161" t="s">
        <v>195</v>
      </c>
      <c r="Q15" s="560"/>
      <c r="R15" s="560"/>
      <c r="S15" s="560"/>
    </row>
    <row r="16" spans="1:19" s="23" customFormat="1" ht="30">
      <c r="A16" s="812"/>
      <c r="B16" s="721" t="s">
        <v>1575</v>
      </c>
      <c r="C16" s="722"/>
      <c r="D16" s="43"/>
      <c r="E16" s="735"/>
      <c r="F16" s="1289"/>
      <c r="G16" s="44"/>
      <c r="H16" s="50"/>
      <c r="I16" s="44"/>
      <c r="J16" s="44"/>
      <c r="K16" s="45"/>
      <c r="L16" s="46"/>
      <c r="M16" s="44"/>
      <c r="N16" s="44"/>
      <c r="O16" s="41"/>
      <c r="P16" s="41"/>
      <c r="Q16" s="41"/>
      <c r="R16" s="41"/>
      <c r="S16" s="16"/>
    </row>
    <row r="17" spans="1:19" s="23" customFormat="1" ht="30">
      <c r="A17" s="1281">
        <v>5</v>
      </c>
      <c r="B17" s="726" t="s">
        <v>1045</v>
      </c>
      <c r="C17" s="57" t="s">
        <v>185</v>
      </c>
      <c r="D17" s="43">
        <f>F17/E17</f>
        <v>231.9086567164179</v>
      </c>
      <c r="E17" s="725">
        <v>3.35</v>
      </c>
      <c r="F17" s="1279">
        <v>776.894</v>
      </c>
      <c r="G17" s="44"/>
      <c r="H17" s="50"/>
      <c r="I17" s="44"/>
      <c r="J17" s="800"/>
      <c r="K17" s="45">
        <f>E17</f>
        <v>3.35</v>
      </c>
      <c r="L17" s="1279">
        <v>776.894</v>
      </c>
      <c r="M17" s="44"/>
      <c r="N17" s="44"/>
      <c r="O17" s="25" t="s">
        <v>377</v>
      </c>
      <c r="P17" s="1161" t="s">
        <v>195</v>
      </c>
      <c r="Q17" s="41"/>
      <c r="R17" s="41"/>
      <c r="S17" s="16"/>
    </row>
    <row r="18" spans="1:19" s="23" customFormat="1" ht="30">
      <c r="A18" s="1281">
        <v>6</v>
      </c>
      <c r="B18" s="723" t="s">
        <v>1046</v>
      </c>
      <c r="C18" s="57" t="s">
        <v>185</v>
      </c>
      <c r="D18" s="45">
        <f>F18/E18</f>
        <v>152.19111111111113</v>
      </c>
      <c r="E18" s="1265">
        <v>4.5</v>
      </c>
      <c r="F18" s="1298">
        <v>684.86</v>
      </c>
      <c r="G18" s="44"/>
      <c r="H18" s="50"/>
      <c r="I18" s="44"/>
      <c r="J18" s="44"/>
      <c r="K18" s="1265">
        <v>4.5</v>
      </c>
      <c r="L18" s="1298">
        <v>684.86</v>
      </c>
      <c r="M18" s="44"/>
      <c r="N18" s="44"/>
      <c r="O18" s="1276" t="s">
        <v>377</v>
      </c>
      <c r="P18" s="1161" t="s">
        <v>195</v>
      </c>
      <c r="Q18" s="41"/>
      <c r="R18" s="41"/>
      <c r="S18" s="16"/>
    </row>
    <row r="19" spans="1:19" s="23" customFormat="1" ht="15">
      <c r="A19" s="1281">
        <v>7</v>
      </c>
      <c r="B19" s="1241" t="s">
        <v>1047</v>
      </c>
      <c r="C19" s="57" t="s">
        <v>185</v>
      </c>
      <c r="D19" s="43">
        <f>F19/E19</f>
        <v>210.96774193548387</v>
      </c>
      <c r="E19" s="725">
        <v>6.2</v>
      </c>
      <c r="F19" s="1279">
        <v>1308</v>
      </c>
      <c r="G19" s="44"/>
      <c r="H19" s="50"/>
      <c r="I19" s="44"/>
      <c r="J19" s="44"/>
      <c r="K19" s="725">
        <v>6.2</v>
      </c>
      <c r="L19" s="1279">
        <v>1308</v>
      </c>
      <c r="M19" s="44"/>
      <c r="N19" s="44"/>
      <c r="O19" s="25" t="s">
        <v>377</v>
      </c>
      <c r="P19" s="1161" t="s">
        <v>195</v>
      </c>
      <c r="Q19" s="41"/>
      <c r="R19" s="41"/>
      <c r="S19" s="16"/>
    </row>
    <row r="20" spans="1:19" s="23" customFormat="1" ht="30">
      <c r="A20" s="813"/>
      <c r="B20" s="721" t="s">
        <v>1048</v>
      </c>
      <c r="C20" s="722"/>
      <c r="D20" s="43"/>
      <c r="E20" s="735"/>
      <c r="F20" s="1289"/>
      <c r="G20" s="44"/>
      <c r="H20" s="50"/>
      <c r="I20" s="44"/>
      <c r="J20" s="44"/>
      <c r="K20" s="45"/>
      <c r="L20" s="46"/>
      <c r="M20" s="44"/>
      <c r="N20" s="44"/>
      <c r="O20" s="41"/>
      <c r="P20" s="41"/>
      <c r="Q20" s="41"/>
      <c r="R20" s="41"/>
      <c r="S20" s="16"/>
    </row>
    <row r="21" spans="1:19" s="23" customFormat="1" ht="30">
      <c r="A21" s="1281">
        <v>8</v>
      </c>
      <c r="B21" s="728" t="s">
        <v>1049</v>
      </c>
      <c r="C21" s="57" t="s">
        <v>185</v>
      </c>
      <c r="D21" s="16">
        <f>F21/E21</f>
        <v>213.51351351351352</v>
      </c>
      <c r="E21" s="729">
        <v>1.85</v>
      </c>
      <c r="F21" s="1297">
        <v>395</v>
      </c>
      <c r="G21" s="44"/>
      <c r="H21" s="50"/>
      <c r="I21" s="44"/>
      <c r="J21" s="44"/>
      <c r="K21" s="729">
        <v>1.85</v>
      </c>
      <c r="L21" s="1297">
        <v>395</v>
      </c>
      <c r="M21" s="44"/>
      <c r="N21" s="44"/>
      <c r="O21" s="25" t="s">
        <v>377</v>
      </c>
      <c r="P21" s="1161" t="s">
        <v>195</v>
      </c>
      <c r="Q21" s="41"/>
      <c r="R21" s="41"/>
      <c r="S21" s="16"/>
    </row>
    <row r="22" spans="1:19" s="23" customFormat="1" ht="15">
      <c r="A22" s="1312">
        <v>9</v>
      </c>
      <c r="B22" s="1246" t="s">
        <v>1286</v>
      </c>
      <c r="C22" s="57" t="s">
        <v>185</v>
      </c>
      <c r="D22" s="16">
        <f>F22/E22</f>
        <v>159.9772667352057</v>
      </c>
      <c r="E22" s="41">
        <v>1.451</v>
      </c>
      <c r="F22" s="1279">
        <v>232.12701403278345</v>
      </c>
      <c r="G22" s="41"/>
      <c r="H22" s="724"/>
      <c r="I22" s="41">
        <v>1.451</v>
      </c>
      <c r="J22" s="1279">
        <v>232.12701403278345</v>
      </c>
      <c r="K22" s="41"/>
      <c r="L22" s="43"/>
      <c r="M22" s="41"/>
      <c r="N22" s="41"/>
      <c r="O22" s="1275" t="s">
        <v>1840</v>
      </c>
      <c r="P22" s="1161" t="s">
        <v>195</v>
      </c>
      <c r="Q22" s="560"/>
      <c r="R22" s="560"/>
      <c r="S22" s="560"/>
    </row>
    <row r="23" spans="1:19" s="23" customFormat="1" ht="30">
      <c r="A23" s="812"/>
      <c r="B23" s="721" t="s">
        <v>1050</v>
      </c>
      <c r="C23" s="57"/>
      <c r="D23" s="16"/>
      <c r="E23" s="727"/>
      <c r="F23" s="1299"/>
      <c r="G23" s="44"/>
      <c r="H23" s="50"/>
      <c r="I23" s="44"/>
      <c r="J23" s="44"/>
      <c r="K23" s="45"/>
      <c r="L23" s="46"/>
      <c r="M23" s="44"/>
      <c r="N23" s="44"/>
      <c r="O23" s="41"/>
      <c r="P23" s="41"/>
      <c r="Q23" s="41"/>
      <c r="R23" s="41"/>
      <c r="S23" s="16"/>
    </row>
    <row r="24" spans="1:19" s="23" customFormat="1" ht="30">
      <c r="A24" s="813">
        <v>10</v>
      </c>
      <c r="B24" s="728" t="s">
        <v>1390</v>
      </c>
      <c r="C24" s="57" t="s">
        <v>185</v>
      </c>
      <c r="D24" s="16">
        <f aca="true" t="shared" si="0" ref="D24:D29">F24/E24</f>
        <v>208.65603644646927</v>
      </c>
      <c r="E24" s="732">
        <v>4.39</v>
      </c>
      <c r="F24" s="1300">
        <v>916</v>
      </c>
      <c r="G24" s="44"/>
      <c r="H24" s="50"/>
      <c r="I24" s="732">
        <v>4.39</v>
      </c>
      <c r="J24" s="800">
        <f>F24</f>
        <v>916</v>
      </c>
      <c r="K24" s="45"/>
      <c r="L24" s="46"/>
      <c r="M24" s="44"/>
      <c r="N24" s="44"/>
      <c r="O24" s="25" t="s">
        <v>377</v>
      </c>
      <c r="P24" s="1161" t="s">
        <v>195</v>
      </c>
      <c r="Q24" s="41"/>
      <c r="R24" s="41"/>
      <c r="S24" s="16"/>
    </row>
    <row r="25" spans="1:19" s="23" customFormat="1" ht="30">
      <c r="A25" s="1281">
        <v>11</v>
      </c>
      <c r="B25" s="728" t="s">
        <v>1051</v>
      </c>
      <c r="C25" s="57" t="s">
        <v>185</v>
      </c>
      <c r="D25" s="16">
        <f t="shared" si="0"/>
        <v>235.96341085271317</v>
      </c>
      <c r="E25" s="729">
        <v>6.45</v>
      </c>
      <c r="F25" s="1297">
        <v>1521.964</v>
      </c>
      <c r="G25" s="44"/>
      <c r="H25" s="50"/>
      <c r="I25" s="44"/>
      <c r="J25" s="800"/>
      <c r="K25" s="729">
        <v>6.45</v>
      </c>
      <c r="L25" s="1297">
        <v>1521.964</v>
      </c>
      <c r="M25" s="44"/>
      <c r="N25" s="44"/>
      <c r="O25" s="25" t="s">
        <v>377</v>
      </c>
      <c r="P25" s="1161" t="s">
        <v>195</v>
      </c>
      <c r="Q25" s="41"/>
      <c r="R25" s="41"/>
      <c r="S25" s="16"/>
    </row>
    <row r="26" spans="1:19" s="23" customFormat="1" ht="30">
      <c r="A26" s="1281">
        <v>12</v>
      </c>
      <c r="B26" s="728" t="s">
        <v>1052</v>
      </c>
      <c r="C26" s="57" t="s">
        <v>185</v>
      </c>
      <c r="D26" s="16">
        <f t="shared" si="0"/>
        <v>196.19047619047618</v>
      </c>
      <c r="E26" s="727" t="s">
        <v>1288</v>
      </c>
      <c r="F26" s="1297">
        <v>412</v>
      </c>
      <c r="G26" s="44"/>
      <c r="H26" s="50"/>
      <c r="I26" s="44"/>
      <c r="J26" s="44"/>
      <c r="K26" s="45">
        <v>2.1</v>
      </c>
      <c r="L26" s="1297">
        <v>412</v>
      </c>
      <c r="M26" s="44"/>
      <c r="N26" s="44"/>
      <c r="O26" s="25" t="s">
        <v>377</v>
      </c>
      <c r="P26" s="1161" t="s">
        <v>195</v>
      </c>
      <c r="Q26" s="41"/>
      <c r="R26" s="41"/>
      <c r="S26" s="16"/>
    </row>
    <row r="27" spans="1:19" s="23" customFormat="1" ht="30">
      <c r="A27" s="1281">
        <v>13</v>
      </c>
      <c r="B27" s="728" t="s">
        <v>1053</v>
      </c>
      <c r="C27" s="57" t="s">
        <v>185</v>
      </c>
      <c r="D27" s="16">
        <f t="shared" si="0"/>
        <v>206.25</v>
      </c>
      <c r="E27" s="732">
        <v>3.68</v>
      </c>
      <c r="F27" s="1297">
        <v>759</v>
      </c>
      <c r="G27" s="44"/>
      <c r="H27" s="50"/>
      <c r="I27" s="732">
        <v>3.68</v>
      </c>
      <c r="J27" s="1297">
        <v>759</v>
      </c>
      <c r="K27" s="45"/>
      <c r="L27" s="46"/>
      <c r="M27" s="44"/>
      <c r="N27" s="44"/>
      <c r="O27" s="25" t="s">
        <v>377</v>
      </c>
      <c r="P27" s="1161" t="s">
        <v>195</v>
      </c>
      <c r="Q27" s="41"/>
      <c r="R27" s="41"/>
      <c r="S27" s="16"/>
    </row>
    <row r="28" spans="1:19" s="23" customFormat="1" ht="30">
      <c r="A28" s="1281">
        <v>14</v>
      </c>
      <c r="B28" s="728" t="s">
        <v>1054</v>
      </c>
      <c r="C28" s="57" t="s">
        <v>185</v>
      </c>
      <c r="D28" s="16">
        <f t="shared" si="0"/>
        <v>211.36712749615975</v>
      </c>
      <c r="E28" s="732">
        <v>6.51</v>
      </c>
      <c r="F28" s="1297">
        <v>1376</v>
      </c>
      <c r="G28" s="44"/>
      <c r="H28" s="50"/>
      <c r="I28" s="732">
        <v>6.51</v>
      </c>
      <c r="J28" s="1297">
        <v>1376</v>
      </c>
      <c r="K28" s="45"/>
      <c r="L28" s="800"/>
      <c r="M28" s="44"/>
      <c r="N28" s="44"/>
      <c r="O28" s="25" t="s">
        <v>377</v>
      </c>
      <c r="P28" s="1161" t="s">
        <v>195</v>
      </c>
      <c r="Q28" s="41"/>
      <c r="R28" s="41"/>
      <c r="S28" s="16"/>
    </row>
    <row r="29" spans="1:19" s="23" customFormat="1" ht="30">
      <c r="A29" s="1281">
        <v>15</v>
      </c>
      <c r="B29" s="802" t="s">
        <v>1055</v>
      </c>
      <c r="C29" s="57" t="s">
        <v>185</v>
      </c>
      <c r="D29" s="16">
        <f t="shared" si="0"/>
        <v>220.17699115044246</v>
      </c>
      <c r="E29" s="732">
        <v>5.65</v>
      </c>
      <c r="F29" s="1297">
        <v>1244</v>
      </c>
      <c r="G29" s="44"/>
      <c r="H29" s="50"/>
      <c r="I29" s="44"/>
      <c r="J29" s="44"/>
      <c r="K29" s="732">
        <v>5.65</v>
      </c>
      <c r="L29" s="1297">
        <v>1244</v>
      </c>
      <c r="M29" s="44"/>
      <c r="N29" s="44"/>
      <c r="O29" s="25" t="s">
        <v>377</v>
      </c>
      <c r="P29" s="1161" t="s">
        <v>195</v>
      </c>
      <c r="Q29" s="41"/>
      <c r="R29" s="41"/>
      <c r="S29" s="16"/>
    </row>
    <row r="30" spans="1:19" s="23" customFormat="1" ht="30">
      <c r="A30" s="813"/>
      <c r="B30" s="733" t="s">
        <v>1056</v>
      </c>
      <c r="C30" s="57"/>
      <c r="D30" s="16"/>
      <c r="E30" s="732"/>
      <c r="F30" s="1299"/>
      <c r="G30" s="44"/>
      <c r="H30" s="50"/>
      <c r="I30" s="44"/>
      <c r="J30" s="44"/>
      <c r="K30" s="45"/>
      <c r="L30" s="46"/>
      <c r="M30" s="44"/>
      <c r="N30" s="44"/>
      <c r="O30" s="41"/>
      <c r="P30" s="41"/>
      <c r="Q30" s="41"/>
      <c r="R30" s="41"/>
      <c r="S30" s="16"/>
    </row>
    <row r="31" spans="1:19" s="23" customFormat="1" ht="30">
      <c r="A31" s="1281">
        <v>16</v>
      </c>
      <c r="B31" s="728" t="s">
        <v>1057</v>
      </c>
      <c r="C31" s="57" t="s">
        <v>185</v>
      </c>
      <c r="D31" s="16">
        <f>F31/E31</f>
        <v>184.375</v>
      </c>
      <c r="E31" s="732">
        <v>3.52</v>
      </c>
      <c r="F31" s="1297">
        <v>649</v>
      </c>
      <c r="G31" s="44"/>
      <c r="H31" s="50"/>
      <c r="I31" s="44"/>
      <c r="J31" s="44"/>
      <c r="K31" s="45">
        <f>E31</f>
        <v>3.52</v>
      </c>
      <c r="L31" s="1297">
        <v>649</v>
      </c>
      <c r="M31" s="44"/>
      <c r="N31" s="44"/>
      <c r="O31" s="25" t="s">
        <v>377</v>
      </c>
      <c r="P31" s="1161" t="s">
        <v>195</v>
      </c>
      <c r="Q31" s="41"/>
      <c r="R31" s="41"/>
      <c r="S31" s="16"/>
    </row>
    <row r="32" spans="1:19" s="23" customFormat="1" ht="15">
      <c r="A32" s="1312">
        <v>17</v>
      </c>
      <c r="B32" s="1247" t="s">
        <v>1299</v>
      </c>
      <c r="C32" s="1248" t="s">
        <v>185</v>
      </c>
      <c r="D32" s="43">
        <f>F32/E32</f>
        <v>106.44175440210765</v>
      </c>
      <c r="E32" s="41">
        <v>1.824</v>
      </c>
      <c r="F32" s="1279">
        <v>194.14976002944437</v>
      </c>
      <c r="G32" s="41"/>
      <c r="H32" s="724"/>
      <c r="I32" s="41">
        <v>1.824</v>
      </c>
      <c r="J32" s="1279">
        <v>194.14976002944437</v>
      </c>
      <c r="K32" s="41"/>
      <c r="L32" s="43"/>
      <c r="M32" s="41"/>
      <c r="N32" s="41"/>
      <c r="O32" s="1275" t="s">
        <v>1840</v>
      </c>
      <c r="P32" s="1161" t="s">
        <v>195</v>
      </c>
      <c r="Q32" s="560"/>
      <c r="R32" s="560"/>
      <c r="S32" s="560"/>
    </row>
    <row r="33" spans="1:19" s="23" customFormat="1" ht="30">
      <c r="A33" s="812"/>
      <c r="B33" s="733" t="s">
        <v>1058</v>
      </c>
      <c r="C33" s="57"/>
      <c r="D33" s="16"/>
      <c r="E33" s="729"/>
      <c r="F33" s="1299"/>
      <c r="G33" s="44"/>
      <c r="H33" s="50"/>
      <c r="I33" s="44"/>
      <c r="J33" s="44"/>
      <c r="K33" s="45"/>
      <c r="L33" s="46"/>
      <c r="M33" s="44"/>
      <c r="N33" s="44"/>
      <c r="O33" s="41"/>
      <c r="P33" s="41"/>
      <c r="Q33" s="41"/>
      <c r="R33" s="41"/>
      <c r="S33" s="16"/>
    </row>
    <row r="34" spans="1:19" s="23" customFormat="1" ht="30">
      <c r="A34" s="1281">
        <v>18</v>
      </c>
      <c r="B34" s="728" t="s">
        <v>1059</v>
      </c>
      <c r="C34" s="1248" t="s">
        <v>185</v>
      </c>
      <c r="D34" s="16"/>
      <c r="E34" s="729">
        <v>3.05</v>
      </c>
      <c r="F34" s="1297">
        <v>688</v>
      </c>
      <c r="G34" s="44"/>
      <c r="H34" s="50"/>
      <c r="I34" s="44"/>
      <c r="J34" s="44"/>
      <c r="K34" s="45"/>
      <c r="L34" s="46"/>
      <c r="M34" s="729">
        <v>3.05</v>
      </c>
      <c r="N34" s="1297">
        <v>688</v>
      </c>
      <c r="O34" s="25" t="s">
        <v>377</v>
      </c>
      <c r="P34" s="1161" t="s">
        <v>195</v>
      </c>
      <c r="Q34" s="41"/>
      <c r="R34" s="41"/>
      <c r="S34" s="16"/>
    </row>
    <row r="35" spans="1:19" s="23" customFormat="1" ht="30">
      <c r="A35" s="813"/>
      <c r="B35" s="733" t="s">
        <v>1060</v>
      </c>
      <c r="C35" s="57"/>
      <c r="D35" s="16"/>
      <c r="E35" s="729"/>
      <c r="F35" s="1299"/>
      <c r="G35" s="44"/>
      <c r="H35" s="50"/>
      <c r="I35" s="44"/>
      <c r="J35" s="44"/>
      <c r="K35" s="45"/>
      <c r="L35" s="46"/>
      <c r="M35" s="44"/>
      <c r="N35" s="44"/>
      <c r="O35" s="41"/>
      <c r="P35" s="41"/>
      <c r="Q35" s="41"/>
      <c r="R35" s="41"/>
      <c r="S35" s="16"/>
    </row>
    <row r="36" spans="1:19" s="23" customFormat="1" ht="30">
      <c r="A36" s="1281">
        <v>19</v>
      </c>
      <c r="B36" s="728" t="s">
        <v>1061</v>
      </c>
      <c r="C36" s="1248" t="s">
        <v>185</v>
      </c>
      <c r="D36" s="16">
        <f aca="true" t="shared" si="1" ref="D36:D42">F36/E36</f>
        <v>239.7887323943662</v>
      </c>
      <c r="E36" s="732">
        <v>2.84</v>
      </c>
      <c r="F36" s="1297">
        <v>681</v>
      </c>
      <c r="G36" s="44"/>
      <c r="H36" s="50"/>
      <c r="I36" s="732">
        <v>2.84</v>
      </c>
      <c r="J36" s="1297">
        <v>681</v>
      </c>
      <c r="K36" s="45"/>
      <c r="L36" s="46"/>
      <c r="M36" s="44"/>
      <c r="N36" s="44"/>
      <c r="O36" s="25" t="s">
        <v>377</v>
      </c>
      <c r="P36" s="1161" t="s">
        <v>195</v>
      </c>
      <c r="Q36" s="41"/>
      <c r="R36" s="41"/>
      <c r="S36" s="16"/>
    </row>
    <row r="37" spans="1:19" s="23" customFormat="1" ht="30">
      <c r="A37" s="1281">
        <v>20</v>
      </c>
      <c r="B37" s="728" t="s">
        <v>1062</v>
      </c>
      <c r="C37" s="57" t="s">
        <v>185</v>
      </c>
      <c r="D37" s="16">
        <f t="shared" si="1"/>
        <v>198.8372093023256</v>
      </c>
      <c r="E37" s="732">
        <v>0.86</v>
      </c>
      <c r="F37" s="1297">
        <v>171</v>
      </c>
      <c r="G37" s="44"/>
      <c r="H37" s="50"/>
      <c r="I37" s="732">
        <v>0.86</v>
      </c>
      <c r="J37" s="1297">
        <v>171</v>
      </c>
      <c r="K37" s="45"/>
      <c r="L37" s="46"/>
      <c r="M37" s="44"/>
      <c r="N37" s="44"/>
      <c r="O37" s="25" t="s">
        <v>377</v>
      </c>
      <c r="P37" s="1161" t="s">
        <v>195</v>
      </c>
      <c r="Q37" s="41"/>
      <c r="R37" s="41"/>
      <c r="S37" s="16"/>
    </row>
    <row r="38" spans="1:19" s="23" customFormat="1" ht="30">
      <c r="A38" s="1281">
        <v>21</v>
      </c>
      <c r="B38" s="728" t="s">
        <v>1063</v>
      </c>
      <c r="C38" s="57" t="s">
        <v>185</v>
      </c>
      <c r="D38" s="16">
        <f t="shared" si="1"/>
        <v>213.90552228875583</v>
      </c>
      <c r="E38" s="746">
        <v>3.006</v>
      </c>
      <c r="F38" s="1297">
        <v>643</v>
      </c>
      <c r="G38" s="44"/>
      <c r="H38" s="50"/>
      <c r="I38" s="746">
        <v>3.006</v>
      </c>
      <c r="J38" s="1297">
        <v>643</v>
      </c>
      <c r="K38" s="45"/>
      <c r="L38" s="46"/>
      <c r="M38" s="44"/>
      <c r="N38" s="44"/>
      <c r="O38" s="25" t="s">
        <v>377</v>
      </c>
      <c r="P38" s="1161" t="s">
        <v>195</v>
      </c>
      <c r="Q38" s="41"/>
      <c r="R38" s="41"/>
      <c r="S38" s="16"/>
    </row>
    <row r="39" spans="1:19" s="23" customFormat="1" ht="30">
      <c r="A39" s="1281">
        <v>22</v>
      </c>
      <c r="B39" s="728" t="s">
        <v>1064</v>
      </c>
      <c r="C39" s="57" t="s">
        <v>185</v>
      </c>
      <c r="D39" s="16">
        <f t="shared" si="1"/>
        <v>212.8532360984503</v>
      </c>
      <c r="E39" s="732">
        <v>2.194</v>
      </c>
      <c r="F39" s="1297">
        <v>467</v>
      </c>
      <c r="G39" s="44"/>
      <c r="H39" s="50"/>
      <c r="I39" s="732">
        <v>2.194</v>
      </c>
      <c r="J39" s="1297">
        <v>467</v>
      </c>
      <c r="K39" s="45"/>
      <c r="L39" s="46"/>
      <c r="M39" s="44"/>
      <c r="N39" s="44"/>
      <c r="O39" s="25" t="s">
        <v>377</v>
      </c>
      <c r="P39" s="1161" t="s">
        <v>195</v>
      </c>
      <c r="Q39" s="41"/>
      <c r="R39" s="41"/>
      <c r="S39" s="16"/>
    </row>
    <row r="40" spans="1:19" s="23" customFormat="1" ht="30">
      <c r="A40" s="1327">
        <v>23</v>
      </c>
      <c r="B40" s="728" t="s">
        <v>1455</v>
      </c>
      <c r="C40" s="57" t="s">
        <v>185</v>
      </c>
      <c r="D40" s="16">
        <f t="shared" si="1"/>
        <v>232.67</v>
      </c>
      <c r="E40" s="732">
        <v>2</v>
      </c>
      <c r="F40" s="1297">
        <v>465.34</v>
      </c>
      <c r="G40" s="44"/>
      <c r="H40" s="50"/>
      <c r="I40" s="45"/>
      <c r="J40" s="45"/>
      <c r="K40" s="732">
        <v>2</v>
      </c>
      <c r="L40" s="1297">
        <v>465.34</v>
      </c>
      <c r="M40" s="44"/>
      <c r="N40" s="44"/>
      <c r="O40" s="1276" t="s">
        <v>377</v>
      </c>
      <c r="P40" s="1161" t="s">
        <v>195</v>
      </c>
      <c r="Q40" s="41"/>
      <c r="R40" s="41"/>
      <c r="S40" s="16"/>
    </row>
    <row r="41" spans="1:19" s="23" customFormat="1" ht="30">
      <c r="A41" s="1327">
        <v>24</v>
      </c>
      <c r="B41" s="728" t="s">
        <v>1456</v>
      </c>
      <c r="C41" s="57" t="s">
        <v>185</v>
      </c>
      <c r="D41" s="16">
        <f t="shared" si="1"/>
        <v>193.46724890829694</v>
      </c>
      <c r="E41" s="746">
        <v>1.145</v>
      </c>
      <c r="F41" s="1297">
        <v>221.52</v>
      </c>
      <c r="G41" s="44"/>
      <c r="H41" s="50"/>
      <c r="I41" s="45"/>
      <c r="J41" s="45"/>
      <c r="K41" s="746">
        <v>1.145</v>
      </c>
      <c r="L41" s="1297">
        <v>221.52</v>
      </c>
      <c r="M41" s="44"/>
      <c r="N41" s="44"/>
      <c r="O41" s="1276" t="s">
        <v>377</v>
      </c>
      <c r="P41" s="1161" t="s">
        <v>195</v>
      </c>
      <c r="Q41" s="41"/>
      <c r="R41" s="41"/>
      <c r="S41" s="16"/>
    </row>
    <row r="42" spans="1:19" s="23" customFormat="1" ht="15">
      <c r="A42" s="1284">
        <v>25</v>
      </c>
      <c r="B42" s="1246" t="s">
        <v>621</v>
      </c>
      <c r="C42" s="1248" t="s">
        <v>185</v>
      </c>
      <c r="D42" s="43">
        <f t="shared" si="1"/>
        <v>165.21345794392522</v>
      </c>
      <c r="E42" s="41">
        <v>0.7159999999999997</v>
      </c>
      <c r="F42" s="1279">
        <v>118.29283588785042</v>
      </c>
      <c r="G42" s="41"/>
      <c r="H42" s="724"/>
      <c r="I42" s="41">
        <v>0.7159999999999997</v>
      </c>
      <c r="J42" s="1279">
        <v>118.29283588785042</v>
      </c>
      <c r="K42" s="41"/>
      <c r="L42" s="43"/>
      <c r="M42" s="41"/>
      <c r="N42" s="41"/>
      <c r="O42" s="1275" t="s">
        <v>1840</v>
      </c>
      <c r="P42" s="1161" t="s">
        <v>195</v>
      </c>
      <c r="Q42" s="560"/>
      <c r="R42" s="560"/>
      <c r="S42" s="560"/>
    </row>
    <row r="43" spans="1:19" s="23" customFormat="1" ht="15">
      <c r="A43" s="1284">
        <v>26</v>
      </c>
      <c r="B43" s="1246" t="s">
        <v>622</v>
      </c>
      <c r="C43" s="1248" t="s">
        <v>185</v>
      </c>
      <c r="D43" s="43">
        <v>182.22228459163625</v>
      </c>
      <c r="E43" s="41">
        <v>0.714</v>
      </c>
      <c r="F43" s="1279">
        <v>130.1067111984283</v>
      </c>
      <c r="G43" s="41"/>
      <c r="H43" s="724"/>
      <c r="I43" s="41">
        <v>0.714</v>
      </c>
      <c r="J43" s="1279">
        <v>130.1067111984283</v>
      </c>
      <c r="K43" s="41"/>
      <c r="L43" s="43"/>
      <c r="M43" s="41"/>
      <c r="N43" s="41"/>
      <c r="O43" s="1275" t="s">
        <v>1840</v>
      </c>
      <c r="P43" s="1161" t="s">
        <v>195</v>
      </c>
      <c r="Q43" s="560"/>
      <c r="R43" s="560"/>
      <c r="S43" s="560"/>
    </row>
    <row r="44" spans="1:19" s="23" customFormat="1" ht="30">
      <c r="A44" s="813"/>
      <c r="B44" s="733" t="s">
        <v>1065</v>
      </c>
      <c r="C44" s="57"/>
      <c r="D44" s="16"/>
      <c r="E44" s="729"/>
      <c r="F44" s="1299"/>
      <c r="G44" s="44"/>
      <c r="H44" s="50"/>
      <c r="I44" s="44"/>
      <c r="J44" s="44"/>
      <c r="K44" s="45"/>
      <c r="L44" s="46"/>
      <c r="M44" s="44"/>
      <c r="N44" s="44"/>
      <c r="O44" s="41"/>
      <c r="P44" s="41"/>
      <c r="Q44" s="41"/>
      <c r="R44" s="41"/>
      <c r="S44" s="16"/>
    </row>
    <row r="45" spans="1:19" s="23" customFormat="1" ht="30">
      <c r="A45" s="1281">
        <v>27</v>
      </c>
      <c r="B45" s="728" t="s">
        <v>1066</v>
      </c>
      <c r="C45" s="57" t="s">
        <v>185</v>
      </c>
      <c r="D45" s="16">
        <f>F45/E45</f>
        <v>242.19421686746986</v>
      </c>
      <c r="E45" s="729">
        <v>4.15</v>
      </c>
      <c r="F45" s="1297">
        <v>1005.106</v>
      </c>
      <c r="G45" s="44"/>
      <c r="H45" s="50"/>
      <c r="I45" s="44"/>
      <c r="J45" s="800"/>
      <c r="K45" s="729">
        <v>4.15</v>
      </c>
      <c r="L45" s="1297">
        <v>1005.106</v>
      </c>
      <c r="M45" s="44"/>
      <c r="N45" s="44"/>
      <c r="O45" s="25" t="s">
        <v>377</v>
      </c>
      <c r="P45" s="1161" t="s">
        <v>195</v>
      </c>
      <c r="Q45" s="41"/>
      <c r="R45" s="41"/>
      <c r="S45" s="16"/>
    </row>
    <row r="46" spans="1:19" s="23" customFormat="1" ht="30">
      <c r="A46" s="1281">
        <v>28</v>
      </c>
      <c r="B46" s="728" t="s">
        <v>1067</v>
      </c>
      <c r="C46" s="57" t="s">
        <v>185</v>
      </c>
      <c r="D46" s="16">
        <f>F46/E46</f>
        <v>219.7986577181208</v>
      </c>
      <c r="E46" s="729">
        <v>2.98</v>
      </c>
      <c r="F46" s="1297">
        <v>655</v>
      </c>
      <c r="G46" s="44"/>
      <c r="H46" s="50"/>
      <c r="I46" s="44"/>
      <c r="J46" s="44"/>
      <c r="K46" s="729">
        <v>2.98</v>
      </c>
      <c r="L46" s="1297">
        <v>655</v>
      </c>
      <c r="M46" s="44"/>
      <c r="N46" s="44"/>
      <c r="O46" s="25" t="s">
        <v>377</v>
      </c>
      <c r="P46" s="1161" t="s">
        <v>195</v>
      </c>
      <c r="Q46" s="41"/>
      <c r="R46" s="41"/>
      <c r="S46" s="16"/>
    </row>
    <row r="47" spans="1:19" s="23" customFormat="1" ht="30">
      <c r="A47" s="1281">
        <v>29</v>
      </c>
      <c r="B47" s="728" t="s">
        <v>1068</v>
      </c>
      <c r="C47" s="57" t="s">
        <v>185</v>
      </c>
      <c r="D47" s="16">
        <f>F47/E47</f>
        <v>218.26625386996903</v>
      </c>
      <c r="E47" s="729">
        <v>3.23</v>
      </c>
      <c r="F47" s="1297">
        <v>705</v>
      </c>
      <c r="G47" s="44"/>
      <c r="H47" s="50"/>
      <c r="I47" s="44"/>
      <c r="J47" s="44"/>
      <c r="K47" s="729">
        <v>3.23</v>
      </c>
      <c r="L47" s="1297">
        <v>705</v>
      </c>
      <c r="M47" s="44"/>
      <c r="N47" s="44"/>
      <c r="O47" s="25" t="s">
        <v>377</v>
      </c>
      <c r="P47" s="1161" t="s">
        <v>195</v>
      </c>
      <c r="Q47" s="41"/>
      <c r="R47" s="41"/>
      <c r="S47" s="16"/>
    </row>
    <row r="48" spans="1:19" s="23" customFormat="1" ht="15">
      <c r="A48" s="1284">
        <v>30</v>
      </c>
      <c r="B48" s="1246" t="s">
        <v>625</v>
      </c>
      <c r="C48" s="1248" t="s">
        <v>185</v>
      </c>
      <c r="D48" s="43">
        <f>F48/E48</f>
        <v>139.99784489396677</v>
      </c>
      <c r="E48" s="41">
        <v>0.684</v>
      </c>
      <c r="F48" s="1279">
        <v>95.75852590747328</v>
      </c>
      <c r="G48" s="41"/>
      <c r="H48" s="41"/>
      <c r="I48" s="41">
        <v>0.684</v>
      </c>
      <c r="J48" s="1279">
        <v>95.75852590747328</v>
      </c>
      <c r="K48" s="41"/>
      <c r="L48" s="43"/>
      <c r="M48" s="41"/>
      <c r="N48" s="41"/>
      <c r="O48" s="1275" t="s">
        <v>1840</v>
      </c>
      <c r="P48" s="1161" t="s">
        <v>195</v>
      </c>
      <c r="Q48" s="560"/>
      <c r="R48" s="560"/>
      <c r="S48" s="560"/>
    </row>
    <row r="49" spans="1:19" s="23" customFormat="1" ht="15">
      <c r="A49" s="1284">
        <v>31</v>
      </c>
      <c r="B49" s="1251" t="s">
        <v>626</v>
      </c>
      <c r="C49" s="1248" t="s">
        <v>185</v>
      </c>
      <c r="D49" s="43">
        <f>F49/E49</f>
        <v>162.69606701940037</v>
      </c>
      <c r="E49" s="41">
        <v>0.22399999999999987</v>
      </c>
      <c r="F49" s="1279">
        <v>36.44391901234566</v>
      </c>
      <c r="G49" s="41"/>
      <c r="H49" s="41"/>
      <c r="I49" s="41">
        <v>0.22399999999999987</v>
      </c>
      <c r="J49" s="1279">
        <v>36.44391901234566</v>
      </c>
      <c r="K49" s="41"/>
      <c r="L49" s="43"/>
      <c r="M49" s="41"/>
      <c r="N49" s="41"/>
      <c r="O49" s="1275" t="s">
        <v>1840</v>
      </c>
      <c r="P49" s="1161" t="s">
        <v>195</v>
      </c>
      <c r="Q49" s="560"/>
      <c r="R49" s="560"/>
      <c r="S49" s="560"/>
    </row>
    <row r="50" spans="1:19" s="23" customFormat="1" ht="15">
      <c r="A50" s="1284">
        <v>32</v>
      </c>
      <c r="B50" s="1251" t="s">
        <v>627</v>
      </c>
      <c r="C50" s="1248" t="s">
        <v>185</v>
      </c>
      <c r="D50" s="43">
        <v>165.38311688311688</v>
      </c>
      <c r="E50" s="41">
        <v>0.13</v>
      </c>
      <c r="F50" s="1279">
        <v>21.499805194805194</v>
      </c>
      <c r="G50" s="41"/>
      <c r="H50" s="41"/>
      <c r="I50" s="41">
        <v>0.13</v>
      </c>
      <c r="J50" s="1279">
        <v>21.499805194805194</v>
      </c>
      <c r="K50" s="41"/>
      <c r="L50" s="43"/>
      <c r="M50" s="41"/>
      <c r="N50" s="41"/>
      <c r="O50" s="1275" t="s">
        <v>1840</v>
      </c>
      <c r="P50" s="1161" t="s">
        <v>195</v>
      </c>
      <c r="Q50" s="560"/>
      <c r="R50" s="560"/>
      <c r="S50" s="560"/>
    </row>
    <row r="51" spans="1:19" s="23" customFormat="1" ht="15">
      <c r="A51" s="1284">
        <v>33</v>
      </c>
      <c r="B51" s="1251" t="s">
        <v>628</v>
      </c>
      <c r="C51" s="1248" t="s">
        <v>185</v>
      </c>
      <c r="D51" s="43">
        <f>F51/E51</f>
        <v>143.02495440729484</v>
      </c>
      <c r="E51" s="41">
        <v>0.17800000000000005</v>
      </c>
      <c r="F51" s="1279">
        <v>25.458441884498487</v>
      </c>
      <c r="G51" s="41"/>
      <c r="H51" s="41"/>
      <c r="I51" s="41">
        <v>0.17800000000000005</v>
      </c>
      <c r="J51" s="1279">
        <v>25.458441884498487</v>
      </c>
      <c r="K51" s="41"/>
      <c r="L51" s="43"/>
      <c r="M51" s="41"/>
      <c r="N51" s="41"/>
      <c r="O51" s="1275" t="s">
        <v>1840</v>
      </c>
      <c r="P51" s="1161" t="s">
        <v>195</v>
      </c>
      <c r="Q51" s="560"/>
      <c r="R51" s="560"/>
      <c r="S51" s="560"/>
    </row>
    <row r="52" spans="1:19" s="23" customFormat="1" ht="30">
      <c r="A52" s="813"/>
      <c r="B52" s="743" t="s">
        <v>1073</v>
      </c>
      <c r="C52" s="57"/>
      <c r="D52" s="16"/>
      <c r="E52" s="730"/>
      <c r="F52" s="1299"/>
      <c r="G52" s="44"/>
      <c r="H52" s="50"/>
      <c r="I52" s="44"/>
      <c r="J52" s="44"/>
      <c r="K52" s="45"/>
      <c r="L52" s="45"/>
      <c r="M52" s="44"/>
      <c r="N52" s="44"/>
      <c r="O52" s="41"/>
      <c r="P52" s="41"/>
      <c r="Q52" s="41"/>
      <c r="R52" s="41"/>
      <c r="S52" s="16"/>
    </row>
    <row r="53" spans="1:19" s="23" customFormat="1" ht="30">
      <c r="A53" s="1281">
        <v>34</v>
      </c>
      <c r="B53" s="1222" t="s">
        <v>953</v>
      </c>
      <c r="C53" s="57" t="s">
        <v>185</v>
      </c>
      <c r="D53" s="16">
        <f>F53/E53</f>
        <v>194.80069324090124</v>
      </c>
      <c r="E53" s="729">
        <v>2.885</v>
      </c>
      <c r="F53" s="1297">
        <v>562</v>
      </c>
      <c r="G53" s="44"/>
      <c r="H53" s="50"/>
      <c r="I53" s="44"/>
      <c r="J53" s="44"/>
      <c r="K53" s="729">
        <v>2.885</v>
      </c>
      <c r="L53" s="1297">
        <v>562</v>
      </c>
      <c r="M53" s="44"/>
      <c r="N53" s="44"/>
      <c r="O53" s="25" t="s">
        <v>377</v>
      </c>
      <c r="P53" s="1161" t="s">
        <v>195</v>
      </c>
      <c r="Q53" s="41"/>
      <c r="R53" s="41"/>
      <c r="S53" s="16"/>
    </row>
    <row r="54" spans="1:19" s="23" customFormat="1" ht="15">
      <c r="A54" s="1284">
        <v>35</v>
      </c>
      <c r="B54" s="1247" t="s">
        <v>1298</v>
      </c>
      <c r="C54" s="57" t="s">
        <v>185</v>
      </c>
      <c r="D54" s="16">
        <f>F54/E54</f>
        <v>137.68204438554417</v>
      </c>
      <c r="E54" s="41">
        <v>0.118</v>
      </c>
      <c r="F54" s="1279">
        <v>16.246481237494212</v>
      </c>
      <c r="G54" s="41"/>
      <c r="H54" s="724"/>
      <c r="I54" s="41">
        <v>0.118</v>
      </c>
      <c r="J54" s="1279">
        <v>16.246481237494212</v>
      </c>
      <c r="K54" s="41"/>
      <c r="L54" s="43"/>
      <c r="M54" s="41"/>
      <c r="N54" s="41"/>
      <c r="O54" s="1275" t="s">
        <v>1840</v>
      </c>
      <c r="P54" s="1161" t="s">
        <v>195</v>
      </c>
      <c r="Q54" s="560"/>
      <c r="R54" s="560"/>
      <c r="S54" s="560"/>
    </row>
    <row r="55" spans="1:19" s="23" customFormat="1" ht="15">
      <c r="A55" s="1312">
        <v>36</v>
      </c>
      <c r="B55" s="1251" t="s">
        <v>623</v>
      </c>
      <c r="C55" s="1248" t="s">
        <v>185</v>
      </c>
      <c r="D55" s="43">
        <f>F55/E55</f>
        <v>138.1910828025478</v>
      </c>
      <c r="E55" s="41">
        <v>1.77</v>
      </c>
      <c r="F55" s="1279">
        <v>244.59821656050963</v>
      </c>
      <c r="G55" s="41"/>
      <c r="H55" s="724"/>
      <c r="I55" s="41">
        <v>1.77</v>
      </c>
      <c r="J55" s="1279">
        <v>244.59821656050963</v>
      </c>
      <c r="K55" s="41"/>
      <c r="L55" s="43"/>
      <c r="M55" s="41"/>
      <c r="N55" s="41"/>
      <c r="O55" s="1275" t="s">
        <v>1840</v>
      </c>
      <c r="P55" s="1161" t="s">
        <v>195</v>
      </c>
      <c r="Q55" s="560"/>
      <c r="R55" s="560"/>
      <c r="S55" s="560"/>
    </row>
    <row r="56" spans="1:19" s="23" customFormat="1" ht="30">
      <c r="A56" s="812"/>
      <c r="B56" s="733" t="s">
        <v>1086</v>
      </c>
      <c r="C56" s="57"/>
      <c r="D56" s="16"/>
      <c r="E56" s="729"/>
      <c r="F56" s="1299"/>
      <c r="G56" s="44"/>
      <c r="H56" s="50"/>
      <c r="I56" s="44"/>
      <c r="J56" s="44"/>
      <c r="K56" s="45"/>
      <c r="L56" s="45"/>
      <c r="M56" s="44"/>
      <c r="N56" s="44"/>
      <c r="O56" s="41"/>
      <c r="P56" s="41"/>
      <c r="Q56" s="41"/>
      <c r="R56" s="41"/>
      <c r="S56" s="16"/>
    </row>
    <row r="57" spans="1:19" s="23" customFormat="1" ht="30">
      <c r="A57" s="1281">
        <v>37</v>
      </c>
      <c r="B57" s="728" t="s">
        <v>955</v>
      </c>
      <c r="C57" s="57" t="s">
        <v>185</v>
      </c>
      <c r="D57" s="16">
        <f>F57/E57</f>
        <v>223.56164383561645</v>
      </c>
      <c r="E57" s="729">
        <v>3.65</v>
      </c>
      <c r="F57" s="1297">
        <v>816</v>
      </c>
      <c r="G57" s="44"/>
      <c r="H57" s="50"/>
      <c r="I57" s="44"/>
      <c r="J57" s="44"/>
      <c r="K57" s="729">
        <v>3.65</v>
      </c>
      <c r="L57" s="1297">
        <v>816</v>
      </c>
      <c r="M57" s="44"/>
      <c r="N57" s="44"/>
      <c r="O57" s="25" t="s">
        <v>377</v>
      </c>
      <c r="P57" s="1161" t="s">
        <v>195</v>
      </c>
      <c r="Q57" s="41"/>
      <c r="R57" s="41"/>
      <c r="S57" s="16"/>
    </row>
    <row r="58" spans="1:19" s="23" customFormat="1" ht="15">
      <c r="A58" s="1285">
        <v>38</v>
      </c>
      <c r="B58" s="1270" t="s">
        <v>1297</v>
      </c>
      <c r="C58" s="1248" t="s">
        <v>185</v>
      </c>
      <c r="D58" s="43">
        <f>F58/E58</f>
        <v>147.70856582444384</v>
      </c>
      <c r="E58" s="41">
        <v>1.535</v>
      </c>
      <c r="F58" s="1279">
        <v>226.7326485405213</v>
      </c>
      <c r="G58" s="41"/>
      <c r="H58" s="724"/>
      <c r="I58" s="41">
        <v>1.535</v>
      </c>
      <c r="J58" s="1279">
        <v>226.7326485405213</v>
      </c>
      <c r="K58" s="41"/>
      <c r="L58" s="43"/>
      <c r="M58" s="41"/>
      <c r="N58" s="41"/>
      <c r="O58" s="1275" t="s">
        <v>1840</v>
      </c>
      <c r="P58" s="1161" t="s">
        <v>195</v>
      </c>
      <c r="Q58" s="560"/>
      <c r="R58" s="560"/>
      <c r="S58" s="560"/>
    </row>
    <row r="59" spans="1:19" s="23" customFormat="1" ht="15">
      <c r="A59" s="1526" t="s">
        <v>620</v>
      </c>
      <c r="B59" s="1526"/>
      <c r="C59" s="791"/>
      <c r="D59" s="41"/>
      <c r="E59" s="41"/>
      <c r="F59" s="755"/>
      <c r="G59" s="41"/>
      <c r="H59" s="41"/>
      <c r="I59" s="41"/>
      <c r="J59" s="43"/>
      <c r="K59" s="41"/>
      <c r="L59" s="43"/>
      <c r="M59" s="41"/>
      <c r="N59" s="41"/>
      <c r="O59" s="798"/>
      <c r="P59" s="798"/>
      <c r="Q59" s="560"/>
      <c r="R59" s="560"/>
      <c r="S59" s="560"/>
    </row>
    <row r="60" spans="1:19" s="23" customFormat="1" ht="15">
      <c r="A60" s="1284">
        <v>39</v>
      </c>
      <c r="B60" s="1247" t="s">
        <v>1296</v>
      </c>
      <c r="C60" s="1248" t="s">
        <v>185</v>
      </c>
      <c r="D60" s="43">
        <v>120</v>
      </c>
      <c r="E60" s="41">
        <v>1.445</v>
      </c>
      <c r="F60" s="1279">
        <v>177.42</v>
      </c>
      <c r="G60" s="1226"/>
      <c r="H60" s="724"/>
      <c r="I60" s="41">
        <v>1.445</v>
      </c>
      <c r="J60" s="724">
        <v>177.42</v>
      </c>
      <c r="K60" s="41"/>
      <c r="L60" s="43"/>
      <c r="M60" s="41"/>
      <c r="N60" s="41"/>
      <c r="O60" s="1275" t="s">
        <v>1840</v>
      </c>
      <c r="P60" s="1161" t="s">
        <v>195</v>
      </c>
      <c r="Q60" s="560"/>
      <c r="R60" s="560"/>
      <c r="S60" s="560"/>
    </row>
    <row r="61" spans="1:19" s="23" customFormat="1" ht="15">
      <c r="A61" s="1284">
        <v>40</v>
      </c>
      <c r="B61" s="1252" t="s">
        <v>624</v>
      </c>
      <c r="C61" s="1248" t="s">
        <v>185</v>
      </c>
      <c r="D61" s="43">
        <f>F61/E61</f>
        <v>170.08695652173913</v>
      </c>
      <c r="E61" s="41">
        <v>0.23</v>
      </c>
      <c r="F61" s="1279">
        <v>39.12</v>
      </c>
      <c r="G61" s="41"/>
      <c r="H61" s="724"/>
      <c r="I61" s="41">
        <v>0.23</v>
      </c>
      <c r="J61" s="1279">
        <v>39.12</v>
      </c>
      <c r="K61" s="41"/>
      <c r="L61" s="43"/>
      <c r="M61" s="41"/>
      <c r="N61" s="41"/>
      <c r="O61" s="1275" t="s">
        <v>1840</v>
      </c>
      <c r="P61" s="1161" t="s">
        <v>195</v>
      </c>
      <c r="Q61" s="560"/>
      <c r="R61" s="560"/>
      <c r="S61" s="560"/>
    </row>
    <row r="62" spans="1:19" s="23" customFormat="1" ht="15">
      <c r="A62" s="1582" t="s">
        <v>1088</v>
      </c>
      <c r="B62" s="1583"/>
      <c r="C62" s="791"/>
      <c r="D62" s="41"/>
      <c r="E62" s="41"/>
      <c r="F62" s="755"/>
      <c r="G62" s="41"/>
      <c r="H62" s="41"/>
      <c r="I62" s="41"/>
      <c r="J62" s="43"/>
      <c r="K62" s="41"/>
      <c r="L62" s="43"/>
      <c r="M62" s="41"/>
      <c r="N62" s="41"/>
      <c r="O62" s="798"/>
      <c r="P62" s="798"/>
      <c r="Q62" s="560"/>
      <c r="R62" s="560"/>
      <c r="S62" s="560"/>
    </row>
    <row r="63" spans="1:19" s="23" customFormat="1" ht="15">
      <c r="A63" s="1284">
        <v>41</v>
      </c>
      <c r="B63" s="1247" t="s">
        <v>1295</v>
      </c>
      <c r="C63" s="1248" t="s">
        <v>185</v>
      </c>
      <c r="D63" s="43">
        <v>159.90064102564105</v>
      </c>
      <c r="E63" s="41">
        <v>0.7</v>
      </c>
      <c r="F63" s="1279">
        <v>39.720954410256375</v>
      </c>
      <c r="G63" s="41"/>
      <c r="H63" s="724"/>
      <c r="I63" s="41">
        <v>0.7</v>
      </c>
      <c r="J63" s="1279">
        <v>39.720954410256375</v>
      </c>
      <c r="K63" s="41"/>
      <c r="L63" s="43"/>
      <c r="M63" s="41"/>
      <c r="N63" s="41"/>
      <c r="O63" s="1275" t="s">
        <v>1840</v>
      </c>
      <c r="P63" s="1161" t="s">
        <v>195</v>
      </c>
      <c r="Q63" s="560"/>
      <c r="R63" s="560"/>
      <c r="S63" s="560"/>
    </row>
    <row r="64" spans="1:19" ht="15">
      <c r="A64" s="692"/>
      <c r="B64" s="33" t="s">
        <v>381</v>
      </c>
      <c r="C64" s="19"/>
      <c r="D64" s="34"/>
      <c r="E64" s="34"/>
      <c r="F64" s="35">
        <f>F10+F12+F14+F15+F17+F18+F19+F21+F22+F24+F25+F26+F27+F28+F29+F31+F32+F34+F36+F37+F38+F39+F40+F41+F42+F43+F45+F46+F47+F48+F49+F50+F51+F53+F54+F55+F57+F58+F60+F61+F63</f>
        <v>21932.187313896397</v>
      </c>
      <c r="G64" s="35"/>
      <c r="H64" s="35">
        <f>H10+H12+H14+H15+H17+H18+H19+H21+H22+H24+H25+H26+H27+H28+H29+H31+H32+H34+H36+H37+H38+H39+H40+H41+H42+H43+H45+H46+H47+H48+H49+H50+H51+H53+H54+H55+H57+H58+H60+H61+H63</f>
        <v>0</v>
      </c>
      <c r="I64" s="35"/>
      <c r="J64" s="35">
        <f>J10+J12+J14+J15+J17+J18+J19+J21+J22+J24+J25+J26+J27+J28+J29+J31+J32+J34+J36+J37+J38+J39+J40+J41+J42+J43+J45+J46+J47+J48+J49+J50+J51+J53+J54+J55+J57+J58+J60+J61+J63</f>
        <v>8449.469313896412</v>
      </c>
      <c r="K64" s="35"/>
      <c r="L64" s="35">
        <f>L10+L12+L14+L15+L17+L18+L19+L21+L22+L24+L25+L26+L27+L28+L29+L31+L32+L34+L36+L37+L38+L39+L40+L41+L42+L43+L45+L46+L47+L48+L49+L50+L51+L53+L54+L55+L57+L58+L60+L61+L63</f>
        <v>12794.718</v>
      </c>
      <c r="M64" s="35"/>
      <c r="N64" s="35">
        <f>N10+N12+N14+N15+N17+N18+N19+N21+N22+N24+N25+N26+N27+N28+N29+N31+N32+N34+N36+N37+N38+N39+N40+N41+N42+N43+N45+N46+N47+N48+N49+N50+N51+N53+N54+N55+N57+N58+N60+N61+N63</f>
        <v>688</v>
      </c>
      <c r="O64" s="53"/>
      <c r="P64" s="53"/>
      <c r="Q64" s="53"/>
      <c r="R64" s="53"/>
      <c r="S64" s="19"/>
    </row>
    <row r="65" spans="1:19" s="23" customFormat="1" ht="36" customHeight="1">
      <c r="A65" s="1593" t="s">
        <v>419</v>
      </c>
      <c r="B65" s="1594"/>
      <c r="C65" s="586"/>
      <c r="D65" s="587"/>
      <c r="E65" s="586"/>
      <c r="F65" s="588"/>
      <c r="G65" s="589"/>
      <c r="H65" s="589"/>
      <c r="I65" s="589"/>
      <c r="J65" s="589"/>
      <c r="K65" s="589"/>
      <c r="L65" s="589"/>
      <c r="M65" s="589"/>
      <c r="N65" s="589"/>
      <c r="O65" s="590"/>
      <c r="P65" s="590"/>
      <c r="Q65" s="799"/>
      <c r="R65" s="590"/>
      <c r="S65" s="591"/>
    </row>
    <row r="66" spans="1:19" s="23" customFormat="1" ht="135">
      <c r="A66" s="48"/>
      <c r="B66" s="738" t="s">
        <v>1573</v>
      </c>
      <c r="C66" s="722"/>
      <c r="D66" s="43"/>
      <c r="E66" s="41"/>
      <c r="F66" s="16"/>
      <c r="G66" s="18"/>
      <c r="H66" s="18"/>
      <c r="I66" s="18"/>
      <c r="J66" s="18"/>
      <c r="K66" s="18"/>
      <c r="L66" s="18"/>
      <c r="M66" s="18"/>
      <c r="N66" s="18"/>
      <c r="O66" s="14"/>
      <c r="P66" s="14"/>
      <c r="Q66" s="785" t="s">
        <v>599</v>
      </c>
      <c r="R66" s="14"/>
      <c r="S66" s="21"/>
    </row>
    <row r="67" spans="1:19" s="23" customFormat="1" ht="45">
      <c r="A67" s="1281">
        <v>42</v>
      </c>
      <c r="B67" s="723" t="s">
        <v>1071</v>
      </c>
      <c r="C67" s="57" t="s">
        <v>185</v>
      </c>
      <c r="D67" s="43">
        <f>F67/E67</f>
        <v>274.0162162162162</v>
      </c>
      <c r="E67" s="41">
        <v>0.37</v>
      </c>
      <c r="F67" s="739">
        <v>101.386</v>
      </c>
      <c r="G67" s="41">
        <v>0.37</v>
      </c>
      <c r="H67" s="739">
        <v>101.386</v>
      </c>
      <c r="I67" s="18"/>
      <c r="J67" s="18"/>
      <c r="K67" s="18"/>
      <c r="L67" s="18"/>
      <c r="M67" s="18"/>
      <c r="N67" s="18"/>
      <c r="O67" s="25" t="s">
        <v>377</v>
      </c>
      <c r="P67" s="1161" t="s">
        <v>195</v>
      </c>
      <c r="Q67" s="14" t="s">
        <v>1308</v>
      </c>
      <c r="R67" s="14"/>
      <c r="S67" s="21"/>
    </row>
    <row r="68" spans="1:19" s="23" customFormat="1" ht="30">
      <c r="A68" s="813"/>
      <c r="B68" s="740" t="s">
        <v>1050</v>
      </c>
      <c r="C68" s="722"/>
      <c r="D68" s="43"/>
      <c r="E68" s="732"/>
      <c r="F68" s="741"/>
      <c r="G68" s="18"/>
      <c r="H68" s="18"/>
      <c r="I68" s="18"/>
      <c r="J68" s="18"/>
      <c r="K68" s="18"/>
      <c r="L68" s="18"/>
      <c r="M68" s="18"/>
      <c r="N68" s="18"/>
      <c r="O68" s="14"/>
      <c r="P68" s="14"/>
      <c r="Q68" s="14"/>
      <c r="R68" s="14"/>
      <c r="S68" s="21"/>
    </row>
    <row r="69" spans="1:19" s="23" customFormat="1" ht="60">
      <c r="A69" s="1281">
        <v>43</v>
      </c>
      <c r="B69" s="723" t="s">
        <v>1072</v>
      </c>
      <c r="C69" s="57" t="s">
        <v>185</v>
      </c>
      <c r="D69" s="43">
        <f>F69/E69</f>
        <v>246.35916666666665</v>
      </c>
      <c r="E69" s="732">
        <v>1.2</v>
      </c>
      <c r="F69" s="742">
        <v>295.631</v>
      </c>
      <c r="G69" s="732">
        <v>1.2</v>
      </c>
      <c r="H69" s="742">
        <v>295.631</v>
      </c>
      <c r="I69" s="18"/>
      <c r="J69" s="18"/>
      <c r="K69" s="18"/>
      <c r="L69" s="18"/>
      <c r="M69" s="18"/>
      <c r="N69" s="18"/>
      <c r="O69" s="25" t="s">
        <v>377</v>
      </c>
      <c r="P69" s="1161" t="s">
        <v>195</v>
      </c>
      <c r="Q69" s="14"/>
      <c r="R69" s="14"/>
      <c r="S69" s="21"/>
    </row>
    <row r="70" spans="1:19" s="23" customFormat="1" ht="15">
      <c r="A70" s="53"/>
      <c r="B70" s="33" t="s">
        <v>381</v>
      </c>
      <c r="C70" s="53"/>
      <c r="D70" s="19"/>
      <c r="E70" s="19"/>
      <c r="F70" s="35">
        <f>F67+F69</f>
        <v>397.01699999999994</v>
      </c>
      <c r="G70" s="35"/>
      <c r="H70" s="35">
        <f>H67+H69</f>
        <v>397.01699999999994</v>
      </c>
      <c r="I70" s="35"/>
      <c r="J70" s="35">
        <f>J67+J69</f>
        <v>0</v>
      </c>
      <c r="K70" s="35"/>
      <c r="L70" s="35">
        <f>L67+L69</f>
        <v>0</v>
      </c>
      <c r="M70" s="35"/>
      <c r="N70" s="35">
        <f>N67+N69</f>
        <v>0</v>
      </c>
      <c r="O70" s="17"/>
      <c r="P70" s="17"/>
      <c r="Q70" s="17"/>
      <c r="R70" s="17"/>
      <c r="S70" s="19"/>
    </row>
    <row r="71" spans="1:19" ht="19.5" customHeight="1">
      <c r="A71" s="1593" t="s">
        <v>400</v>
      </c>
      <c r="B71" s="1594"/>
      <c r="C71" s="594"/>
      <c r="D71" s="594"/>
      <c r="E71" s="594"/>
      <c r="F71" s="595"/>
      <c r="G71" s="591"/>
      <c r="H71" s="591"/>
      <c r="I71" s="591"/>
      <c r="J71" s="591"/>
      <c r="K71" s="591"/>
      <c r="L71" s="596"/>
      <c r="M71" s="591"/>
      <c r="N71" s="591"/>
      <c r="O71" s="590"/>
      <c r="P71" s="590"/>
      <c r="Q71" s="799"/>
      <c r="R71" s="590"/>
      <c r="S71" s="591"/>
    </row>
    <row r="72" spans="1:19" s="23" customFormat="1" ht="30">
      <c r="A72" s="562"/>
      <c r="B72" s="743" t="s">
        <v>1073</v>
      </c>
      <c r="C72" s="722"/>
      <c r="D72" s="45"/>
      <c r="E72" s="731"/>
      <c r="F72" s="744"/>
      <c r="G72" s="44"/>
      <c r="H72" s="45"/>
      <c r="I72" s="44"/>
      <c r="J72" s="44"/>
      <c r="K72" s="45"/>
      <c r="L72" s="51"/>
      <c r="M72" s="702"/>
      <c r="N72" s="46"/>
      <c r="O72" s="41"/>
      <c r="P72" s="41"/>
      <c r="Q72" s="41"/>
      <c r="R72" s="41"/>
      <c r="S72" s="21"/>
    </row>
    <row r="73" spans="1:19" s="23" customFormat="1" ht="135">
      <c r="A73" s="1280">
        <v>44</v>
      </c>
      <c r="B73" s="745" t="s">
        <v>1074</v>
      </c>
      <c r="C73" s="57" t="s">
        <v>398</v>
      </c>
      <c r="D73" s="45">
        <f>F73/E73</f>
        <v>199.648</v>
      </c>
      <c r="E73" s="1210">
        <v>1</v>
      </c>
      <c r="F73" s="736">
        <v>199.648</v>
      </c>
      <c r="G73" s="44"/>
      <c r="H73" s="45"/>
      <c r="I73" s="44"/>
      <c r="J73" s="800"/>
      <c r="K73" s="45"/>
      <c r="L73" s="51"/>
      <c r="M73" s="1210">
        <v>1</v>
      </c>
      <c r="N73" s="736">
        <v>199.648</v>
      </c>
      <c r="O73" s="25" t="s">
        <v>377</v>
      </c>
      <c r="P73" s="1161" t="s">
        <v>195</v>
      </c>
      <c r="Q73" s="785" t="s">
        <v>598</v>
      </c>
      <c r="R73" s="41"/>
      <c r="S73" s="21"/>
    </row>
    <row r="74" spans="1:19" s="23" customFormat="1" ht="30">
      <c r="A74" s="1280">
        <v>45</v>
      </c>
      <c r="B74" s="803" t="s">
        <v>1075</v>
      </c>
      <c r="C74" s="57" t="s">
        <v>398</v>
      </c>
      <c r="D74" s="45">
        <f>F74/E74</f>
        <v>100.9298</v>
      </c>
      <c r="E74" s="1210">
        <v>1</v>
      </c>
      <c r="F74" s="1301">
        <v>100.9298</v>
      </c>
      <c r="G74" s="44"/>
      <c r="H74" s="45"/>
      <c r="I74" s="44"/>
      <c r="J74" s="800"/>
      <c r="K74" s="45"/>
      <c r="L74" s="51"/>
      <c r="M74" s="1210">
        <v>1</v>
      </c>
      <c r="N74" s="1301">
        <v>100.9298</v>
      </c>
      <c r="O74" s="25" t="s">
        <v>377</v>
      </c>
      <c r="P74" s="1161" t="s">
        <v>195</v>
      </c>
      <c r="Q74" s="41"/>
      <c r="R74" s="41"/>
      <c r="S74" s="21"/>
    </row>
    <row r="75" spans="1:19" s="23" customFormat="1" ht="15">
      <c r="A75" s="1312">
        <v>46</v>
      </c>
      <c r="B75" s="1313" t="s">
        <v>629</v>
      </c>
      <c r="C75" s="1248" t="s">
        <v>185</v>
      </c>
      <c r="D75" s="43">
        <v>100.54901960784314</v>
      </c>
      <c r="E75" s="41">
        <v>0.03</v>
      </c>
      <c r="F75" s="1279">
        <v>3.016470588235294</v>
      </c>
      <c r="G75" s="41"/>
      <c r="H75" s="41"/>
      <c r="I75" s="41">
        <v>0.03</v>
      </c>
      <c r="J75" s="1279">
        <v>3.016470588235294</v>
      </c>
      <c r="K75" s="41"/>
      <c r="L75" s="43"/>
      <c r="M75" s="41"/>
      <c r="N75" s="41"/>
      <c r="O75" s="1275" t="s">
        <v>1840</v>
      </c>
      <c r="P75" s="1161" t="s">
        <v>195</v>
      </c>
      <c r="Q75" s="560"/>
      <c r="R75" s="560"/>
      <c r="S75" s="560"/>
    </row>
    <row r="76" spans="1:19" s="23" customFormat="1" ht="30">
      <c r="A76" s="1286"/>
      <c r="B76" s="743" t="s">
        <v>1076</v>
      </c>
      <c r="C76" s="722"/>
      <c r="D76" s="45"/>
      <c r="E76" s="731"/>
      <c r="F76" s="1302"/>
      <c r="G76" s="44"/>
      <c r="H76" s="45"/>
      <c r="I76" s="44"/>
      <c r="J76" s="44"/>
      <c r="K76" s="45"/>
      <c r="L76" s="51"/>
      <c r="M76" s="702"/>
      <c r="N76" s="46"/>
      <c r="O76" s="41"/>
      <c r="P76" s="41"/>
      <c r="Q76" s="41"/>
      <c r="R76" s="41"/>
      <c r="S76" s="21"/>
    </row>
    <row r="77" spans="1:19" s="23" customFormat="1" ht="30">
      <c r="A77" s="1280">
        <v>47</v>
      </c>
      <c r="B77" s="745" t="s">
        <v>1077</v>
      </c>
      <c r="C77" s="57" t="s">
        <v>398</v>
      </c>
      <c r="D77" s="45">
        <f>F77/E77</f>
        <v>170.596</v>
      </c>
      <c r="E77" s="1210">
        <v>1</v>
      </c>
      <c r="F77" s="736">
        <v>170.596</v>
      </c>
      <c r="G77" s="44"/>
      <c r="H77" s="45"/>
      <c r="I77" s="44"/>
      <c r="J77" s="800"/>
      <c r="K77" s="45"/>
      <c r="L77" s="51"/>
      <c r="M77" s="732">
        <v>0.54</v>
      </c>
      <c r="N77" s="736">
        <v>170.596</v>
      </c>
      <c r="O77" s="25" t="s">
        <v>377</v>
      </c>
      <c r="P77" s="1161" t="s">
        <v>195</v>
      </c>
      <c r="Q77" s="41"/>
      <c r="R77" s="41"/>
      <c r="S77" s="21"/>
    </row>
    <row r="78" spans="1:19" s="23" customFormat="1" ht="30">
      <c r="A78" s="1280">
        <v>48</v>
      </c>
      <c r="B78" s="803" t="s">
        <v>1078</v>
      </c>
      <c r="C78" s="57" t="s">
        <v>398</v>
      </c>
      <c r="D78" s="45">
        <f>F78/E78</f>
        <v>301.648</v>
      </c>
      <c r="E78" s="730">
        <v>1</v>
      </c>
      <c r="F78" s="1301">
        <v>301.648</v>
      </c>
      <c r="G78" s="44"/>
      <c r="H78" s="45"/>
      <c r="I78" s="44"/>
      <c r="J78" s="800"/>
      <c r="K78" s="45"/>
      <c r="L78" s="51"/>
      <c r="M78" s="730">
        <v>1</v>
      </c>
      <c r="N78" s="1301">
        <v>301.648</v>
      </c>
      <c r="O78" s="25" t="s">
        <v>377</v>
      </c>
      <c r="P78" s="1161" t="s">
        <v>195</v>
      </c>
      <c r="Q78" s="41"/>
      <c r="R78" s="41"/>
      <c r="S78" s="21"/>
    </row>
    <row r="79" spans="1:19" s="23" customFormat="1" ht="30">
      <c r="A79" s="1315"/>
      <c r="B79" s="743" t="s">
        <v>1079</v>
      </c>
      <c r="C79" s="722"/>
      <c r="D79" s="45"/>
      <c r="E79" s="731"/>
      <c r="F79" s="1302"/>
      <c r="G79" s="44"/>
      <c r="H79" s="45"/>
      <c r="I79" s="44"/>
      <c r="J79" s="44"/>
      <c r="K79" s="45"/>
      <c r="L79" s="51"/>
      <c r="M79" s="702"/>
      <c r="N79" s="46"/>
      <c r="O79" s="41"/>
      <c r="P79" s="41"/>
      <c r="Q79" s="41"/>
      <c r="R79" s="41"/>
      <c r="S79" s="21"/>
    </row>
    <row r="80" spans="1:19" s="23" customFormat="1" ht="30">
      <c r="A80" s="1280">
        <v>49</v>
      </c>
      <c r="B80" s="728" t="s">
        <v>152</v>
      </c>
      <c r="C80" s="57" t="s">
        <v>398</v>
      </c>
      <c r="D80" s="45">
        <f>F80/E80</f>
        <v>98.78960000000001</v>
      </c>
      <c r="E80" s="1210">
        <v>1</v>
      </c>
      <c r="F80" s="1303">
        <v>98.78960000000001</v>
      </c>
      <c r="G80" s="44"/>
      <c r="H80" s="45"/>
      <c r="I80" s="44"/>
      <c r="J80" s="800"/>
      <c r="K80" s="45"/>
      <c r="L80" s="51"/>
      <c r="M80" s="1210">
        <v>1</v>
      </c>
      <c r="N80" s="1303">
        <v>98.78960000000001</v>
      </c>
      <c r="O80" s="25" t="s">
        <v>377</v>
      </c>
      <c r="P80" s="1161" t="s">
        <v>195</v>
      </c>
      <c r="Q80" s="41"/>
      <c r="R80" s="41"/>
      <c r="S80" s="21"/>
    </row>
    <row r="81" spans="1:19" s="23" customFormat="1" ht="45">
      <c r="A81" s="1280">
        <v>50</v>
      </c>
      <c r="B81" s="745" t="s">
        <v>1080</v>
      </c>
      <c r="C81" s="57" t="s">
        <v>398</v>
      </c>
      <c r="D81" s="45">
        <f>F81/E81</f>
        <v>260.753</v>
      </c>
      <c r="E81" s="1210">
        <v>1</v>
      </c>
      <c r="F81" s="736">
        <v>260.753</v>
      </c>
      <c r="G81" s="44"/>
      <c r="H81" s="45"/>
      <c r="I81" s="44"/>
      <c r="J81" s="800"/>
      <c r="K81" s="45"/>
      <c r="L81" s="51"/>
      <c r="M81" s="1210">
        <v>1</v>
      </c>
      <c r="N81" s="736">
        <v>260.753</v>
      </c>
      <c r="O81" s="25" t="s">
        <v>377</v>
      </c>
      <c r="P81" s="1161" t="s">
        <v>195</v>
      </c>
      <c r="Q81" s="41"/>
      <c r="R81" s="41"/>
      <c r="S81" s="21"/>
    </row>
    <row r="82" spans="1:19" s="23" customFormat="1" ht="30">
      <c r="A82" s="1280">
        <v>51</v>
      </c>
      <c r="B82" s="803" t="s">
        <v>1081</v>
      </c>
      <c r="C82" s="57" t="s">
        <v>398</v>
      </c>
      <c r="D82" s="45">
        <f>F82/E82</f>
        <v>149.727</v>
      </c>
      <c r="E82" s="1210">
        <v>1</v>
      </c>
      <c r="F82" s="1301">
        <v>149.727</v>
      </c>
      <c r="G82" s="44"/>
      <c r="H82" s="45"/>
      <c r="I82" s="44"/>
      <c r="J82" s="800"/>
      <c r="K82" s="45"/>
      <c r="L82" s="51"/>
      <c r="M82" s="1210">
        <v>1</v>
      </c>
      <c r="N82" s="1301">
        <v>149.727</v>
      </c>
      <c r="O82" s="25" t="s">
        <v>377</v>
      </c>
      <c r="P82" s="1161" t="s">
        <v>195</v>
      </c>
      <c r="Q82" s="41"/>
      <c r="R82" s="41"/>
      <c r="S82" s="21"/>
    </row>
    <row r="83" spans="1:19" s="23" customFormat="1" ht="30">
      <c r="A83" s="1329">
        <v>52</v>
      </c>
      <c r="B83" s="803" t="s">
        <v>1457</v>
      </c>
      <c r="C83" s="57" t="s">
        <v>398</v>
      </c>
      <c r="D83" s="45">
        <f>F83/E83</f>
        <v>289.99899999999997</v>
      </c>
      <c r="E83" s="1210">
        <v>1</v>
      </c>
      <c r="F83" s="1297">
        <v>289.99899999999997</v>
      </c>
      <c r="G83" s="44"/>
      <c r="H83" s="45"/>
      <c r="I83" s="1215"/>
      <c r="J83" s="45"/>
      <c r="K83" s="1210">
        <v>1</v>
      </c>
      <c r="L83" s="1297">
        <v>289.99899999999997</v>
      </c>
      <c r="M83" s="702"/>
      <c r="N83" s="45"/>
      <c r="O83" s="1330" t="s">
        <v>1305</v>
      </c>
      <c r="P83" s="1161" t="s">
        <v>195</v>
      </c>
      <c r="Q83" s="41"/>
      <c r="R83" s="41"/>
      <c r="S83" s="21"/>
    </row>
    <row r="84" spans="1:19" s="23" customFormat="1" ht="30">
      <c r="A84" s="860"/>
      <c r="B84" s="743" t="s">
        <v>1065</v>
      </c>
      <c r="C84" s="722"/>
      <c r="D84" s="45"/>
      <c r="E84" s="731"/>
      <c r="F84" s="1302"/>
      <c r="G84" s="44"/>
      <c r="H84" s="45"/>
      <c r="I84" s="44"/>
      <c r="J84" s="44"/>
      <c r="K84" s="45"/>
      <c r="L84" s="51"/>
      <c r="M84" s="702"/>
      <c r="N84" s="46"/>
      <c r="O84" s="41"/>
      <c r="P84" s="41"/>
      <c r="Q84" s="41"/>
      <c r="R84" s="41"/>
      <c r="S84" s="21"/>
    </row>
    <row r="85" spans="1:19" s="23" customFormat="1" ht="45">
      <c r="A85" s="1280">
        <v>53</v>
      </c>
      <c r="B85" s="745" t="s">
        <v>1082</v>
      </c>
      <c r="C85" s="57" t="s">
        <v>398</v>
      </c>
      <c r="D85" s="45">
        <f>F85/E85</f>
        <v>90.789</v>
      </c>
      <c r="E85" s="1210">
        <v>1</v>
      </c>
      <c r="F85" s="736">
        <v>90.789</v>
      </c>
      <c r="G85" s="44"/>
      <c r="H85" s="45"/>
      <c r="I85" s="44"/>
      <c r="J85" s="800"/>
      <c r="K85" s="45"/>
      <c r="L85" s="51"/>
      <c r="M85" s="1210">
        <v>1</v>
      </c>
      <c r="N85" s="736">
        <v>90.789</v>
      </c>
      <c r="O85" s="25" t="s">
        <v>377</v>
      </c>
      <c r="P85" s="1161" t="s">
        <v>195</v>
      </c>
      <c r="Q85" s="41"/>
      <c r="R85" s="41"/>
      <c r="S85" s="21"/>
    </row>
    <row r="86" spans="1:19" s="23" customFormat="1" ht="28.5">
      <c r="A86" s="1314">
        <v>54</v>
      </c>
      <c r="B86" s="1254" t="s">
        <v>1294</v>
      </c>
      <c r="C86" s="1248" t="s">
        <v>185</v>
      </c>
      <c r="D86" s="43">
        <v>89</v>
      </c>
      <c r="E86" s="41">
        <v>2.355</v>
      </c>
      <c r="F86" s="1279">
        <v>209.595</v>
      </c>
      <c r="G86" s="41"/>
      <c r="H86" s="41"/>
      <c r="I86" s="41">
        <v>2.355</v>
      </c>
      <c r="J86" s="1279">
        <v>209.595</v>
      </c>
      <c r="K86" s="41"/>
      <c r="L86" s="43"/>
      <c r="M86" s="41"/>
      <c r="N86" s="41"/>
      <c r="O86" s="1275" t="s">
        <v>1840</v>
      </c>
      <c r="P86" s="1161" t="s">
        <v>195</v>
      </c>
      <c r="Q86" s="560"/>
      <c r="R86" s="560"/>
      <c r="S86" s="560"/>
    </row>
    <row r="87" spans="1:19" s="23" customFormat="1" ht="30">
      <c r="A87" s="860"/>
      <c r="B87" s="733" t="s">
        <v>1083</v>
      </c>
      <c r="C87" s="722"/>
      <c r="D87" s="45"/>
      <c r="E87" s="731"/>
      <c r="F87" s="1302"/>
      <c r="G87" s="44"/>
      <c r="H87" s="45"/>
      <c r="I87" s="44"/>
      <c r="J87" s="44"/>
      <c r="K87" s="45"/>
      <c r="L87" s="51"/>
      <c r="M87" s="702"/>
      <c r="N87" s="46"/>
      <c r="O87" s="41"/>
      <c r="P87" s="41"/>
      <c r="Q87" s="41"/>
      <c r="R87" s="41"/>
      <c r="S87" s="21"/>
    </row>
    <row r="88" spans="1:19" s="23" customFormat="1" ht="30">
      <c r="A88" s="1280">
        <v>55</v>
      </c>
      <c r="B88" s="747" t="s">
        <v>1084</v>
      </c>
      <c r="C88" s="57" t="s">
        <v>398</v>
      </c>
      <c r="D88" s="45">
        <f>F88/E88</f>
        <v>191.332</v>
      </c>
      <c r="E88" s="1210">
        <v>1</v>
      </c>
      <c r="F88" s="736">
        <v>191.332</v>
      </c>
      <c r="G88" s="44"/>
      <c r="H88" s="45"/>
      <c r="I88" s="44"/>
      <c r="J88" s="800"/>
      <c r="K88" s="45"/>
      <c r="L88" s="51"/>
      <c r="M88" s="1210">
        <v>1</v>
      </c>
      <c r="N88" s="736">
        <v>191.332</v>
      </c>
      <c r="O88" s="25" t="s">
        <v>377</v>
      </c>
      <c r="P88" s="1161" t="s">
        <v>195</v>
      </c>
      <c r="Q88" s="41"/>
      <c r="R88" s="41"/>
      <c r="S88" s="21"/>
    </row>
    <row r="89" spans="1:19" s="23" customFormat="1" ht="30">
      <c r="A89" s="1315"/>
      <c r="B89" s="733" t="s">
        <v>1571</v>
      </c>
      <c r="C89" s="722"/>
      <c r="D89" s="45"/>
      <c r="E89" s="731"/>
      <c r="F89" s="1302"/>
      <c r="G89" s="44"/>
      <c r="H89" s="45"/>
      <c r="I89" s="44"/>
      <c r="J89" s="44"/>
      <c r="K89" s="45"/>
      <c r="L89" s="51"/>
      <c r="M89" s="702"/>
      <c r="N89" s="46"/>
      <c r="O89" s="41"/>
      <c r="P89" s="41"/>
      <c r="Q89" s="41"/>
      <c r="R89" s="41"/>
      <c r="S89" s="21"/>
    </row>
    <row r="90" spans="1:19" s="23" customFormat="1" ht="30">
      <c r="A90" s="1280">
        <v>56</v>
      </c>
      <c r="B90" s="728" t="s">
        <v>1085</v>
      </c>
      <c r="C90" s="57" t="s">
        <v>398</v>
      </c>
      <c r="D90" s="45">
        <f>F90/E90</f>
        <v>99.543</v>
      </c>
      <c r="E90" s="1210">
        <v>1</v>
      </c>
      <c r="F90" s="1301">
        <v>99.543</v>
      </c>
      <c r="G90" s="44"/>
      <c r="H90" s="45"/>
      <c r="I90" s="44"/>
      <c r="J90" s="800"/>
      <c r="K90" s="45"/>
      <c r="L90" s="51"/>
      <c r="M90" s="1210">
        <v>1</v>
      </c>
      <c r="N90" s="1301">
        <v>99.543</v>
      </c>
      <c r="O90" s="25" t="s">
        <v>377</v>
      </c>
      <c r="P90" s="1161" t="s">
        <v>195</v>
      </c>
      <c r="Q90" s="41"/>
      <c r="R90" s="41"/>
      <c r="S90" s="21"/>
    </row>
    <row r="91" spans="1:19" s="23" customFormat="1" ht="28.5">
      <c r="A91" s="1314">
        <v>57</v>
      </c>
      <c r="B91" s="1255" t="s">
        <v>631</v>
      </c>
      <c r="C91" s="1249" t="s">
        <v>185</v>
      </c>
      <c r="D91" s="43">
        <f>F91/E91</f>
        <v>69.38338028169018</v>
      </c>
      <c r="E91" s="41">
        <v>0.02</v>
      </c>
      <c r="F91" s="1279">
        <v>1.3876676056338035</v>
      </c>
      <c r="G91" s="41"/>
      <c r="H91" s="41"/>
      <c r="I91" s="41">
        <v>0.02</v>
      </c>
      <c r="J91" s="1279">
        <v>1.3876676056338035</v>
      </c>
      <c r="K91" s="41"/>
      <c r="L91" s="43"/>
      <c r="M91" s="41"/>
      <c r="N91" s="41"/>
      <c r="O91" s="1275" t="s">
        <v>1840</v>
      </c>
      <c r="P91" s="1161" t="s">
        <v>195</v>
      </c>
      <c r="Q91" s="560"/>
      <c r="R91" s="560"/>
      <c r="S91" s="560"/>
    </row>
    <row r="92" spans="1:19" s="23" customFormat="1" ht="30">
      <c r="A92" s="860"/>
      <c r="B92" s="733" t="s">
        <v>1086</v>
      </c>
      <c r="C92" s="722"/>
      <c r="D92" s="45"/>
      <c r="E92" s="731"/>
      <c r="F92" s="1304"/>
      <c r="G92" s="44"/>
      <c r="H92" s="45"/>
      <c r="I92" s="44"/>
      <c r="J92" s="44"/>
      <c r="K92" s="45"/>
      <c r="L92" s="51"/>
      <c r="M92" s="702"/>
      <c r="N92" s="46"/>
      <c r="O92" s="41"/>
      <c r="P92" s="41"/>
      <c r="Q92" s="41"/>
      <c r="R92" s="41"/>
      <c r="S92" s="21"/>
    </row>
    <row r="93" spans="1:19" s="23" customFormat="1" ht="30">
      <c r="A93" s="1280">
        <v>58</v>
      </c>
      <c r="B93" s="728" t="s">
        <v>1087</v>
      </c>
      <c r="C93" s="57" t="s">
        <v>398</v>
      </c>
      <c r="D93" s="45">
        <f>F93/E93</f>
        <v>96.5436</v>
      </c>
      <c r="E93" s="1210">
        <v>1</v>
      </c>
      <c r="F93" s="1297">
        <v>96.5436</v>
      </c>
      <c r="G93" s="44"/>
      <c r="H93" s="45"/>
      <c r="I93" s="44"/>
      <c r="J93" s="800"/>
      <c r="K93" s="45"/>
      <c r="L93" s="51"/>
      <c r="M93" s="1210">
        <v>1</v>
      </c>
      <c r="N93" s="1297">
        <v>96.5436</v>
      </c>
      <c r="O93" s="25" t="s">
        <v>377</v>
      </c>
      <c r="P93" s="1161" t="s">
        <v>195</v>
      </c>
      <c r="Q93" s="41"/>
      <c r="R93" s="41"/>
      <c r="S93" s="21"/>
    </row>
    <row r="94" spans="1:19" s="23" customFormat="1" ht="30">
      <c r="A94" s="1315"/>
      <c r="B94" s="733" t="s">
        <v>1573</v>
      </c>
      <c r="C94" s="722"/>
      <c r="D94" s="45"/>
      <c r="E94" s="1168"/>
      <c r="F94" s="1296"/>
      <c r="G94" s="44"/>
      <c r="H94" s="45"/>
      <c r="I94" s="44"/>
      <c r="J94" s="44"/>
      <c r="K94" s="45"/>
      <c r="L94" s="51"/>
      <c r="M94" s="702"/>
      <c r="N94" s="45"/>
      <c r="O94" s="41"/>
      <c r="P94" s="41"/>
      <c r="Q94" s="41"/>
      <c r="R94" s="41"/>
      <c r="S94" s="21"/>
    </row>
    <row r="95" spans="1:19" s="23" customFormat="1" ht="30">
      <c r="A95" s="1280">
        <v>59</v>
      </c>
      <c r="B95" s="803" t="s">
        <v>1140</v>
      </c>
      <c r="C95" s="57" t="s">
        <v>398</v>
      </c>
      <c r="D95" s="45">
        <f>F95/E95</f>
        <v>603.106</v>
      </c>
      <c r="E95" s="1210">
        <v>1</v>
      </c>
      <c r="F95" s="1297">
        <v>603.106</v>
      </c>
      <c r="G95" s="44"/>
      <c r="H95" s="45"/>
      <c r="I95" s="44"/>
      <c r="J95" s="800"/>
      <c r="K95" s="45"/>
      <c r="L95" s="51"/>
      <c r="M95" s="1210">
        <v>1</v>
      </c>
      <c r="N95" s="1297">
        <v>603.106</v>
      </c>
      <c r="O95" s="25" t="s">
        <v>377</v>
      </c>
      <c r="P95" s="1161" t="s">
        <v>195</v>
      </c>
      <c r="Q95" s="41"/>
      <c r="R95" s="41"/>
      <c r="S95" s="21"/>
    </row>
    <row r="96" spans="1:19" s="23" customFormat="1" ht="15">
      <c r="A96" s="1582" t="s">
        <v>1088</v>
      </c>
      <c r="B96" s="1583"/>
      <c r="C96" s="791"/>
      <c r="D96" s="41"/>
      <c r="E96" s="41"/>
      <c r="F96" s="1289"/>
      <c r="G96" s="41"/>
      <c r="H96" s="41"/>
      <c r="I96" s="41"/>
      <c r="J96" s="43"/>
      <c r="K96" s="41"/>
      <c r="L96" s="43"/>
      <c r="M96" s="41"/>
      <c r="N96" s="41"/>
      <c r="O96" s="798"/>
      <c r="P96" s="798"/>
      <c r="Q96" s="560"/>
      <c r="R96" s="560"/>
      <c r="S96" s="560"/>
    </row>
    <row r="97" spans="1:19" s="23" customFormat="1" ht="15">
      <c r="A97" s="826">
        <v>60</v>
      </c>
      <c r="B97" s="1253" t="s">
        <v>1293</v>
      </c>
      <c r="C97" s="1248" t="s">
        <v>185</v>
      </c>
      <c r="D97" s="43">
        <v>89.13793103448276</v>
      </c>
      <c r="E97" s="41">
        <v>0.08</v>
      </c>
      <c r="F97" s="1279">
        <v>7.131034482758621</v>
      </c>
      <c r="G97" s="41"/>
      <c r="H97" s="41"/>
      <c r="I97" s="41">
        <v>0.08</v>
      </c>
      <c r="J97" s="1279">
        <v>7.131034482758621</v>
      </c>
      <c r="K97" s="41"/>
      <c r="L97" s="43"/>
      <c r="M97" s="41"/>
      <c r="N97" s="41"/>
      <c r="O97" s="1275" t="s">
        <v>1840</v>
      </c>
      <c r="P97" s="1161" t="s">
        <v>195</v>
      </c>
      <c r="Q97" s="560"/>
      <c r="R97" s="560"/>
      <c r="S97" s="560"/>
    </row>
    <row r="98" spans="1:19" s="23" customFormat="1" ht="15">
      <c r="A98" s="826">
        <v>61</v>
      </c>
      <c r="B98" s="1253" t="s">
        <v>1292</v>
      </c>
      <c r="C98" s="1248" t="s">
        <v>185</v>
      </c>
      <c r="D98" s="43">
        <v>89</v>
      </c>
      <c r="E98" s="41">
        <v>0.04699999999999999</v>
      </c>
      <c r="F98" s="1279">
        <v>4.183</v>
      </c>
      <c r="G98" s="41"/>
      <c r="H98" s="41"/>
      <c r="I98" s="41">
        <v>0.04699999999999999</v>
      </c>
      <c r="J98" s="1279">
        <v>4.183</v>
      </c>
      <c r="K98" s="41"/>
      <c r="L98" s="43"/>
      <c r="M98" s="41"/>
      <c r="N98" s="41"/>
      <c r="O98" s="1275" t="s">
        <v>1840</v>
      </c>
      <c r="P98" s="1161" t="s">
        <v>195</v>
      </c>
      <c r="Q98" s="560"/>
      <c r="R98" s="560"/>
      <c r="S98" s="560"/>
    </row>
    <row r="99" spans="1:19" s="23" customFormat="1" ht="15">
      <c r="A99" s="1587" t="s">
        <v>630</v>
      </c>
      <c r="B99" s="1588"/>
      <c r="C99" s="1589"/>
      <c r="D99" s="41"/>
      <c r="E99" s="41"/>
      <c r="F99" s="1289"/>
      <c r="G99" s="41"/>
      <c r="H99" s="41"/>
      <c r="I99" s="41"/>
      <c r="J99" s="43"/>
      <c r="K99" s="41"/>
      <c r="L99" s="43"/>
      <c r="M99" s="41"/>
      <c r="N99" s="41"/>
      <c r="O99" s="798"/>
      <c r="P99" s="798"/>
      <c r="Q99" s="560"/>
      <c r="R99" s="560"/>
      <c r="S99" s="560"/>
    </row>
    <row r="100" spans="1:19" s="23" customFormat="1" ht="28.5">
      <c r="A100" s="1287">
        <v>62</v>
      </c>
      <c r="B100" s="1254" t="s">
        <v>1289</v>
      </c>
      <c r="C100" s="1249" t="s">
        <v>185</v>
      </c>
      <c r="D100" s="43">
        <v>104</v>
      </c>
      <c r="E100" s="41">
        <v>0.01200000000000001</v>
      </c>
      <c r="F100" s="1279">
        <v>2.6980000000000013</v>
      </c>
      <c r="G100" s="41"/>
      <c r="H100" s="41"/>
      <c r="I100" s="41">
        <v>0.01200000000000001</v>
      </c>
      <c r="J100" s="1279">
        <v>2.6980000000000013</v>
      </c>
      <c r="K100" s="41"/>
      <c r="L100" s="43"/>
      <c r="M100" s="41"/>
      <c r="N100" s="41"/>
      <c r="O100" s="1275" t="s">
        <v>1840</v>
      </c>
      <c r="P100" s="1161" t="s">
        <v>195</v>
      </c>
      <c r="Q100" s="560"/>
      <c r="R100" s="560"/>
      <c r="S100" s="560"/>
    </row>
    <row r="101" spans="1:19" s="23" customFormat="1" ht="15">
      <c r="A101" s="1590" t="s">
        <v>632</v>
      </c>
      <c r="B101" s="1591"/>
      <c r="C101" s="1592"/>
      <c r="D101" s="41"/>
      <c r="E101" s="41"/>
      <c r="F101" s="1289"/>
      <c r="G101" s="41"/>
      <c r="H101" s="41"/>
      <c r="I101" s="41"/>
      <c r="J101" s="43"/>
      <c r="K101" s="41"/>
      <c r="L101" s="43"/>
      <c r="M101" s="41"/>
      <c r="N101" s="41"/>
      <c r="O101" s="798"/>
      <c r="P101" s="798"/>
      <c r="Q101" s="560"/>
      <c r="R101" s="560"/>
      <c r="S101" s="560"/>
    </row>
    <row r="102" spans="1:19" s="23" customFormat="1" ht="15">
      <c r="A102" s="1287">
        <v>63</v>
      </c>
      <c r="B102" s="1252" t="s">
        <v>1291</v>
      </c>
      <c r="C102" s="1248" t="s">
        <v>185</v>
      </c>
      <c r="D102" s="43">
        <v>47.479674796747965</v>
      </c>
      <c r="E102" s="41">
        <v>0.03</v>
      </c>
      <c r="F102" s="1279">
        <v>1.424390243902439</v>
      </c>
      <c r="G102" s="41"/>
      <c r="H102" s="41"/>
      <c r="I102" s="41">
        <v>0.03</v>
      </c>
      <c r="J102" s="1279">
        <v>1.424390243902439</v>
      </c>
      <c r="K102" s="41"/>
      <c r="L102" s="43"/>
      <c r="M102" s="41"/>
      <c r="N102" s="41"/>
      <c r="O102" s="1275" t="s">
        <v>1840</v>
      </c>
      <c r="P102" s="1161" t="s">
        <v>195</v>
      </c>
      <c r="Q102" s="560"/>
      <c r="R102" s="560"/>
      <c r="S102" s="560"/>
    </row>
    <row r="103" spans="1:19" s="23" customFormat="1" ht="15">
      <c r="A103" s="1287">
        <v>64</v>
      </c>
      <c r="B103" s="1256" t="s">
        <v>1290</v>
      </c>
      <c r="C103" s="1249" t="s">
        <v>185</v>
      </c>
      <c r="D103" s="43">
        <v>179</v>
      </c>
      <c r="E103" s="41">
        <v>0.19</v>
      </c>
      <c r="F103" s="1279">
        <v>30.717230769230774</v>
      </c>
      <c r="G103" s="41"/>
      <c r="H103" s="41"/>
      <c r="I103" s="41">
        <v>0.19</v>
      </c>
      <c r="J103" s="1279">
        <v>30.717230769230774</v>
      </c>
      <c r="K103" s="41"/>
      <c r="L103" s="43"/>
      <c r="M103" s="41"/>
      <c r="N103" s="41"/>
      <c r="O103" s="1275" t="s">
        <v>1840</v>
      </c>
      <c r="P103" s="1161" t="s">
        <v>195</v>
      </c>
      <c r="Q103" s="560"/>
      <c r="R103" s="560"/>
      <c r="S103" s="560"/>
    </row>
    <row r="104" spans="1:19" ht="15">
      <c r="A104" s="692"/>
      <c r="B104" s="33" t="s">
        <v>381</v>
      </c>
      <c r="C104" s="19"/>
      <c r="D104" s="34"/>
      <c r="E104" s="19"/>
      <c r="F104" s="35">
        <f>F73+F74+F75+F77+F78+F80+F81+F82+F83+F85+F86+F88+F90+F91+F93+F95+F97+F98+F100+F102+F103</f>
        <v>2913.556793689761</v>
      </c>
      <c r="G104" s="35"/>
      <c r="H104" s="35">
        <f>H73+H74+H75+H77+H78+H80+H81+H82+H83+H85+H86+H88+H90+H91+H93+H95+H97+H98+H100+H102+H103</f>
        <v>0</v>
      </c>
      <c r="I104" s="35"/>
      <c r="J104" s="35">
        <f>J73+J74+J75+J77+J78+J80+J81+J82+J83+J85+J86+J88+J90+J91+J93+J95+J97+J98+J100+J102+J103</f>
        <v>260.1527936897609</v>
      </c>
      <c r="K104" s="35"/>
      <c r="L104" s="35">
        <f>L73+L74+L75+L77+L78+L80+L81+L82+L83+L85+L86+L88+L90+L91+L93+L95+L97+L98+L100+L102+L103</f>
        <v>289.99899999999997</v>
      </c>
      <c r="M104" s="35"/>
      <c r="N104" s="35">
        <f>N73+N74+N75+N77+N78+N80+N81+N82+N83+N85+N86+N88+N90+N91+N93+N95+N97+N98+N100+N102+N103</f>
        <v>2363.4049999999997</v>
      </c>
      <c r="O104" s="53"/>
      <c r="P104" s="53"/>
      <c r="Q104" s="53"/>
      <c r="R104" s="53"/>
      <c r="S104" s="19"/>
    </row>
    <row r="105" spans="1:19" s="23" customFormat="1" ht="18.75">
      <c r="A105" s="1593" t="s">
        <v>1152</v>
      </c>
      <c r="B105" s="1594"/>
      <c r="C105" s="594"/>
      <c r="D105" s="594"/>
      <c r="E105" s="594"/>
      <c r="F105" s="595"/>
      <c r="G105" s="591"/>
      <c r="H105" s="591"/>
      <c r="I105" s="591"/>
      <c r="J105" s="591"/>
      <c r="K105" s="591"/>
      <c r="L105" s="596"/>
      <c r="M105" s="591"/>
      <c r="N105" s="591"/>
      <c r="O105" s="590"/>
      <c r="P105" s="590"/>
      <c r="Q105" s="799"/>
      <c r="R105" s="590"/>
      <c r="S105" s="591"/>
    </row>
    <row r="106" spans="1:19" s="23" customFormat="1" ht="18.75" customHeight="1">
      <c r="A106" s="49">
        <v>65</v>
      </c>
      <c r="B106" s="788" t="s">
        <v>1145</v>
      </c>
      <c r="C106" s="57" t="s">
        <v>398</v>
      </c>
      <c r="D106" s="18">
        <f>F106/E106</f>
        <v>23</v>
      </c>
      <c r="E106" s="41">
        <v>10</v>
      </c>
      <c r="F106" s="1277">
        <v>230</v>
      </c>
      <c r="G106" s="18"/>
      <c r="H106" s="18"/>
      <c r="I106" s="18"/>
      <c r="J106" s="18"/>
      <c r="K106" s="1320">
        <f aca="true" t="shared" si="2" ref="K106:L108">E106</f>
        <v>10</v>
      </c>
      <c r="L106" s="739">
        <f t="shared" si="2"/>
        <v>230</v>
      </c>
      <c r="M106" s="18"/>
      <c r="N106" s="18"/>
      <c r="O106" s="25" t="s">
        <v>377</v>
      </c>
      <c r="P106" s="1161" t="s">
        <v>195</v>
      </c>
      <c r="Q106" s="785" t="s">
        <v>598</v>
      </c>
      <c r="R106" s="41"/>
      <c r="S106" s="21"/>
    </row>
    <row r="107" spans="1:19" s="23" customFormat="1" ht="17.25" customHeight="1">
      <c r="A107" s="49">
        <v>66</v>
      </c>
      <c r="B107" s="788" t="s">
        <v>1146</v>
      </c>
      <c r="C107" s="57" t="s">
        <v>398</v>
      </c>
      <c r="D107" s="18">
        <f>F107/E107</f>
        <v>26</v>
      </c>
      <c r="E107" s="41">
        <v>8</v>
      </c>
      <c r="F107" s="1277">
        <v>208</v>
      </c>
      <c r="G107" s="18"/>
      <c r="H107" s="18"/>
      <c r="I107" s="18"/>
      <c r="J107" s="18"/>
      <c r="K107" s="1320">
        <f t="shared" si="2"/>
        <v>8</v>
      </c>
      <c r="L107" s="739">
        <f t="shared" si="2"/>
        <v>208</v>
      </c>
      <c r="M107" s="18"/>
      <c r="N107" s="18"/>
      <c r="O107" s="25" t="s">
        <v>377</v>
      </c>
      <c r="P107" s="1161" t="s">
        <v>195</v>
      </c>
      <c r="Q107" s="14" t="s">
        <v>1309</v>
      </c>
      <c r="R107" s="41"/>
      <c r="S107" s="21"/>
    </row>
    <row r="108" spans="1:19" s="23" customFormat="1" ht="15" customHeight="1">
      <c r="A108" s="49">
        <v>67</v>
      </c>
      <c r="B108" s="788" t="s">
        <v>1147</v>
      </c>
      <c r="C108" s="57" t="s">
        <v>398</v>
      </c>
      <c r="D108" s="18">
        <f>F108/E108</f>
        <v>41</v>
      </c>
      <c r="E108" s="41">
        <v>2</v>
      </c>
      <c r="F108" s="739">
        <v>82</v>
      </c>
      <c r="G108" s="18"/>
      <c r="H108" s="18"/>
      <c r="I108" s="18"/>
      <c r="J108" s="18"/>
      <c r="K108" s="1320">
        <f t="shared" si="2"/>
        <v>2</v>
      </c>
      <c r="L108" s="739">
        <f t="shared" si="2"/>
        <v>82</v>
      </c>
      <c r="M108" s="18"/>
      <c r="N108" s="18"/>
      <c r="O108" s="25" t="s">
        <v>377</v>
      </c>
      <c r="P108" s="1161" t="s">
        <v>195</v>
      </c>
      <c r="Q108" s="41"/>
      <c r="R108" s="41"/>
      <c r="S108" s="21"/>
    </row>
    <row r="109" spans="1:19" s="23" customFormat="1" ht="15">
      <c r="A109" s="692"/>
      <c r="B109" s="33" t="s">
        <v>381</v>
      </c>
      <c r="C109" s="19"/>
      <c r="D109" s="34"/>
      <c r="E109" s="35">
        <f>E106+E107+E108</f>
        <v>20</v>
      </c>
      <c r="F109" s="35">
        <f>F106+F107+F108</f>
        <v>520</v>
      </c>
      <c r="G109" s="35"/>
      <c r="H109" s="35">
        <f aca="true" t="shared" si="3" ref="H109:N109">H106+H107+H108</f>
        <v>0</v>
      </c>
      <c r="I109" s="35"/>
      <c r="J109" s="35">
        <f t="shared" si="3"/>
        <v>0</v>
      </c>
      <c r="K109" s="35">
        <f t="shared" si="3"/>
        <v>20</v>
      </c>
      <c r="L109" s="35">
        <f t="shared" si="3"/>
        <v>520</v>
      </c>
      <c r="M109" s="35"/>
      <c r="N109" s="35">
        <f t="shared" si="3"/>
        <v>0</v>
      </c>
      <c r="O109" s="53"/>
      <c r="P109" s="53"/>
      <c r="Q109" s="53"/>
      <c r="R109" s="53"/>
      <c r="S109" s="19"/>
    </row>
    <row r="110" spans="1:19" ht="21.75" customHeight="1">
      <c r="A110" s="1593" t="s">
        <v>401</v>
      </c>
      <c r="B110" s="1594"/>
      <c r="C110" s="597"/>
      <c r="D110" s="597"/>
      <c r="E110" s="597"/>
      <c r="F110" s="598"/>
      <c r="G110" s="599"/>
      <c r="H110" s="599"/>
      <c r="I110" s="599"/>
      <c r="J110" s="599"/>
      <c r="K110" s="599"/>
      <c r="L110" s="599"/>
      <c r="M110" s="599"/>
      <c r="N110" s="600"/>
      <c r="O110" s="601"/>
      <c r="P110" s="601"/>
      <c r="Q110" s="799"/>
      <c r="R110" s="601"/>
      <c r="S110" s="599"/>
    </row>
    <row r="111" spans="1:19" ht="30">
      <c r="A111" s="48"/>
      <c r="B111" s="738" t="s">
        <v>1088</v>
      </c>
      <c r="C111" s="57"/>
      <c r="D111" s="43"/>
      <c r="E111" s="748"/>
      <c r="F111" s="42"/>
      <c r="G111" s="41"/>
      <c r="H111" s="41"/>
      <c r="I111" s="43"/>
      <c r="J111" s="43"/>
      <c r="K111" s="43"/>
      <c r="L111" s="43"/>
      <c r="M111" s="21"/>
      <c r="N111" s="42"/>
      <c r="O111" s="41"/>
      <c r="P111" s="41"/>
      <c r="Q111" s="41"/>
      <c r="R111" s="41"/>
      <c r="S111" s="21"/>
    </row>
    <row r="112" spans="1:19" ht="135">
      <c r="A112" s="812">
        <v>68</v>
      </c>
      <c r="B112" s="747" t="s">
        <v>1089</v>
      </c>
      <c r="C112" s="57" t="s">
        <v>185</v>
      </c>
      <c r="D112" s="43">
        <f>F112/E112</f>
        <v>351.61290322580646</v>
      </c>
      <c r="E112" s="750">
        <v>0.62</v>
      </c>
      <c r="F112" s="807">
        <v>218</v>
      </c>
      <c r="G112" s="41"/>
      <c r="H112" s="41"/>
      <c r="I112" s="43"/>
      <c r="J112" s="43"/>
      <c r="K112" s="43">
        <f>E112</f>
        <v>0.62</v>
      </c>
      <c r="L112" s="724">
        <f>F112</f>
        <v>218</v>
      </c>
      <c r="M112" s="21"/>
      <c r="N112" s="42"/>
      <c r="O112" s="25" t="s">
        <v>377</v>
      </c>
      <c r="P112" s="1161" t="s">
        <v>195</v>
      </c>
      <c r="Q112" s="1245" t="s">
        <v>1311</v>
      </c>
      <c r="R112" s="41"/>
      <c r="S112" s="21"/>
    </row>
    <row r="113" spans="1:19" ht="15">
      <c r="A113" s="812"/>
      <c r="B113" s="740" t="s">
        <v>1569</v>
      </c>
      <c r="C113" s="57"/>
      <c r="D113" s="43"/>
      <c r="E113" s="750"/>
      <c r="F113" s="807"/>
      <c r="G113" s="41"/>
      <c r="H113" s="41"/>
      <c r="I113" s="43"/>
      <c r="J113" s="43"/>
      <c r="K113" s="43"/>
      <c r="L113" s="43"/>
      <c r="M113" s="21"/>
      <c r="N113" s="42"/>
      <c r="O113" s="41"/>
      <c r="P113" s="41"/>
      <c r="Q113" s="14" t="s">
        <v>1310</v>
      </c>
      <c r="R113" s="41"/>
      <c r="S113" s="21"/>
    </row>
    <row r="114" spans="1:19" ht="45">
      <c r="A114" s="812">
        <v>69</v>
      </c>
      <c r="B114" s="749" t="s">
        <v>1090</v>
      </c>
      <c r="C114" s="57" t="s">
        <v>185</v>
      </c>
      <c r="D114" s="43">
        <f>F114/E114</f>
        <v>342.8258488499452</v>
      </c>
      <c r="E114" s="752">
        <v>0.913</v>
      </c>
      <c r="F114" s="807">
        <v>313</v>
      </c>
      <c r="G114" s="41"/>
      <c r="H114" s="41"/>
      <c r="I114" s="43">
        <f>E114</f>
        <v>0.913</v>
      </c>
      <c r="J114" s="724">
        <f>F114</f>
        <v>313</v>
      </c>
      <c r="K114" s="43"/>
      <c r="L114" s="43"/>
      <c r="M114" s="21"/>
      <c r="N114" s="42"/>
      <c r="O114" s="25" t="s">
        <v>377</v>
      </c>
      <c r="P114" s="1161" t="s">
        <v>195</v>
      </c>
      <c r="Q114" s="41"/>
      <c r="R114" s="41"/>
      <c r="S114" s="21"/>
    </row>
    <row r="115" spans="1:19" ht="30">
      <c r="A115" s="812"/>
      <c r="B115" s="740" t="s">
        <v>1060</v>
      </c>
      <c r="C115" s="57"/>
      <c r="D115" s="43"/>
      <c r="E115" s="750"/>
      <c r="F115" s="807"/>
      <c r="G115" s="41"/>
      <c r="H115" s="41"/>
      <c r="I115" s="43"/>
      <c r="J115" s="724"/>
      <c r="K115" s="43"/>
      <c r="L115" s="43"/>
      <c r="M115" s="21"/>
      <c r="N115" s="42"/>
      <c r="O115" s="41"/>
      <c r="P115" s="41"/>
      <c r="Q115" s="41"/>
      <c r="R115" s="41"/>
      <c r="S115" s="21"/>
    </row>
    <row r="116" spans="1:19" ht="45">
      <c r="A116" s="812">
        <v>70</v>
      </c>
      <c r="B116" s="728" t="s">
        <v>783</v>
      </c>
      <c r="C116" s="57" t="s">
        <v>185</v>
      </c>
      <c r="D116" s="43">
        <f>F116/E116</f>
        <v>440.1709401709402</v>
      </c>
      <c r="E116" s="750">
        <v>1.17</v>
      </c>
      <c r="F116" s="808">
        <v>515</v>
      </c>
      <c r="G116" s="41"/>
      <c r="H116" s="41"/>
      <c r="I116" s="43">
        <f>E116</f>
        <v>1.17</v>
      </c>
      <c r="J116" s="724">
        <f>F116</f>
        <v>515</v>
      </c>
      <c r="K116" s="43"/>
      <c r="L116" s="43"/>
      <c r="M116" s="21"/>
      <c r="N116" s="42"/>
      <c r="O116" s="25" t="s">
        <v>377</v>
      </c>
      <c r="P116" s="1161" t="s">
        <v>195</v>
      </c>
      <c r="Q116" s="41"/>
      <c r="R116" s="41"/>
      <c r="S116" s="21"/>
    </row>
    <row r="117" spans="1:19" ht="45">
      <c r="A117" s="1281">
        <v>71</v>
      </c>
      <c r="B117" s="728" t="s">
        <v>784</v>
      </c>
      <c r="C117" s="57" t="s">
        <v>185</v>
      </c>
      <c r="D117" s="43">
        <f>F117/E117</f>
        <v>447.3684210526316</v>
      </c>
      <c r="E117" s="750">
        <v>0.95</v>
      </c>
      <c r="F117" s="808">
        <v>425</v>
      </c>
      <c r="G117" s="41"/>
      <c r="H117" s="41"/>
      <c r="I117" s="750">
        <v>0.95</v>
      </c>
      <c r="J117" s="808">
        <v>425</v>
      </c>
      <c r="K117" s="43"/>
      <c r="L117" s="724"/>
      <c r="M117" s="21"/>
      <c r="N117" s="42"/>
      <c r="O117" s="25" t="s">
        <v>377</v>
      </c>
      <c r="P117" s="1161" t="s">
        <v>195</v>
      </c>
      <c r="Q117" s="41"/>
      <c r="R117" s="41"/>
      <c r="S117" s="21"/>
    </row>
    <row r="118" spans="1:19" s="23" customFormat="1" ht="30">
      <c r="A118" s="1288">
        <v>72</v>
      </c>
      <c r="B118" s="1316" t="s">
        <v>633</v>
      </c>
      <c r="C118" s="57" t="s">
        <v>185</v>
      </c>
      <c r="D118" s="43">
        <f>F118/E118</f>
        <v>332.45853658536583</v>
      </c>
      <c r="E118" s="41">
        <v>0.057999999999999996</v>
      </c>
      <c r="F118" s="1279">
        <v>19.282595121951218</v>
      </c>
      <c r="G118" s="41"/>
      <c r="H118" s="41"/>
      <c r="I118" s="41">
        <v>0.057999999999999996</v>
      </c>
      <c r="J118" s="724">
        <v>19.282595121951218</v>
      </c>
      <c r="K118" s="41"/>
      <c r="L118" s="43"/>
      <c r="M118" s="41"/>
      <c r="N118" s="41"/>
      <c r="O118" s="1275" t="s">
        <v>1840</v>
      </c>
      <c r="P118" s="1161" t="s">
        <v>195</v>
      </c>
      <c r="Q118" s="560"/>
      <c r="R118" s="560"/>
      <c r="S118" s="560"/>
    </row>
    <row r="119" spans="1:19" ht="30">
      <c r="A119" s="812"/>
      <c r="B119" s="753" t="s">
        <v>1050</v>
      </c>
      <c r="C119" s="57"/>
      <c r="D119" s="43"/>
      <c r="E119" s="732"/>
      <c r="F119" s="737"/>
      <c r="G119" s="41"/>
      <c r="H119" s="41"/>
      <c r="I119" s="43"/>
      <c r="J119" s="724"/>
      <c r="K119" s="43"/>
      <c r="L119" s="724"/>
      <c r="M119" s="21"/>
      <c r="N119" s="42"/>
      <c r="O119" s="25"/>
      <c r="P119" s="1161"/>
      <c r="Q119" s="41"/>
      <c r="R119" s="41"/>
      <c r="S119" s="21"/>
    </row>
    <row r="120" spans="1:19" ht="75">
      <c r="A120" s="812">
        <v>73</v>
      </c>
      <c r="B120" s="728" t="s">
        <v>786</v>
      </c>
      <c r="C120" s="57" t="s">
        <v>185</v>
      </c>
      <c r="D120" s="43">
        <f>F120/E120</f>
        <v>298.46153846153845</v>
      </c>
      <c r="E120" s="806">
        <v>1.95</v>
      </c>
      <c r="F120" s="808">
        <v>582</v>
      </c>
      <c r="G120" s="41"/>
      <c r="H120" s="41"/>
      <c r="I120" s="43">
        <f>E120</f>
        <v>1.95</v>
      </c>
      <c r="J120" s="724">
        <f>F120</f>
        <v>582</v>
      </c>
      <c r="K120" s="43"/>
      <c r="L120" s="724"/>
      <c r="M120" s="21"/>
      <c r="N120" s="42"/>
      <c r="O120" s="25" t="s">
        <v>377</v>
      </c>
      <c r="P120" s="1161" t="s">
        <v>195</v>
      </c>
      <c r="Q120" s="41"/>
      <c r="R120" s="41"/>
      <c r="S120" s="21"/>
    </row>
    <row r="121" spans="1:19" ht="30">
      <c r="A121" s="812"/>
      <c r="B121" s="753" t="s">
        <v>1076</v>
      </c>
      <c r="C121" s="57"/>
      <c r="D121" s="43"/>
      <c r="E121" s="729"/>
      <c r="F121" s="737"/>
      <c r="G121" s="41"/>
      <c r="H121" s="41"/>
      <c r="I121" s="43"/>
      <c r="J121" s="724"/>
      <c r="K121" s="43"/>
      <c r="L121" s="43"/>
      <c r="M121" s="21"/>
      <c r="N121" s="42"/>
      <c r="O121" s="41"/>
      <c r="P121" s="41"/>
      <c r="Q121" s="41"/>
      <c r="R121" s="41"/>
      <c r="S121" s="21"/>
    </row>
    <row r="122" spans="1:19" ht="30.75" customHeight="1">
      <c r="A122" s="812">
        <v>74</v>
      </c>
      <c r="B122" s="728" t="s">
        <v>1091</v>
      </c>
      <c r="C122" s="57" t="s">
        <v>185</v>
      </c>
      <c r="D122" s="43">
        <f>F122/E122</f>
        <v>397.72727272727275</v>
      </c>
      <c r="E122" s="806">
        <v>0.88</v>
      </c>
      <c r="F122" s="808">
        <v>350</v>
      </c>
      <c r="G122" s="41"/>
      <c r="H122" s="41"/>
      <c r="I122" s="43">
        <f>E122</f>
        <v>0.88</v>
      </c>
      <c r="J122" s="724">
        <f>F122</f>
        <v>350</v>
      </c>
      <c r="K122" s="43"/>
      <c r="L122" s="43"/>
      <c r="M122" s="21"/>
      <c r="N122" s="42"/>
      <c r="O122" s="25" t="s">
        <v>377</v>
      </c>
      <c r="P122" s="1161" t="s">
        <v>195</v>
      </c>
      <c r="Q122" s="41"/>
      <c r="R122" s="41"/>
      <c r="S122" s="21"/>
    </row>
    <row r="123" spans="1:19" ht="15" customHeight="1">
      <c r="A123" s="801"/>
      <c r="B123" s="33" t="s">
        <v>381</v>
      </c>
      <c r="C123" s="19"/>
      <c r="D123" s="34"/>
      <c r="E123" s="809">
        <f>SUM(E111:E122)</f>
        <v>6.5409999999999995</v>
      </c>
      <c r="F123" s="35">
        <f>SUM(F112:F122)</f>
        <v>2422.282595121951</v>
      </c>
      <c r="G123" s="35"/>
      <c r="H123" s="35">
        <f>SUM(H111:H122)</f>
        <v>0</v>
      </c>
      <c r="I123" s="35"/>
      <c r="J123" s="35">
        <f>SUM(J111:J122)</f>
        <v>2204.282595121951</v>
      </c>
      <c r="K123" s="35"/>
      <c r="L123" s="35">
        <f>SUM(L111:L122)</f>
        <v>218</v>
      </c>
      <c r="M123" s="35"/>
      <c r="N123" s="35">
        <f>SUM(N111:N122)</f>
        <v>0</v>
      </c>
      <c r="O123" s="17"/>
      <c r="P123" s="17"/>
      <c r="Q123" s="17"/>
      <c r="R123" s="17"/>
      <c r="S123" s="19"/>
    </row>
    <row r="124" spans="1:19" ht="19.5" customHeight="1">
      <c r="A124" s="1593" t="s">
        <v>399</v>
      </c>
      <c r="B124" s="1594"/>
      <c r="C124" s="602"/>
      <c r="D124" s="602"/>
      <c r="E124" s="602"/>
      <c r="F124" s="603"/>
      <c r="G124" s="592"/>
      <c r="H124" s="592"/>
      <c r="I124" s="593"/>
      <c r="J124" s="593"/>
      <c r="K124" s="592"/>
      <c r="L124" s="593"/>
      <c r="M124" s="591"/>
      <c r="N124" s="596"/>
      <c r="O124" s="590"/>
      <c r="P124" s="590"/>
      <c r="Q124" s="799"/>
      <c r="R124" s="590"/>
      <c r="S124" s="591"/>
    </row>
    <row r="125" spans="1:19" ht="15">
      <c r="A125" s="52"/>
      <c r="B125" s="582" t="s">
        <v>1568</v>
      </c>
      <c r="C125" s="97"/>
      <c r="D125" s="45"/>
      <c r="E125" s="583" t="s">
        <v>698</v>
      </c>
      <c r="F125" s="46"/>
      <c r="G125" s="41"/>
      <c r="H125" s="41"/>
      <c r="I125" s="44"/>
      <c r="J125" s="45"/>
      <c r="K125" s="21"/>
      <c r="L125" s="21"/>
      <c r="M125" s="21"/>
      <c r="N125" s="42"/>
      <c r="O125" s="14"/>
      <c r="P125" s="14"/>
      <c r="Q125" s="14"/>
      <c r="R125" s="14"/>
      <c r="S125" s="21"/>
    </row>
    <row r="126" spans="1:19" ht="135">
      <c r="A126" s="813">
        <v>75</v>
      </c>
      <c r="B126" s="805" t="s">
        <v>1285</v>
      </c>
      <c r="C126" s="57" t="s">
        <v>185</v>
      </c>
      <c r="D126" s="45">
        <f>F126/E126</f>
        <v>231.25</v>
      </c>
      <c r="E126" s="810">
        <v>0.16</v>
      </c>
      <c r="F126" s="808">
        <v>37</v>
      </c>
      <c r="G126" s="41"/>
      <c r="H126" s="41"/>
      <c r="I126" s="44">
        <f>E126</f>
        <v>0.16</v>
      </c>
      <c r="J126" s="800">
        <f>F126</f>
        <v>37</v>
      </c>
      <c r="K126" s="21"/>
      <c r="L126" s="21"/>
      <c r="M126" s="21"/>
      <c r="N126" s="42"/>
      <c r="O126" s="25" t="s">
        <v>377</v>
      </c>
      <c r="P126" s="1161" t="s">
        <v>195</v>
      </c>
      <c r="Q126" s="785" t="s">
        <v>597</v>
      </c>
      <c r="R126" s="41"/>
      <c r="S126" s="21"/>
    </row>
    <row r="127" spans="1:19" ht="114">
      <c r="A127" s="813"/>
      <c r="B127" s="738" t="s">
        <v>1571</v>
      </c>
      <c r="C127" s="57"/>
      <c r="D127" s="45"/>
      <c r="E127" s="754"/>
      <c r="F127" s="734"/>
      <c r="G127" s="41"/>
      <c r="H127" s="41"/>
      <c r="I127" s="44"/>
      <c r="J127" s="800"/>
      <c r="K127" s="21"/>
      <c r="L127" s="21"/>
      <c r="M127" s="21"/>
      <c r="N127" s="42"/>
      <c r="O127" s="41"/>
      <c r="P127" s="41"/>
      <c r="Q127" s="20" t="s">
        <v>1312</v>
      </c>
      <c r="R127" s="41"/>
      <c r="S127" s="21"/>
    </row>
    <row r="128" spans="1:19" ht="60">
      <c r="A128" s="813">
        <v>76</v>
      </c>
      <c r="B128" s="751" t="s">
        <v>1092</v>
      </c>
      <c r="C128" s="57" t="s">
        <v>185</v>
      </c>
      <c r="D128" s="45">
        <f>F128/E128</f>
        <v>230</v>
      </c>
      <c r="E128" s="754">
        <v>0.1</v>
      </c>
      <c r="F128" s="807">
        <v>23</v>
      </c>
      <c r="G128" s="41"/>
      <c r="H128" s="41"/>
      <c r="I128" s="44">
        <f>E128</f>
        <v>0.1</v>
      </c>
      <c r="J128" s="800">
        <f>F128</f>
        <v>23</v>
      </c>
      <c r="K128" s="21"/>
      <c r="L128" s="21"/>
      <c r="M128" s="21"/>
      <c r="N128" s="42"/>
      <c r="O128" s="25" t="s">
        <v>377</v>
      </c>
      <c r="P128" s="1161" t="s">
        <v>195</v>
      </c>
      <c r="Q128" s="41"/>
      <c r="R128" s="41"/>
      <c r="S128" s="21"/>
    </row>
    <row r="129" spans="1:19" ht="15">
      <c r="A129" s="49"/>
      <c r="B129" s="33" t="s">
        <v>381</v>
      </c>
      <c r="C129" s="19"/>
      <c r="D129" s="34"/>
      <c r="E129" s="35">
        <f>SUM(E125:E128)</f>
        <v>0.26</v>
      </c>
      <c r="F129" s="35">
        <f>SUM(F125:F128)</f>
        <v>60</v>
      </c>
      <c r="G129" s="35"/>
      <c r="H129" s="35">
        <f>SUM(H125:H128)</f>
        <v>0</v>
      </c>
      <c r="I129" s="35"/>
      <c r="J129" s="35">
        <f>SUM(J125:J128)</f>
        <v>60</v>
      </c>
      <c r="K129" s="35"/>
      <c r="L129" s="35">
        <f>SUM(L125:L128)</f>
        <v>0</v>
      </c>
      <c r="M129" s="35"/>
      <c r="N129" s="35">
        <f>SUM(N125:N128)</f>
        <v>0</v>
      </c>
      <c r="O129" s="17"/>
      <c r="P129" s="17"/>
      <c r="Q129" s="17"/>
      <c r="R129" s="17"/>
      <c r="S129" s="19"/>
    </row>
    <row r="130" spans="1:19" s="23" customFormat="1" ht="18.75" customHeight="1">
      <c r="A130" s="1532" t="s">
        <v>1093</v>
      </c>
      <c r="B130" s="1533"/>
      <c r="C130" s="586"/>
      <c r="D130" s="587"/>
      <c r="E130" s="604"/>
      <c r="F130" s="605"/>
      <c r="G130" s="606"/>
      <c r="H130" s="606"/>
      <c r="I130" s="606"/>
      <c r="J130" s="606"/>
      <c r="K130" s="606"/>
      <c r="L130" s="606"/>
      <c r="M130" s="606"/>
      <c r="N130" s="606"/>
      <c r="O130" s="590"/>
      <c r="P130" s="590"/>
      <c r="Q130" s="599" t="s">
        <v>596</v>
      </c>
      <c r="R130" s="590"/>
      <c r="S130" s="591"/>
    </row>
    <row r="131" spans="1:19" s="23" customFormat="1" ht="114">
      <c r="A131" s="859">
        <v>77</v>
      </c>
      <c r="B131" s="585" t="s">
        <v>1094</v>
      </c>
      <c r="C131" s="580" t="s">
        <v>185</v>
      </c>
      <c r="D131" s="581">
        <f>F131/E131</f>
        <v>1103.448275862069</v>
      </c>
      <c r="E131" s="1321">
        <v>1.45</v>
      </c>
      <c r="F131" s="1322">
        <v>1600</v>
      </c>
      <c r="G131" s="584"/>
      <c r="H131" s="584"/>
      <c r="I131" s="16">
        <f>E131</f>
        <v>1.45</v>
      </c>
      <c r="J131" s="16">
        <f>F131</f>
        <v>1600</v>
      </c>
      <c r="K131" s="584"/>
      <c r="L131" s="584"/>
      <c r="M131" s="584"/>
      <c r="N131" s="584"/>
      <c r="O131" s="25" t="s">
        <v>377</v>
      </c>
      <c r="P131" s="1161" t="s">
        <v>195</v>
      </c>
      <c r="Q131" s="20" t="s">
        <v>1312</v>
      </c>
      <c r="R131" s="14"/>
      <c r="S131" s="21"/>
    </row>
    <row r="132" spans="1:19" s="23" customFormat="1" ht="15">
      <c r="A132" s="692"/>
      <c r="B132" s="33" t="s">
        <v>381</v>
      </c>
      <c r="C132" s="19"/>
      <c r="D132" s="34"/>
      <c r="E132" s="100"/>
      <c r="F132" s="811">
        <f>F131</f>
        <v>1600</v>
      </c>
      <c r="G132" s="811"/>
      <c r="H132" s="811">
        <f aca="true" t="shared" si="4" ref="H132:N132">H131</f>
        <v>0</v>
      </c>
      <c r="I132" s="811"/>
      <c r="J132" s="811">
        <f t="shared" si="4"/>
        <v>1600</v>
      </c>
      <c r="K132" s="811"/>
      <c r="L132" s="811">
        <f t="shared" si="4"/>
        <v>0</v>
      </c>
      <c r="M132" s="811"/>
      <c r="N132" s="811">
        <f t="shared" si="4"/>
        <v>0</v>
      </c>
      <c r="O132" s="17"/>
      <c r="P132" s="17"/>
      <c r="Q132" s="17"/>
      <c r="R132" s="17"/>
      <c r="S132" s="19"/>
    </row>
    <row r="133" spans="1:19" ht="33" customHeight="1">
      <c r="A133" s="1593" t="s">
        <v>1546</v>
      </c>
      <c r="B133" s="1594"/>
      <c r="C133" s="602"/>
      <c r="D133" s="602"/>
      <c r="E133" s="602"/>
      <c r="F133" s="603"/>
      <c r="G133" s="591"/>
      <c r="H133" s="591"/>
      <c r="I133" s="591"/>
      <c r="J133" s="591"/>
      <c r="K133" s="591"/>
      <c r="L133" s="591"/>
      <c r="M133" s="591"/>
      <c r="N133" s="596"/>
      <c r="O133" s="590"/>
      <c r="P133" s="590"/>
      <c r="Q133" s="599" t="s">
        <v>594</v>
      </c>
      <c r="R133" s="590"/>
      <c r="S133" s="591"/>
    </row>
    <row r="134" spans="1:19" s="23" customFormat="1" ht="18" customHeight="1">
      <c r="A134" s="609"/>
      <c r="B134" s="608" t="s">
        <v>145</v>
      </c>
      <c r="C134" s="609"/>
      <c r="D134" s="35"/>
      <c r="E134" s="35"/>
      <c r="F134" s="611">
        <f>F135</f>
        <v>3324.27</v>
      </c>
      <c r="G134" s="35"/>
      <c r="H134" s="35"/>
      <c r="I134" s="19"/>
      <c r="J134" s="35"/>
      <c r="K134" s="19"/>
      <c r="L134" s="611">
        <f>F134</f>
        <v>3324.27</v>
      </c>
      <c r="M134" s="19"/>
      <c r="N134" s="35"/>
      <c r="O134" s="17"/>
      <c r="P134" s="17"/>
      <c r="Q134" s="17"/>
      <c r="R134" s="17"/>
      <c r="S134" s="19"/>
    </row>
    <row r="135" spans="1:19" s="23" customFormat="1" ht="46.5" customHeight="1">
      <c r="A135" s="1186">
        <v>78</v>
      </c>
      <c r="B135" s="757" t="s">
        <v>1541</v>
      </c>
      <c r="C135" s="755" t="s">
        <v>398</v>
      </c>
      <c r="D135" s="1272">
        <f>F135</f>
        <v>3324.27</v>
      </c>
      <c r="E135" s="1266">
        <v>1</v>
      </c>
      <c r="F135" s="1271">
        <v>3324.27</v>
      </c>
      <c r="G135" s="18"/>
      <c r="H135" s="18"/>
      <c r="I135" s="21"/>
      <c r="J135" s="18"/>
      <c r="K135" s="41">
        <f>E135</f>
        <v>1</v>
      </c>
      <c r="L135" s="16">
        <f>F135</f>
        <v>3324.27</v>
      </c>
      <c r="M135" s="21"/>
      <c r="N135" s="18"/>
      <c r="O135" s="1276" t="s">
        <v>377</v>
      </c>
      <c r="P135" s="1161" t="s">
        <v>195</v>
      </c>
      <c r="Q135" s="14" t="s">
        <v>1314</v>
      </c>
      <c r="R135" s="41"/>
      <c r="S135" s="21"/>
    </row>
    <row r="136" spans="1:19" s="23" customFormat="1" ht="18.75" customHeight="1">
      <c r="A136" s="855"/>
      <c r="B136" s="608" t="s">
        <v>1543</v>
      </c>
      <c r="C136" s="610"/>
      <c r="D136" s="611"/>
      <c r="E136" s="611"/>
      <c r="F136" s="611">
        <f>F137</f>
        <v>384</v>
      </c>
      <c r="G136" s="611"/>
      <c r="H136" s="611"/>
      <c r="I136" s="612"/>
      <c r="J136" s="611">
        <f>F136</f>
        <v>384</v>
      </c>
      <c r="K136" s="612"/>
      <c r="L136" s="611"/>
      <c r="M136" s="612"/>
      <c r="N136" s="611"/>
      <c r="O136" s="613"/>
      <c r="P136" s="613"/>
      <c r="Q136" s="613"/>
      <c r="R136" s="613"/>
      <c r="S136" s="612"/>
    </row>
    <row r="137" spans="1:19" s="23" customFormat="1" ht="30.75" customHeight="1">
      <c r="A137" s="856">
        <v>79</v>
      </c>
      <c r="B137" s="760" t="s">
        <v>1542</v>
      </c>
      <c r="C137" s="756" t="s">
        <v>398</v>
      </c>
      <c r="D137" s="16">
        <f>F137/E137</f>
        <v>48</v>
      </c>
      <c r="E137" s="1323">
        <v>8</v>
      </c>
      <c r="F137" s="1324">
        <v>384</v>
      </c>
      <c r="G137" s="18"/>
      <c r="H137" s="18"/>
      <c r="I137" s="41">
        <f>E137</f>
        <v>8</v>
      </c>
      <c r="J137" s="16">
        <f>F137</f>
        <v>384</v>
      </c>
      <c r="K137" s="21"/>
      <c r="L137" s="18"/>
      <c r="M137" s="21"/>
      <c r="N137" s="18"/>
      <c r="O137" s="25" t="s">
        <v>377</v>
      </c>
      <c r="P137" s="1161" t="s">
        <v>195</v>
      </c>
      <c r="Q137" s="14"/>
      <c r="R137" s="14"/>
      <c r="S137" s="21"/>
    </row>
    <row r="138" spans="1:19" s="23" customFormat="1" ht="19.5" customHeight="1">
      <c r="A138" s="857"/>
      <c r="B138" s="608" t="s">
        <v>1544</v>
      </c>
      <c r="C138" s="614"/>
      <c r="D138" s="1267"/>
      <c r="E138" s="611"/>
      <c r="F138" s="1268">
        <f>F139</f>
        <v>624</v>
      </c>
      <c r="G138" s="611"/>
      <c r="H138" s="611"/>
      <c r="I138" s="612"/>
      <c r="J138" s="611">
        <f>F138</f>
        <v>624</v>
      </c>
      <c r="K138" s="612"/>
      <c r="L138" s="611"/>
      <c r="M138" s="612"/>
      <c r="N138" s="611"/>
      <c r="O138" s="613"/>
      <c r="P138" s="613"/>
      <c r="Q138" s="613"/>
      <c r="R138" s="613"/>
      <c r="S138" s="612"/>
    </row>
    <row r="139" spans="1:19" s="23" customFormat="1" ht="29.25" customHeight="1">
      <c r="A139" s="858">
        <v>80</v>
      </c>
      <c r="B139" s="565" t="s">
        <v>1545</v>
      </c>
      <c r="C139" s="756" t="s">
        <v>398</v>
      </c>
      <c r="D139" s="16">
        <f>F139/E139</f>
        <v>48</v>
      </c>
      <c r="E139" s="1325">
        <v>13</v>
      </c>
      <c r="F139" s="1326">
        <v>624</v>
      </c>
      <c r="G139" s="758"/>
      <c r="H139" s="758"/>
      <c r="I139" s="14">
        <f>E139</f>
        <v>13</v>
      </c>
      <c r="J139" s="563">
        <f>F139</f>
        <v>624</v>
      </c>
      <c r="K139" s="759"/>
      <c r="L139" s="18"/>
      <c r="M139" s="21"/>
      <c r="N139" s="18"/>
      <c r="O139" s="25" t="s">
        <v>377</v>
      </c>
      <c r="P139" s="1161" t="s">
        <v>195</v>
      </c>
      <c r="Q139" s="14"/>
      <c r="R139" s="14"/>
      <c r="S139" s="21"/>
    </row>
    <row r="140" spans="1:19" s="23" customFormat="1" ht="15">
      <c r="A140" s="1584" t="s">
        <v>634</v>
      </c>
      <c r="B140" s="1585"/>
      <c r="C140" s="1586"/>
      <c r="D140" s="53"/>
      <c r="E140" s="53"/>
      <c r="F140" s="53"/>
      <c r="G140" s="53"/>
      <c r="H140" s="53"/>
      <c r="I140" s="53"/>
      <c r="J140" s="53"/>
      <c r="K140" s="53"/>
      <c r="L140" s="1292"/>
      <c r="M140" s="53"/>
      <c r="N140" s="53"/>
      <c r="O140" s="1293"/>
      <c r="P140" s="1293"/>
      <c r="Q140" s="1294"/>
      <c r="R140" s="1294"/>
      <c r="S140" s="1294"/>
    </row>
    <row r="141" spans="1:19" s="23" customFormat="1" ht="42.75">
      <c r="A141" s="1288">
        <v>81</v>
      </c>
      <c r="B141" s="1257" t="s">
        <v>635</v>
      </c>
      <c r="C141" s="1258" t="s">
        <v>398</v>
      </c>
      <c r="D141" s="43">
        <f>F141/E141</f>
        <v>40.757</v>
      </c>
      <c r="E141" s="41">
        <v>1</v>
      </c>
      <c r="F141" s="1295">
        <v>40.757</v>
      </c>
      <c r="G141" s="41"/>
      <c r="H141" s="41"/>
      <c r="I141" s="41">
        <v>1</v>
      </c>
      <c r="J141" s="1226">
        <v>40.757</v>
      </c>
      <c r="K141" s="41"/>
      <c r="L141" s="43"/>
      <c r="M141" s="41"/>
      <c r="N141" s="41"/>
      <c r="O141" s="1275" t="s">
        <v>1840</v>
      </c>
      <c r="P141" s="1161" t="s">
        <v>195</v>
      </c>
      <c r="Q141" s="560"/>
      <c r="R141" s="560"/>
      <c r="S141" s="560"/>
    </row>
    <row r="142" spans="1:19" s="23" customFormat="1" ht="15">
      <c r="A142" s="53"/>
      <c r="B142" s="33" t="s">
        <v>381</v>
      </c>
      <c r="C142" s="53"/>
      <c r="D142" s="19"/>
      <c r="E142" s="19"/>
      <c r="F142" s="35">
        <f>F134+F136+F138+F141</f>
        <v>4373.027</v>
      </c>
      <c r="G142" s="35"/>
      <c r="H142" s="35">
        <f>H134+H136+H138+H141</f>
        <v>0</v>
      </c>
      <c r="I142" s="35"/>
      <c r="J142" s="35">
        <f>J134+J136+J138+J141</f>
        <v>1048.757</v>
      </c>
      <c r="K142" s="35"/>
      <c r="L142" s="35">
        <f>L134+L136+L138+L141</f>
        <v>3324.27</v>
      </c>
      <c r="M142" s="35"/>
      <c r="N142" s="35">
        <f>N134+N136+N138+N141</f>
        <v>0</v>
      </c>
      <c r="O142" s="17"/>
      <c r="P142" s="17"/>
      <c r="Q142" s="17"/>
      <c r="R142" s="17"/>
      <c r="S142" s="19"/>
    </row>
    <row r="143" spans="1:19" s="23" customFormat="1" ht="21" customHeight="1">
      <c r="A143" s="1593" t="s">
        <v>149</v>
      </c>
      <c r="B143" s="1525"/>
      <c r="C143" s="1187"/>
      <c r="D143" s="1187"/>
      <c r="E143" s="1187"/>
      <c r="F143" s="1187"/>
      <c r="G143" s="591"/>
      <c r="H143" s="591"/>
      <c r="I143" s="591"/>
      <c r="J143" s="591"/>
      <c r="K143" s="591"/>
      <c r="L143" s="591"/>
      <c r="M143" s="591"/>
      <c r="N143" s="596"/>
      <c r="O143" s="590"/>
      <c r="P143" s="590"/>
      <c r="Q143" s="599" t="s">
        <v>594</v>
      </c>
      <c r="R143" s="590"/>
      <c r="S143" s="591"/>
    </row>
    <row r="144" spans="1:19" s="23" customFormat="1" ht="60">
      <c r="A144" s="53">
        <v>82</v>
      </c>
      <c r="B144" s="1188" t="s">
        <v>150</v>
      </c>
      <c r="C144" s="1317" t="s">
        <v>398</v>
      </c>
      <c r="D144" s="1292">
        <f>F144/E144</f>
        <v>70</v>
      </c>
      <c r="E144" s="53">
        <v>3</v>
      </c>
      <c r="F144" s="611">
        <v>210</v>
      </c>
      <c r="G144" s="35"/>
      <c r="H144" s="35"/>
      <c r="I144" s="35"/>
      <c r="J144" s="35"/>
      <c r="K144" s="53">
        <v>3</v>
      </c>
      <c r="L144" s="611">
        <v>210</v>
      </c>
      <c r="M144" s="35"/>
      <c r="N144" s="35"/>
      <c r="O144" s="17"/>
      <c r="P144" s="17"/>
      <c r="Q144" s="17" t="s">
        <v>438</v>
      </c>
      <c r="R144" s="17"/>
      <c r="S144" s="19"/>
    </row>
    <row r="145" spans="1:19" s="23" customFormat="1" ht="75">
      <c r="A145" s="53">
        <v>83</v>
      </c>
      <c r="B145" s="1188" t="s">
        <v>151</v>
      </c>
      <c r="C145" s="1317" t="s">
        <v>398</v>
      </c>
      <c r="D145" s="1292">
        <f>F145/E145</f>
        <v>20</v>
      </c>
      <c r="E145" s="19">
        <v>3</v>
      </c>
      <c r="F145" s="611">
        <v>60</v>
      </c>
      <c r="G145" s="1318">
        <v>1</v>
      </c>
      <c r="H145" s="611">
        <v>20</v>
      </c>
      <c r="I145" s="1319">
        <v>2</v>
      </c>
      <c r="J145" s="611">
        <v>40</v>
      </c>
      <c r="K145" s="35"/>
      <c r="L145" s="611"/>
      <c r="M145" s="35"/>
      <c r="N145" s="35"/>
      <c r="O145" s="17"/>
      <c r="P145" s="17"/>
      <c r="Q145" s="17"/>
      <c r="R145" s="17"/>
      <c r="S145" s="19"/>
    </row>
    <row r="146" spans="1:19" s="23" customFormat="1" ht="15">
      <c r="A146" s="53"/>
      <c r="B146" s="33" t="s">
        <v>381</v>
      </c>
      <c r="C146" s="53"/>
      <c r="D146" s="19"/>
      <c r="E146" s="19"/>
      <c r="F146" s="35">
        <v>270</v>
      </c>
      <c r="G146" s="35"/>
      <c r="H146" s="35">
        <f>H145</f>
        <v>20</v>
      </c>
      <c r="I146" s="35"/>
      <c r="J146" s="35">
        <f>J145</f>
        <v>40</v>
      </c>
      <c r="K146" s="35"/>
      <c r="L146" s="35">
        <f>L144</f>
        <v>210</v>
      </c>
      <c r="M146" s="35"/>
      <c r="N146" s="35"/>
      <c r="O146" s="17"/>
      <c r="P146" s="17"/>
      <c r="Q146" s="17"/>
      <c r="R146" s="17"/>
      <c r="S146" s="19"/>
    </row>
    <row r="147" spans="1:19" s="23" customFormat="1" ht="36" customHeight="1">
      <c r="A147" s="1534" t="s">
        <v>1153</v>
      </c>
      <c r="B147" s="1534"/>
      <c r="C147" s="1187"/>
      <c r="D147" s="1187"/>
      <c r="E147" s="1187"/>
      <c r="F147" s="1187"/>
      <c r="G147" s="591"/>
      <c r="H147" s="591"/>
      <c r="I147" s="591"/>
      <c r="J147" s="591"/>
      <c r="K147" s="591"/>
      <c r="L147" s="591"/>
      <c r="M147" s="591"/>
      <c r="N147" s="596"/>
      <c r="O147" s="590"/>
      <c r="P147" s="590"/>
      <c r="Q147" s="599" t="s">
        <v>595</v>
      </c>
      <c r="R147" s="590"/>
      <c r="S147" s="591"/>
    </row>
    <row r="148" spans="1:19" s="23" customFormat="1" ht="114">
      <c r="A148" s="41"/>
      <c r="B148" s="1182" t="s">
        <v>1154</v>
      </c>
      <c r="C148" s="41"/>
      <c r="D148" s="21"/>
      <c r="E148" s="21"/>
      <c r="F148" s="18"/>
      <c r="G148" s="18"/>
      <c r="H148" s="18"/>
      <c r="I148" s="18"/>
      <c r="J148" s="18"/>
      <c r="K148" s="18"/>
      <c r="L148" s="18"/>
      <c r="M148" s="18"/>
      <c r="N148" s="18"/>
      <c r="O148" s="14" t="s">
        <v>698</v>
      </c>
      <c r="P148" s="14"/>
      <c r="Q148" s="20" t="s">
        <v>1313</v>
      </c>
      <c r="R148" s="14"/>
      <c r="S148" s="21"/>
    </row>
    <row r="149" spans="1:19" s="23" customFormat="1" ht="15">
      <c r="A149" s="14">
        <v>84</v>
      </c>
      <c r="B149" s="788" t="s">
        <v>1155</v>
      </c>
      <c r="C149" s="564" t="s">
        <v>398</v>
      </c>
      <c r="D149" s="1269">
        <f>F149/E149</f>
        <v>48</v>
      </c>
      <c r="E149" s="47">
        <v>3</v>
      </c>
      <c r="F149" s="1305">
        <v>144</v>
      </c>
      <c r="G149" s="18"/>
      <c r="H149" s="18"/>
      <c r="I149" s="18"/>
      <c r="J149" s="18"/>
      <c r="K149" s="41">
        <v>3</v>
      </c>
      <c r="L149" s="16">
        <f>F149</f>
        <v>144</v>
      </c>
      <c r="M149" s="18"/>
      <c r="N149" s="18"/>
      <c r="O149" s="25" t="s">
        <v>377</v>
      </c>
      <c r="P149" s="1161" t="s">
        <v>195</v>
      </c>
      <c r="Q149" s="14"/>
      <c r="R149" s="14"/>
      <c r="S149" s="21"/>
    </row>
    <row r="150" spans="1:19" s="23" customFormat="1" ht="15">
      <c r="A150" s="14">
        <v>85</v>
      </c>
      <c r="B150" s="788" t="s">
        <v>1156</v>
      </c>
      <c r="C150" s="564" t="s">
        <v>398</v>
      </c>
      <c r="D150" s="1269">
        <f>F150/E150</f>
        <v>48</v>
      </c>
      <c r="E150" s="47">
        <v>3</v>
      </c>
      <c r="F150" s="1305">
        <v>144</v>
      </c>
      <c r="G150" s="18"/>
      <c r="H150" s="18"/>
      <c r="I150" s="18"/>
      <c r="J150" s="18"/>
      <c r="K150" s="41">
        <v>3</v>
      </c>
      <c r="L150" s="16">
        <f>F150</f>
        <v>144</v>
      </c>
      <c r="M150" s="18"/>
      <c r="N150" s="18"/>
      <c r="O150" s="25" t="s">
        <v>929</v>
      </c>
      <c r="P150" s="1161" t="s">
        <v>195</v>
      </c>
      <c r="Q150" s="14"/>
      <c r="R150" s="14"/>
      <c r="S150" s="21"/>
    </row>
    <row r="151" spans="1:19" s="23" customFormat="1" ht="15">
      <c r="A151" s="14">
        <v>86</v>
      </c>
      <c r="B151" s="1273" t="s">
        <v>981</v>
      </c>
      <c r="C151" s="564" t="s">
        <v>398</v>
      </c>
      <c r="D151" s="47">
        <v>48</v>
      </c>
      <c r="E151" s="47">
        <v>3</v>
      </c>
      <c r="F151" s="1271">
        <f>D151*E151</f>
        <v>144</v>
      </c>
      <c r="G151" s="18"/>
      <c r="H151" s="18"/>
      <c r="I151" s="18"/>
      <c r="J151" s="18"/>
      <c r="K151" s="47">
        <v>3</v>
      </c>
      <c r="L151" s="1271">
        <v>144</v>
      </c>
      <c r="M151" s="18"/>
      <c r="N151" s="18"/>
      <c r="O151" s="1275" t="s">
        <v>1840</v>
      </c>
      <c r="P151" s="1161" t="s">
        <v>195</v>
      </c>
      <c r="Q151" s="14"/>
      <c r="R151" s="14"/>
      <c r="S151" s="21"/>
    </row>
    <row r="152" spans="1:19" s="23" customFormat="1" ht="51" customHeight="1">
      <c r="A152" s="813">
        <v>87</v>
      </c>
      <c r="B152" s="1273" t="s">
        <v>982</v>
      </c>
      <c r="C152" s="564" t="s">
        <v>398</v>
      </c>
      <c r="D152" s="47">
        <v>48</v>
      </c>
      <c r="E152" s="47">
        <v>3</v>
      </c>
      <c r="F152" s="1271">
        <f>D152*E152</f>
        <v>144</v>
      </c>
      <c r="G152" s="18"/>
      <c r="H152" s="18"/>
      <c r="I152" s="18"/>
      <c r="J152" s="18"/>
      <c r="K152" s="47">
        <v>3</v>
      </c>
      <c r="L152" s="1271">
        <v>144</v>
      </c>
      <c r="M152" s="18"/>
      <c r="N152" s="18"/>
      <c r="O152" s="1278" t="s">
        <v>1097</v>
      </c>
      <c r="P152" s="1161" t="s">
        <v>195</v>
      </c>
      <c r="Q152" s="14"/>
      <c r="R152" s="14"/>
      <c r="S152" s="21"/>
    </row>
    <row r="153" spans="1:19" s="23" customFormat="1" ht="15">
      <c r="A153" s="14"/>
      <c r="B153" s="1182" t="s">
        <v>1157</v>
      </c>
      <c r="C153" s="41"/>
      <c r="D153" s="1242"/>
      <c r="E153" s="41"/>
      <c r="F153" s="1306"/>
      <c r="G153" s="18"/>
      <c r="H153" s="18"/>
      <c r="I153" s="18"/>
      <c r="J153" s="18"/>
      <c r="K153" s="41"/>
      <c r="L153" s="16"/>
      <c r="M153" s="18"/>
      <c r="N153" s="18"/>
      <c r="O153" s="14"/>
      <c r="P153" s="14"/>
      <c r="Q153" s="14"/>
      <c r="R153" s="14"/>
      <c r="S153" s="21"/>
    </row>
    <row r="154" spans="1:19" s="23" customFormat="1" ht="15">
      <c r="A154" s="14">
        <v>88</v>
      </c>
      <c r="B154" s="788" t="s">
        <v>1155</v>
      </c>
      <c r="C154" s="1243" t="s">
        <v>398</v>
      </c>
      <c r="D154" s="1269">
        <f>F154/E154</f>
        <v>48</v>
      </c>
      <c r="E154" s="41">
        <v>9</v>
      </c>
      <c r="F154" s="1307">
        <v>432</v>
      </c>
      <c r="G154" s="18"/>
      <c r="H154" s="18"/>
      <c r="I154" s="18"/>
      <c r="J154" s="18"/>
      <c r="K154" s="41">
        <v>9</v>
      </c>
      <c r="L154" s="16">
        <f>F154</f>
        <v>432</v>
      </c>
      <c r="M154" s="18"/>
      <c r="N154" s="18"/>
      <c r="O154" s="798" t="s">
        <v>578</v>
      </c>
      <c r="P154" s="1161" t="s">
        <v>195</v>
      </c>
      <c r="Q154" s="14"/>
      <c r="R154" s="14"/>
      <c r="S154" s="21"/>
    </row>
    <row r="155" spans="1:19" s="23" customFormat="1" ht="15">
      <c r="A155" s="14"/>
      <c r="B155" s="1182" t="s">
        <v>1158</v>
      </c>
      <c r="C155" s="41"/>
      <c r="D155" s="18"/>
      <c r="E155" s="18"/>
      <c r="F155" s="1308"/>
      <c r="G155" s="18"/>
      <c r="H155" s="18"/>
      <c r="I155" s="18"/>
      <c r="J155" s="18"/>
      <c r="K155" s="41"/>
      <c r="L155" s="16"/>
      <c r="M155" s="18"/>
      <c r="N155" s="18"/>
      <c r="O155" s="14"/>
      <c r="P155" s="14"/>
      <c r="Q155" s="14"/>
      <c r="R155" s="14"/>
      <c r="S155" s="21"/>
    </row>
    <row r="156" spans="1:19" s="23" customFormat="1" ht="15">
      <c r="A156" s="14">
        <v>89</v>
      </c>
      <c r="B156" s="788" t="s">
        <v>1155</v>
      </c>
      <c r="C156" s="1243" t="s">
        <v>398</v>
      </c>
      <c r="D156" s="1269">
        <f>F156/E156</f>
        <v>48</v>
      </c>
      <c r="E156" s="41">
        <v>8</v>
      </c>
      <c r="F156" s="1307">
        <v>384</v>
      </c>
      <c r="G156" s="18"/>
      <c r="H156" s="18"/>
      <c r="I156" s="18"/>
      <c r="J156" s="18"/>
      <c r="K156" s="41">
        <v>8</v>
      </c>
      <c r="L156" s="16">
        <f>F156</f>
        <v>384</v>
      </c>
      <c r="M156" s="18"/>
      <c r="N156" s="18"/>
      <c r="O156" s="798" t="s">
        <v>578</v>
      </c>
      <c r="P156" s="1161" t="s">
        <v>195</v>
      </c>
      <c r="Q156" s="14"/>
      <c r="R156" s="14"/>
      <c r="S156" s="21"/>
    </row>
    <row r="157" spans="1:19" s="23" customFormat="1" ht="15">
      <c r="A157" s="14"/>
      <c r="B157" s="1535" t="s">
        <v>1575</v>
      </c>
      <c r="C157" s="1536"/>
      <c r="D157" s="1269"/>
      <c r="E157" s="41"/>
      <c r="F157" s="1305"/>
      <c r="G157" s="18"/>
      <c r="H157" s="18"/>
      <c r="I157" s="18"/>
      <c r="J157" s="18"/>
      <c r="K157" s="41"/>
      <c r="L157" s="16"/>
      <c r="M157" s="18"/>
      <c r="N157" s="18"/>
      <c r="O157" s="798"/>
      <c r="P157" s="1161"/>
      <c r="Q157" s="14"/>
      <c r="R157" s="14"/>
      <c r="S157" s="21"/>
    </row>
    <row r="158" spans="1:19" s="23" customFormat="1" ht="15">
      <c r="A158" s="14">
        <v>90</v>
      </c>
      <c r="B158" s="788" t="s">
        <v>983</v>
      </c>
      <c r="C158" s="1243" t="s">
        <v>398</v>
      </c>
      <c r="D158" s="1269">
        <v>48</v>
      </c>
      <c r="E158" s="41">
        <v>2</v>
      </c>
      <c r="F158" s="1271">
        <f>D158*E158</f>
        <v>96</v>
      </c>
      <c r="G158" s="18"/>
      <c r="H158" s="18"/>
      <c r="I158" s="18"/>
      <c r="J158" s="18"/>
      <c r="K158" s="41">
        <v>2</v>
      </c>
      <c r="L158" s="1271">
        <v>96</v>
      </c>
      <c r="M158" s="18"/>
      <c r="N158" s="18"/>
      <c r="O158" s="1310" t="s">
        <v>140</v>
      </c>
      <c r="P158" s="1161" t="s">
        <v>195</v>
      </c>
      <c r="Q158" s="14"/>
      <c r="R158" s="14"/>
      <c r="S158" s="21"/>
    </row>
    <row r="159" spans="1:19" s="23" customFormat="1" ht="15">
      <c r="A159" s="53"/>
      <c r="B159" s="33" t="s">
        <v>381</v>
      </c>
      <c r="C159" s="53"/>
      <c r="D159" s="19"/>
      <c r="E159" s="1183">
        <f>SUM(E149:E156)</f>
        <v>29</v>
      </c>
      <c r="F159" s="35">
        <f>SUM(F149:F158)</f>
        <v>1488</v>
      </c>
      <c r="G159" s="1183"/>
      <c r="H159" s="1183">
        <f>SUM(H149:H158)</f>
        <v>0</v>
      </c>
      <c r="I159" s="1183"/>
      <c r="J159" s="1183">
        <f>SUM(J149:J158)</f>
        <v>0</v>
      </c>
      <c r="K159" s="1183"/>
      <c r="L159" s="1183">
        <f>SUM(L149:L158)</f>
        <v>1488</v>
      </c>
      <c r="M159" s="35"/>
      <c r="N159" s="1183">
        <f>SUM(N149:N158)</f>
        <v>0</v>
      </c>
      <c r="O159" s="17"/>
      <c r="P159" s="17"/>
      <c r="Q159" s="17"/>
      <c r="R159" s="17"/>
      <c r="S159" s="21"/>
    </row>
    <row r="160" spans="1:19" ht="32.25" customHeight="1">
      <c r="A160" s="1603" t="s">
        <v>420</v>
      </c>
      <c r="B160" s="1604"/>
      <c r="C160" s="607"/>
      <c r="D160" s="607"/>
      <c r="E160" s="607"/>
      <c r="F160" s="1309"/>
      <c r="G160" s="589"/>
      <c r="H160" s="589"/>
      <c r="I160" s="591"/>
      <c r="J160" s="589"/>
      <c r="K160" s="591"/>
      <c r="L160" s="589"/>
      <c r="M160" s="591"/>
      <c r="N160" s="589"/>
      <c r="O160" s="590"/>
      <c r="P160" s="590"/>
      <c r="Q160" s="590"/>
      <c r="R160" s="590"/>
      <c r="S160" s="591"/>
    </row>
    <row r="161" spans="1:19" s="23" customFormat="1" ht="18" customHeight="1">
      <c r="A161" s="39">
        <v>91</v>
      </c>
      <c r="B161" s="761" t="s">
        <v>346</v>
      </c>
      <c r="C161" s="41" t="s">
        <v>185</v>
      </c>
      <c r="D161" s="43">
        <v>4.9</v>
      </c>
      <c r="E161" s="41">
        <v>219.24</v>
      </c>
      <c r="F161" s="43">
        <v>1074.274</v>
      </c>
      <c r="G161" s="18"/>
      <c r="H161" s="18"/>
      <c r="I161" s="41">
        <f>E161</f>
        <v>219.24</v>
      </c>
      <c r="J161" s="16">
        <f>F161</f>
        <v>1074.274</v>
      </c>
      <c r="K161" s="21"/>
      <c r="L161" s="18"/>
      <c r="M161" s="21"/>
      <c r="N161" s="18"/>
      <c r="O161" s="798" t="s">
        <v>578</v>
      </c>
      <c r="P161" s="1161" t="s">
        <v>195</v>
      </c>
      <c r="Q161" s="785" t="s">
        <v>593</v>
      </c>
      <c r="R161" s="41"/>
      <c r="S161" s="21"/>
    </row>
    <row r="162" spans="1:19" s="23" customFormat="1" ht="32.25" customHeight="1">
      <c r="A162" s="1537">
        <v>92</v>
      </c>
      <c r="B162" s="761" t="s">
        <v>2016</v>
      </c>
      <c r="C162" s="41" t="s">
        <v>398</v>
      </c>
      <c r="D162" s="41"/>
      <c r="E162" s="41"/>
      <c r="F162" s="724">
        <f>F163+F164</f>
        <v>624</v>
      </c>
      <c r="G162" s="739"/>
      <c r="H162" s="739"/>
      <c r="I162" s="1226"/>
      <c r="J162" s="1225">
        <f>J163+J164</f>
        <v>264</v>
      </c>
      <c r="K162" s="1226"/>
      <c r="L162" s="1225">
        <f>L163+L164</f>
        <v>180</v>
      </c>
      <c r="M162" s="1226"/>
      <c r="N162" s="1225">
        <f>N163+N164</f>
        <v>180</v>
      </c>
      <c r="O162" s="798" t="s">
        <v>578</v>
      </c>
      <c r="P162" s="1161" t="s">
        <v>195</v>
      </c>
      <c r="Q162" s="14" t="s">
        <v>439</v>
      </c>
      <c r="R162" s="41"/>
      <c r="S162" s="21"/>
    </row>
    <row r="163" spans="1:19" s="23" customFormat="1" ht="18" customHeight="1">
      <c r="A163" s="1538"/>
      <c r="B163" s="761" t="s">
        <v>956</v>
      </c>
      <c r="C163" s="41" t="s">
        <v>398</v>
      </c>
      <c r="D163" s="41">
        <v>6</v>
      </c>
      <c r="E163" s="41">
        <v>17</v>
      </c>
      <c r="F163" s="43">
        <v>102</v>
      </c>
      <c r="G163" s="18"/>
      <c r="H163" s="18"/>
      <c r="I163" s="41">
        <v>17</v>
      </c>
      <c r="J163" s="16">
        <v>102</v>
      </c>
      <c r="K163" s="21"/>
      <c r="L163" s="18"/>
      <c r="M163" s="21"/>
      <c r="N163" s="18"/>
      <c r="O163" s="25"/>
      <c r="P163" s="1161"/>
      <c r="Q163" s="14"/>
      <c r="R163" s="41"/>
      <c r="S163" s="21"/>
    </row>
    <row r="164" spans="1:19" s="23" customFormat="1" ht="19.5" customHeight="1">
      <c r="A164" s="1539"/>
      <c r="B164" s="761" t="s">
        <v>957</v>
      </c>
      <c r="C164" s="798" t="s">
        <v>1552</v>
      </c>
      <c r="D164" s="41">
        <v>1.8</v>
      </c>
      <c r="E164" s="41">
        <v>290</v>
      </c>
      <c r="F164" s="43">
        <v>522</v>
      </c>
      <c r="G164" s="16"/>
      <c r="H164" s="16"/>
      <c r="I164" s="41">
        <v>90</v>
      </c>
      <c r="J164" s="16">
        <v>162</v>
      </c>
      <c r="K164" s="41">
        <v>100</v>
      </c>
      <c r="L164" s="16">
        <v>180</v>
      </c>
      <c r="M164" s="41">
        <v>100</v>
      </c>
      <c r="N164" s="16">
        <v>180</v>
      </c>
      <c r="O164" s="25"/>
      <c r="P164" s="1161"/>
      <c r="Q164" s="14"/>
      <c r="R164" s="41"/>
      <c r="S164" s="21"/>
    </row>
    <row r="165" spans="1:19" s="23" customFormat="1" ht="32.25" customHeight="1">
      <c r="A165" s="1224">
        <v>93</v>
      </c>
      <c r="B165" s="761" t="s">
        <v>2015</v>
      </c>
      <c r="C165" s="41" t="s">
        <v>398</v>
      </c>
      <c r="D165" s="41">
        <v>6</v>
      </c>
      <c r="E165" s="41">
        <v>15</v>
      </c>
      <c r="F165" s="43">
        <v>90</v>
      </c>
      <c r="G165" s="18"/>
      <c r="H165" s="18"/>
      <c r="I165" s="41">
        <v>15</v>
      </c>
      <c r="J165" s="16">
        <v>90</v>
      </c>
      <c r="K165" s="1225"/>
      <c r="L165" s="1225"/>
      <c r="M165" s="1225"/>
      <c r="N165" s="1225"/>
      <c r="O165" s="798" t="s">
        <v>578</v>
      </c>
      <c r="P165" s="1161" t="s">
        <v>195</v>
      </c>
      <c r="Q165" s="41"/>
      <c r="R165" s="41"/>
      <c r="S165" s="21"/>
    </row>
    <row r="166" spans="1:19" s="23" customFormat="1" ht="14.25" customHeight="1">
      <c r="A166" s="20">
        <v>94</v>
      </c>
      <c r="B166" s="761" t="s">
        <v>787</v>
      </c>
      <c r="C166" s="41" t="s">
        <v>185</v>
      </c>
      <c r="D166" s="16">
        <f>F166/E166</f>
        <v>5.999396135265701</v>
      </c>
      <c r="E166" s="47">
        <v>6.624</v>
      </c>
      <c r="F166" s="1305">
        <v>39.74</v>
      </c>
      <c r="G166" s="18"/>
      <c r="H166" s="18"/>
      <c r="I166" s="41">
        <f aca="true" t="shared" si="5" ref="I166:I175">E166</f>
        <v>6.624</v>
      </c>
      <c r="J166" s="16">
        <f aca="true" t="shared" si="6" ref="J166:J174">F166</f>
        <v>39.74</v>
      </c>
      <c r="K166" s="21"/>
      <c r="L166" s="18"/>
      <c r="M166" s="21"/>
      <c r="N166" s="18"/>
      <c r="O166" s="798" t="s">
        <v>578</v>
      </c>
      <c r="P166" s="1161" t="s">
        <v>195</v>
      </c>
      <c r="Q166" s="14" t="s">
        <v>1315</v>
      </c>
      <c r="R166" s="41"/>
      <c r="S166" s="21"/>
    </row>
    <row r="167" spans="1:19" s="23" customFormat="1" ht="30">
      <c r="A167" s="1288">
        <v>95</v>
      </c>
      <c r="B167" s="1291" t="s">
        <v>636</v>
      </c>
      <c r="C167" s="1259" t="s">
        <v>185</v>
      </c>
      <c r="D167" s="43">
        <v>3.5</v>
      </c>
      <c r="E167" s="41">
        <v>10.98</v>
      </c>
      <c r="F167" s="1279">
        <v>38.43</v>
      </c>
      <c r="G167" s="41"/>
      <c r="H167" s="41"/>
      <c r="I167" s="41">
        <v>10.98</v>
      </c>
      <c r="J167" s="724">
        <v>38.43</v>
      </c>
      <c r="K167" s="41"/>
      <c r="L167" s="43"/>
      <c r="M167" s="41"/>
      <c r="N167" s="41"/>
      <c r="O167" s="1275" t="s">
        <v>1840</v>
      </c>
      <c r="P167" s="1161" t="s">
        <v>195</v>
      </c>
      <c r="Q167" s="560"/>
      <c r="R167" s="560"/>
      <c r="S167" s="560"/>
    </row>
    <row r="168" spans="1:19" s="23" customFormat="1" ht="30">
      <c r="A168" s="1288">
        <v>96</v>
      </c>
      <c r="B168" s="1291" t="s">
        <v>637</v>
      </c>
      <c r="C168" s="1259" t="s">
        <v>185</v>
      </c>
      <c r="D168" s="43">
        <v>5.13</v>
      </c>
      <c r="E168" s="41">
        <v>6.02</v>
      </c>
      <c r="F168" s="1279">
        <f>E168*D168</f>
        <v>30.882599999999996</v>
      </c>
      <c r="G168" s="41"/>
      <c r="H168" s="41"/>
      <c r="I168" s="41">
        <v>6.02</v>
      </c>
      <c r="J168" s="724">
        <v>30.882599999999996</v>
      </c>
      <c r="K168" s="41"/>
      <c r="L168" s="43"/>
      <c r="M168" s="41"/>
      <c r="N168" s="41"/>
      <c r="O168" s="1275" t="s">
        <v>1840</v>
      </c>
      <c r="P168" s="1161" t="s">
        <v>195</v>
      </c>
      <c r="Q168" s="560"/>
      <c r="R168" s="560"/>
      <c r="S168" s="560"/>
    </row>
    <row r="169" spans="1:19" s="23" customFormat="1" ht="42.75" customHeight="1">
      <c r="A169" s="615">
        <v>97</v>
      </c>
      <c r="B169" s="761" t="s">
        <v>1913</v>
      </c>
      <c r="C169" s="41"/>
      <c r="D169" s="43">
        <f>F169/E169</f>
        <v>106.66666666666667</v>
      </c>
      <c r="E169" s="41">
        <v>3</v>
      </c>
      <c r="F169" s="43">
        <v>320</v>
      </c>
      <c r="G169" s="18"/>
      <c r="H169" s="18"/>
      <c r="I169" s="41"/>
      <c r="J169" s="16"/>
      <c r="K169" s="41">
        <f>E169</f>
        <v>3</v>
      </c>
      <c r="L169" s="16">
        <f>F169</f>
        <v>320</v>
      </c>
      <c r="M169" s="21"/>
      <c r="N169" s="18"/>
      <c r="O169" s="798" t="s">
        <v>578</v>
      </c>
      <c r="P169" s="1161" t="s">
        <v>195</v>
      </c>
      <c r="Q169" s="785" t="s">
        <v>592</v>
      </c>
      <c r="R169" s="41"/>
      <c r="S169" s="21"/>
    </row>
    <row r="170" spans="1:19" s="23" customFormat="1" ht="36" customHeight="1">
      <c r="A170" s="812">
        <v>98</v>
      </c>
      <c r="B170" s="761" t="s">
        <v>1401</v>
      </c>
      <c r="C170" s="41"/>
      <c r="D170" s="41"/>
      <c r="E170" s="41"/>
      <c r="F170" s="43">
        <v>100</v>
      </c>
      <c r="G170" s="18"/>
      <c r="H170" s="18"/>
      <c r="I170" s="41"/>
      <c r="J170" s="16"/>
      <c r="K170" s="41"/>
      <c r="L170" s="16">
        <f>F170</f>
        <v>100</v>
      </c>
      <c r="M170" s="21"/>
      <c r="N170" s="18"/>
      <c r="O170" s="798" t="s">
        <v>578</v>
      </c>
      <c r="P170" s="1161" t="s">
        <v>195</v>
      </c>
      <c r="Q170" s="14" t="s">
        <v>440</v>
      </c>
      <c r="R170" s="41"/>
      <c r="S170" s="21"/>
    </row>
    <row r="171" spans="1:19" ht="62.25" customHeight="1">
      <c r="A171" s="813">
        <v>99</v>
      </c>
      <c r="B171" s="762" t="s">
        <v>1553</v>
      </c>
      <c r="C171" s="41" t="s">
        <v>398</v>
      </c>
      <c r="D171" s="43">
        <f>F171/E171</f>
        <v>60</v>
      </c>
      <c r="E171" s="41">
        <v>1</v>
      </c>
      <c r="F171" s="763">
        <v>60</v>
      </c>
      <c r="G171" s="50"/>
      <c r="H171" s="43"/>
      <c r="I171" s="41">
        <f t="shared" si="5"/>
        <v>1</v>
      </c>
      <c r="J171" s="16">
        <f t="shared" si="6"/>
        <v>60</v>
      </c>
      <c r="K171" s="41"/>
      <c r="L171" s="41"/>
      <c r="M171" s="41"/>
      <c r="N171" s="43"/>
      <c r="O171" s="798" t="s">
        <v>578</v>
      </c>
      <c r="P171" s="1161" t="s">
        <v>195</v>
      </c>
      <c r="Q171" s="785" t="s">
        <v>591</v>
      </c>
      <c r="R171" s="41"/>
      <c r="S171" s="21"/>
    </row>
    <row r="172" spans="1:19" ht="45" customHeight="1">
      <c r="A172" s="813">
        <v>100</v>
      </c>
      <c r="B172" s="764" t="s">
        <v>1556</v>
      </c>
      <c r="C172" s="41" t="s">
        <v>398</v>
      </c>
      <c r="D172" s="43">
        <f>F172/E172</f>
        <v>60</v>
      </c>
      <c r="E172" s="41">
        <v>1</v>
      </c>
      <c r="F172" s="763">
        <v>60</v>
      </c>
      <c r="G172" s="50"/>
      <c r="H172" s="43"/>
      <c r="I172" s="41">
        <f t="shared" si="5"/>
        <v>1</v>
      </c>
      <c r="J172" s="16">
        <f t="shared" si="6"/>
        <v>60</v>
      </c>
      <c r="K172" s="41"/>
      <c r="L172" s="41"/>
      <c r="M172" s="41"/>
      <c r="N172" s="43"/>
      <c r="O172" s="798" t="s">
        <v>578</v>
      </c>
      <c r="P172" s="1161" t="s">
        <v>195</v>
      </c>
      <c r="Q172" s="14" t="s">
        <v>1316</v>
      </c>
      <c r="R172" s="41"/>
      <c r="S172" s="21"/>
    </row>
    <row r="173" spans="1:19" ht="62.25" customHeight="1">
      <c r="A173" s="813">
        <v>101</v>
      </c>
      <c r="B173" s="762" t="s">
        <v>1555</v>
      </c>
      <c r="C173" s="41" t="s">
        <v>398</v>
      </c>
      <c r="D173" s="43">
        <f>F173/E173</f>
        <v>60</v>
      </c>
      <c r="E173" s="41">
        <v>1</v>
      </c>
      <c r="F173" s="763">
        <v>60</v>
      </c>
      <c r="G173" s="50"/>
      <c r="H173" s="43"/>
      <c r="I173" s="41">
        <f t="shared" si="5"/>
        <v>1</v>
      </c>
      <c r="J173" s="16">
        <f t="shared" si="6"/>
        <v>60</v>
      </c>
      <c r="K173" s="41"/>
      <c r="L173" s="41"/>
      <c r="M173" s="41"/>
      <c r="N173" s="43"/>
      <c r="O173" s="798" t="s">
        <v>578</v>
      </c>
      <c r="P173" s="1161" t="s">
        <v>195</v>
      </c>
      <c r="Q173" s="41"/>
      <c r="R173" s="41"/>
      <c r="S173" s="21"/>
    </row>
    <row r="174" spans="1:19" ht="34.5" customHeight="1">
      <c r="A174" s="813">
        <v>102</v>
      </c>
      <c r="B174" s="765" t="s">
        <v>1554</v>
      </c>
      <c r="C174" s="41" t="s">
        <v>398</v>
      </c>
      <c r="D174" s="43">
        <f>F174/E174</f>
        <v>120</v>
      </c>
      <c r="E174" s="41">
        <v>1</v>
      </c>
      <c r="F174" s="763">
        <v>120</v>
      </c>
      <c r="G174" s="50"/>
      <c r="H174" s="43"/>
      <c r="I174" s="41">
        <f t="shared" si="5"/>
        <v>1</v>
      </c>
      <c r="J174" s="16">
        <f t="shared" si="6"/>
        <v>120</v>
      </c>
      <c r="K174" s="41"/>
      <c r="L174" s="41"/>
      <c r="M174" s="41"/>
      <c r="N174" s="43"/>
      <c r="O174" s="798" t="s">
        <v>578</v>
      </c>
      <c r="P174" s="1161" t="s">
        <v>195</v>
      </c>
      <c r="Q174" s="41"/>
      <c r="R174" s="41"/>
      <c r="S174" s="21"/>
    </row>
    <row r="175" spans="1:19" ht="49.5" customHeight="1">
      <c r="A175" s="813">
        <v>103</v>
      </c>
      <c r="B175" s="764" t="s">
        <v>1911</v>
      </c>
      <c r="C175" s="41" t="s">
        <v>398</v>
      </c>
      <c r="D175" s="43">
        <f>F175/E175</f>
        <v>60</v>
      </c>
      <c r="E175" s="41">
        <v>1</v>
      </c>
      <c r="F175" s="763">
        <v>60</v>
      </c>
      <c r="G175" s="50"/>
      <c r="H175" s="43"/>
      <c r="I175" s="41">
        <f t="shared" si="5"/>
        <v>1</v>
      </c>
      <c r="J175" s="16">
        <f>F175</f>
        <v>60</v>
      </c>
      <c r="K175" s="41"/>
      <c r="L175" s="41"/>
      <c r="M175" s="41"/>
      <c r="N175" s="43"/>
      <c r="O175" s="798" t="s">
        <v>578</v>
      </c>
      <c r="P175" s="1161" t="s">
        <v>195</v>
      </c>
      <c r="Q175" s="41"/>
      <c r="R175" s="41"/>
      <c r="S175" s="21"/>
    </row>
    <row r="176" spans="1:19" ht="15">
      <c r="A176" s="53"/>
      <c r="B176" s="33" t="s">
        <v>381</v>
      </c>
      <c r="C176" s="53"/>
      <c r="D176" s="35"/>
      <c r="E176" s="19"/>
      <c r="F176" s="35">
        <f>F161+F162+F165+F166+F167+F168+F169+F170+F171+F172+F173+F174+F175</f>
        <v>2677.3266</v>
      </c>
      <c r="G176" s="35"/>
      <c r="H176" s="35">
        <f>H161+H162+H165+H166+H167+H168+H169+H170+H171+H172+H173+H174+H175</f>
        <v>0</v>
      </c>
      <c r="I176" s="35"/>
      <c r="J176" s="35">
        <f>J161+J162+J165+J166+J167+J168+J169+J170+J171+J172+J173+J174+J175</f>
        <v>1897.3265999999999</v>
      </c>
      <c r="K176" s="35"/>
      <c r="L176" s="35">
        <f>L161+L162+L165+L166+L167+L168+L169+L170+L171+L172+L173+L174+L175</f>
        <v>600</v>
      </c>
      <c r="M176" s="35"/>
      <c r="N176" s="35">
        <f>N161+N162+N165+N166+N169+N170+N171+N172+N173+N174+N175</f>
        <v>180</v>
      </c>
      <c r="O176" s="17"/>
      <c r="P176" s="17"/>
      <c r="Q176" s="17"/>
      <c r="R176" s="17"/>
      <c r="S176" s="21"/>
    </row>
    <row r="177" spans="1:19" ht="17.25" customHeight="1">
      <c r="A177" s="1529" t="s">
        <v>958</v>
      </c>
      <c r="B177" s="1530"/>
      <c r="C177" s="1530"/>
      <c r="D177" s="1530"/>
      <c r="E177" s="1531"/>
      <c r="F177" s="91">
        <f>F64+F70+F104+F109+F123+F129+F132+F142+F146+F159+F176</f>
        <v>38653.39730270811</v>
      </c>
      <c r="G177" s="91"/>
      <c r="H177" s="91">
        <f>H64+H70+H104+H109+H123+H129+H132+H142+H146+H159+H176</f>
        <v>417.01699999999994</v>
      </c>
      <c r="I177" s="91"/>
      <c r="J177" s="91">
        <f>J64+J70+J104+J109+J123+J129+J132+J142+J146+J159+J176</f>
        <v>15559.988302708123</v>
      </c>
      <c r="K177" s="91"/>
      <c r="L177" s="91">
        <f>L64+L70+L104+L109+L123+L129+L132+L142+L146+L159+L176</f>
        <v>19444.987</v>
      </c>
      <c r="M177" s="91"/>
      <c r="N177" s="91">
        <f>N64+N70+N104+N109+N123+N129+N132+N142+N146+N159+N176</f>
        <v>3231.4049999999997</v>
      </c>
      <c r="O177" s="92"/>
      <c r="P177" s="92"/>
      <c r="Q177" s="92"/>
      <c r="R177" s="92"/>
      <c r="S177" s="93"/>
    </row>
    <row r="178" spans="1:19" ht="18.75">
      <c r="A178" s="1558" t="s">
        <v>402</v>
      </c>
      <c r="B178" s="1559"/>
      <c r="C178" s="1559"/>
      <c r="D178" s="1559"/>
      <c r="E178" s="1559"/>
      <c r="F178" s="1559"/>
      <c r="G178" s="1559"/>
      <c r="H178" s="1559"/>
      <c r="I178" s="1559"/>
      <c r="J178" s="1559"/>
      <c r="K178" s="1559"/>
      <c r="L178" s="1559"/>
      <c r="M178" s="1559"/>
      <c r="N178" s="1559"/>
      <c r="O178" s="90"/>
      <c r="P178" s="90"/>
      <c r="Q178" s="90"/>
      <c r="R178" s="90"/>
      <c r="S178" s="13"/>
    </row>
    <row r="179" spans="1:19" s="23" customFormat="1" ht="33" customHeight="1">
      <c r="A179" s="1544" t="s">
        <v>436</v>
      </c>
      <c r="B179" s="1545"/>
      <c r="C179" s="1528"/>
      <c r="D179" s="616"/>
      <c r="E179" s="616"/>
      <c r="F179" s="616"/>
      <c r="G179" s="616"/>
      <c r="H179" s="616"/>
      <c r="I179" s="616"/>
      <c r="J179" s="616"/>
      <c r="K179" s="616"/>
      <c r="L179" s="616"/>
      <c r="M179" s="616"/>
      <c r="N179" s="616"/>
      <c r="O179" s="617"/>
      <c r="P179" s="617"/>
      <c r="Q179" s="617"/>
      <c r="R179" s="617"/>
      <c r="S179" s="618"/>
    </row>
    <row r="180" spans="1:19" s="22" customFormat="1" ht="48" customHeight="1">
      <c r="A180" s="580">
        <v>104</v>
      </c>
      <c r="B180" s="1244" t="s">
        <v>437</v>
      </c>
      <c r="C180" s="47" t="s">
        <v>398</v>
      </c>
      <c r="D180" s="853">
        <v>0.54184104</v>
      </c>
      <c r="E180" s="111">
        <v>2018</v>
      </c>
      <c r="F180" s="110">
        <f>42.81+1050.63</f>
        <v>1093.44</v>
      </c>
      <c r="G180" s="54"/>
      <c r="H180" s="55"/>
      <c r="I180" s="54">
        <v>969</v>
      </c>
      <c r="J180" s="55">
        <f>D180*I180</f>
        <v>525.04396776</v>
      </c>
      <c r="K180" s="56">
        <v>1049</v>
      </c>
      <c r="L180" s="55">
        <f>D180*K180</f>
        <v>568.39125096</v>
      </c>
      <c r="M180" s="54"/>
      <c r="N180" s="55"/>
      <c r="O180" s="1250" t="s">
        <v>578</v>
      </c>
      <c r="P180" s="1161"/>
      <c r="Q180" s="785" t="s">
        <v>579</v>
      </c>
      <c r="R180" s="58"/>
      <c r="S180" s="57"/>
    </row>
    <row r="181" spans="1:19" s="22" customFormat="1" ht="42" customHeight="1">
      <c r="A181" s="580">
        <v>105</v>
      </c>
      <c r="B181" s="1244" t="s">
        <v>441</v>
      </c>
      <c r="C181" s="47" t="s">
        <v>398</v>
      </c>
      <c r="D181" s="853">
        <v>1.23449232</v>
      </c>
      <c r="E181" s="111">
        <v>491</v>
      </c>
      <c r="F181" s="110">
        <f>70.33+535.77</f>
        <v>606.1</v>
      </c>
      <c r="G181" s="55"/>
      <c r="H181" s="55"/>
      <c r="I181" s="62">
        <v>217</v>
      </c>
      <c r="J181" s="55">
        <f>D181*I181</f>
        <v>267.88483344</v>
      </c>
      <c r="K181" s="62">
        <v>274</v>
      </c>
      <c r="L181" s="55">
        <v>338.22089568</v>
      </c>
      <c r="M181" s="55"/>
      <c r="N181" s="55"/>
      <c r="O181" s="1250" t="s">
        <v>578</v>
      </c>
      <c r="P181" s="1161"/>
      <c r="Q181" s="25" t="s">
        <v>1317</v>
      </c>
      <c r="R181" s="58"/>
      <c r="S181" s="63"/>
    </row>
    <row r="182" spans="1:19" s="22" customFormat="1" ht="15.75">
      <c r="A182" s="815"/>
      <c r="B182" s="59" t="s">
        <v>381</v>
      </c>
      <c r="C182" s="61"/>
      <c r="D182" s="712"/>
      <c r="E182" s="32"/>
      <c r="F182" s="32">
        <f>F180+F181</f>
        <v>1699.54</v>
      </c>
      <c r="G182" s="32"/>
      <c r="H182" s="32">
        <f>H180+H181</f>
        <v>0</v>
      </c>
      <c r="I182" s="32"/>
      <c r="J182" s="32">
        <f>J180+J181</f>
        <v>792.9288012</v>
      </c>
      <c r="K182" s="32"/>
      <c r="L182" s="32">
        <f>L180+L181</f>
        <v>906.61214664</v>
      </c>
      <c r="M182" s="32"/>
      <c r="N182" s="32">
        <f>N180+N181</f>
        <v>0</v>
      </c>
      <c r="O182" s="31"/>
      <c r="P182" s="31"/>
      <c r="Q182" s="31"/>
      <c r="R182" s="31"/>
      <c r="S182" s="61"/>
    </row>
    <row r="183" spans="1:19" s="106" customFormat="1" ht="15.75" collapsed="1">
      <c r="A183" s="1600" t="s">
        <v>442</v>
      </c>
      <c r="B183" s="1601"/>
      <c r="C183" s="1602"/>
      <c r="D183" s="713"/>
      <c r="E183" s="620"/>
      <c r="F183" s="619"/>
      <c r="G183" s="621"/>
      <c r="H183" s="622"/>
      <c r="I183" s="623"/>
      <c r="J183" s="622"/>
      <c r="K183" s="623"/>
      <c r="L183" s="622"/>
      <c r="M183" s="622"/>
      <c r="N183" s="624"/>
      <c r="O183" s="624"/>
      <c r="P183" s="624"/>
      <c r="Q183" s="624"/>
      <c r="R183" s="624"/>
      <c r="S183" s="624"/>
    </row>
    <row r="184" spans="1:19" s="106" customFormat="1" ht="34.5" customHeight="1">
      <c r="A184" s="819">
        <v>106</v>
      </c>
      <c r="B184" s="772" t="s">
        <v>403</v>
      </c>
      <c r="C184" s="55" t="s">
        <v>398</v>
      </c>
      <c r="D184" s="853">
        <v>0.137388</v>
      </c>
      <c r="E184" s="111">
        <v>23746</v>
      </c>
      <c r="F184" s="110">
        <f>D184*E184</f>
        <v>3262.415448</v>
      </c>
      <c r="G184" s="766">
        <v>5936</v>
      </c>
      <c r="H184" s="767">
        <v>815.5351680000001</v>
      </c>
      <c r="I184" s="766">
        <v>5936</v>
      </c>
      <c r="J184" s="110">
        <v>815.5351680000001</v>
      </c>
      <c r="K184" s="766">
        <v>5936</v>
      </c>
      <c r="L184" s="767">
        <v>815.5351680000001</v>
      </c>
      <c r="M184" s="766">
        <v>5938</v>
      </c>
      <c r="N184" s="766">
        <v>815.8099440000001</v>
      </c>
      <c r="O184" s="20" t="s">
        <v>578</v>
      </c>
      <c r="P184" s="1161"/>
      <c r="Q184" s="785" t="s">
        <v>580</v>
      </c>
      <c r="R184" s="769"/>
      <c r="S184" s="770"/>
    </row>
    <row r="185" spans="1:19" s="106" customFormat="1" ht="46.5" customHeight="1">
      <c r="A185" s="819">
        <v>107</v>
      </c>
      <c r="B185" s="772" t="s">
        <v>443</v>
      </c>
      <c r="C185" s="55" t="s">
        <v>398</v>
      </c>
      <c r="D185" s="853">
        <v>0.454812</v>
      </c>
      <c r="E185" s="111">
        <v>1840</v>
      </c>
      <c r="F185" s="110">
        <f>D185*E185</f>
        <v>836.85408</v>
      </c>
      <c r="G185" s="771">
        <v>460</v>
      </c>
      <c r="H185" s="767">
        <v>209.21352</v>
      </c>
      <c r="I185" s="771">
        <v>460</v>
      </c>
      <c r="J185" s="110">
        <v>209.21352</v>
      </c>
      <c r="K185" s="771">
        <v>460</v>
      </c>
      <c r="L185" s="767">
        <v>209.21352</v>
      </c>
      <c r="M185" s="771">
        <v>460</v>
      </c>
      <c r="N185" s="767">
        <v>209.21352</v>
      </c>
      <c r="O185" s="20" t="s">
        <v>578</v>
      </c>
      <c r="P185" s="1161"/>
      <c r="Q185" s="25" t="s">
        <v>1318</v>
      </c>
      <c r="R185" s="769"/>
      <c r="S185" s="770"/>
    </row>
    <row r="186" spans="1:19" s="106" customFormat="1" ht="38.25" customHeight="1">
      <c r="A186" s="819">
        <v>108</v>
      </c>
      <c r="B186" s="772" t="s">
        <v>403</v>
      </c>
      <c r="C186" s="55" t="s">
        <v>398</v>
      </c>
      <c r="D186" s="1274">
        <v>0.13739086803813347</v>
      </c>
      <c r="E186" s="768">
        <v>201</v>
      </c>
      <c r="F186" s="1290">
        <f>D186*E186</f>
        <v>27.615564475664826</v>
      </c>
      <c r="G186" s="771"/>
      <c r="H186" s="767"/>
      <c r="I186" s="771">
        <v>201</v>
      </c>
      <c r="J186" s="110">
        <v>27.615564475664826</v>
      </c>
      <c r="K186" s="771"/>
      <c r="L186" s="767"/>
      <c r="M186" s="771"/>
      <c r="N186" s="767"/>
      <c r="O186" s="1275" t="s">
        <v>1302</v>
      </c>
      <c r="P186" s="1161"/>
      <c r="Q186" s="25"/>
      <c r="R186" s="769"/>
      <c r="S186" s="770"/>
    </row>
    <row r="187" spans="1:19" s="106" customFormat="1" ht="39.75" customHeight="1">
      <c r="A187" s="819">
        <v>109</v>
      </c>
      <c r="B187" s="772" t="s">
        <v>443</v>
      </c>
      <c r="C187" s="55" t="s">
        <v>398</v>
      </c>
      <c r="D187" s="1274">
        <v>0.4547020443671161</v>
      </c>
      <c r="E187" s="768">
        <v>452</v>
      </c>
      <c r="F187" s="1290">
        <f>D187*E187</f>
        <v>205.52532405393646</v>
      </c>
      <c r="G187" s="771"/>
      <c r="H187" s="767"/>
      <c r="I187" s="771">
        <v>452</v>
      </c>
      <c r="J187" s="110">
        <v>205.52532405393646</v>
      </c>
      <c r="K187" s="771"/>
      <c r="L187" s="767"/>
      <c r="M187" s="771"/>
      <c r="N187" s="767"/>
      <c r="O187" s="1275" t="s">
        <v>1303</v>
      </c>
      <c r="P187" s="1161"/>
      <c r="Q187" s="25"/>
      <c r="R187" s="769"/>
      <c r="S187" s="770"/>
    </row>
    <row r="188" spans="1:19" s="106" customFormat="1" ht="15">
      <c r="A188" s="107"/>
      <c r="B188" s="816" t="s">
        <v>381</v>
      </c>
      <c r="C188" s="817"/>
      <c r="D188" s="817"/>
      <c r="E188" s="818"/>
      <c r="F188" s="817">
        <f>F184+F185+F186+F187</f>
        <v>4332.410416529601</v>
      </c>
      <c r="G188" s="817"/>
      <c r="H188" s="817">
        <f>H184+H185+H186+H187</f>
        <v>1024.7486880000001</v>
      </c>
      <c r="I188" s="818"/>
      <c r="J188" s="817">
        <f>J184+J185+J186+J187</f>
        <v>1257.8895765296013</v>
      </c>
      <c r="K188" s="817"/>
      <c r="L188" s="817">
        <f>L184+L185+L186+L187</f>
        <v>1024.7486880000001</v>
      </c>
      <c r="M188" s="817"/>
      <c r="N188" s="817">
        <f>N184+N185+N186+N187</f>
        <v>1025.023464</v>
      </c>
      <c r="O188" s="817"/>
      <c r="P188" s="817"/>
      <c r="Q188" s="108"/>
      <c r="R188" s="108"/>
      <c r="S188" s="108"/>
    </row>
    <row r="189" spans="1:19" s="22" customFormat="1" ht="20.25" customHeight="1">
      <c r="A189" s="1605" t="s">
        <v>444</v>
      </c>
      <c r="B189" s="1607"/>
      <c r="C189" s="625"/>
      <c r="D189" s="626"/>
      <c r="E189" s="626"/>
      <c r="F189" s="626"/>
      <c r="G189" s="627"/>
      <c r="H189" s="626"/>
      <c r="I189" s="626" t="s">
        <v>698</v>
      </c>
      <c r="J189" s="626"/>
      <c r="K189" s="626"/>
      <c r="L189" s="626"/>
      <c r="M189" s="626"/>
      <c r="N189" s="626"/>
      <c r="O189" s="601"/>
      <c r="P189" s="601"/>
      <c r="Q189" s="601"/>
      <c r="R189" s="601"/>
      <c r="S189" s="625"/>
    </row>
    <row r="190" spans="1:19" s="22" customFormat="1" ht="150">
      <c r="A190" s="820">
        <v>110</v>
      </c>
      <c r="B190" s="772" t="s">
        <v>434</v>
      </c>
      <c r="C190" s="55" t="s">
        <v>398</v>
      </c>
      <c r="D190" s="854">
        <v>0.60808912</v>
      </c>
      <c r="E190" s="111">
        <v>340</v>
      </c>
      <c r="F190" s="110">
        <f>D190*E190</f>
        <v>206.75030080000002</v>
      </c>
      <c r="G190" s="773">
        <v>85</v>
      </c>
      <c r="H190" s="773">
        <f>D190*G190</f>
        <v>51.687575200000005</v>
      </c>
      <c r="I190" s="773">
        <v>85</v>
      </c>
      <c r="J190" s="773">
        <f>D190*I190</f>
        <v>51.687575200000005</v>
      </c>
      <c r="K190" s="773">
        <v>85</v>
      </c>
      <c r="L190" s="773">
        <f>D190*K190</f>
        <v>51.687575200000005</v>
      </c>
      <c r="M190" s="773">
        <v>85</v>
      </c>
      <c r="N190" s="773">
        <f>D190*M190</f>
        <v>51.687575200000005</v>
      </c>
      <c r="O190" s="798" t="s">
        <v>578</v>
      </c>
      <c r="P190" s="1161"/>
      <c r="Q190" s="785" t="s">
        <v>581</v>
      </c>
      <c r="R190" s="58"/>
      <c r="S190" s="63"/>
    </row>
    <row r="191" spans="1:19" s="22" customFormat="1" ht="153">
      <c r="A191" s="820">
        <v>111</v>
      </c>
      <c r="B191" s="772" t="s">
        <v>435</v>
      </c>
      <c r="C191" s="55" t="s">
        <v>398</v>
      </c>
      <c r="D191" s="854">
        <v>1.1835006</v>
      </c>
      <c r="E191" s="111">
        <v>150</v>
      </c>
      <c r="F191" s="110">
        <f>D191*E191</f>
        <v>177.52508999999998</v>
      </c>
      <c r="G191" s="773">
        <v>37</v>
      </c>
      <c r="H191" s="773">
        <f>D191*G191</f>
        <v>43.78952219999999</v>
      </c>
      <c r="I191" s="773">
        <v>37</v>
      </c>
      <c r="J191" s="773">
        <f>D191*I191</f>
        <v>43.78952219999999</v>
      </c>
      <c r="K191" s="773">
        <v>37</v>
      </c>
      <c r="L191" s="773">
        <f>D191*K191</f>
        <v>43.78952219999999</v>
      </c>
      <c r="M191" s="773">
        <v>39</v>
      </c>
      <c r="N191" s="773">
        <f>D191*M191</f>
        <v>46.1565234</v>
      </c>
      <c r="O191" s="798" t="s">
        <v>578</v>
      </c>
      <c r="P191" s="1161"/>
      <c r="Q191" s="25" t="s">
        <v>1319</v>
      </c>
      <c r="R191" s="58"/>
      <c r="S191" s="63"/>
    </row>
    <row r="192" spans="1:19" s="22" customFormat="1" ht="15.75">
      <c r="A192" s="815"/>
      <c r="B192" s="59" t="s">
        <v>381</v>
      </c>
      <c r="C192" s="61"/>
      <c r="D192" s="32"/>
      <c r="E192" s="32"/>
      <c r="F192" s="32">
        <f>F190+F191</f>
        <v>384.27539079999997</v>
      </c>
      <c r="G192" s="32"/>
      <c r="H192" s="32">
        <f aca="true" t="shared" si="7" ref="H192:N192">H190+H191</f>
        <v>95.47709739999999</v>
      </c>
      <c r="I192" s="32"/>
      <c r="J192" s="32">
        <f t="shared" si="7"/>
        <v>95.47709739999999</v>
      </c>
      <c r="K192" s="32"/>
      <c r="L192" s="32">
        <f t="shared" si="7"/>
        <v>95.47709739999999</v>
      </c>
      <c r="M192" s="32"/>
      <c r="N192" s="32">
        <f t="shared" si="7"/>
        <v>97.8440986</v>
      </c>
      <c r="O192" s="32"/>
      <c r="P192" s="32"/>
      <c r="Q192" s="32"/>
      <c r="R192" s="32"/>
      <c r="S192" s="32"/>
    </row>
    <row r="193" spans="1:19" s="22" customFormat="1" ht="31.5" customHeight="1">
      <c r="A193" s="1605" t="s">
        <v>1095</v>
      </c>
      <c r="B193" s="1606"/>
      <c r="C193" s="1607"/>
      <c r="D193" s="626"/>
      <c r="E193" s="626"/>
      <c r="F193" s="626"/>
      <c r="G193" s="626"/>
      <c r="H193" s="626"/>
      <c r="I193" s="626"/>
      <c r="J193" s="626"/>
      <c r="K193" s="626"/>
      <c r="L193" s="626"/>
      <c r="M193" s="626"/>
      <c r="N193" s="626"/>
      <c r="O193" s="626"/>
      <c r="P193" s="626"/>
      <c r="Q193" s="599" t="s">
        <v>583</v>
      </c>
      <c r="R193" s="626"/>
      <c r="S193" s="626"/>
    </row>
    <row r="194" spans="1:19" s="22" customFormat="1" ht="102">
      <c r="A194" s="820">
        <v>112</v>
      </c>
      <c r="B194" s="772" t="s">
        <v>433</v>
      </c>
      <c r="C194" s="55" t="s">
        <v>398</v>
      </c>
      <c r="D194" s="110">
        <f>F194/E194</f>
        <v>5.833333333333333</v>
      </c>
      <c r="E194" s="111">
        <v>60</v>
      </c>
      <c r="F194" s="110">
        <v>350</v>
      </c>
      <c r="G194" s="64"/>
      <c r="H194" s="64"/>
      <c r="I194" s="773">
        <v>30</v>
      </c>
      <c r="J194" s="773">
        <v>175</v>
      </c>
      <c r="K194" s="773">
        <v>30</v>
      </c>
      <c r="L194" s="773">
        <v>175</v>
      </c>
      <c r="M194" s="64"/>
      <c r="N194" s="64"/>
      <c r="O194" s="798" t="s">
        <v>578</v>
      </c>
      <c r="P194" s="1161"/>
      <c r="Q194" s="25" t="s">
        <v>1320</v>
      </c>
      <c r="R194" s="64"/>
      <c r="S194" s="64"/>
    </row>
    <row r="195" spans="1:19" s="22" customFormat="1" ht="14.25">
      <c r="A195" s="629"/>
      <c r="B195" s="628" t="s">
        <v>381</v>
      </c>
      <c r="C195" s="630"/>
      <c r="D195" s="630"/>
      <c r="E195" s="631"/>
      <c r="F195" s="630">
        <f>SUM(F194)</f>
        <v>350</v>
      </c>
      <c r="G195" s="630"/>
      <c r="H195" s="630">
        <f>SUM(H194)</f>
        <v>0</v>
      </c>
      <c r="I195" s="630"/>
      <c r="J195" s="630">
        <f>SUM(J194)</f>
        <v>175</v>
      </c>
      <c r="K195" s="630"/>
      <c r="L195" s="630">
        <f>SUM(L194)</f>
        <v>175</v>
      </c>
      <c r="M195" s="630"/>
      <c r="N195" s="630">
        <f>SUM(N194)</f>
        <v>0</v>
      </c>
      <c r="O195" s="632"/>
      <c r="P195" s="632"/>
      <c r="Q195" s="632"/>
      <c r="R195" s="632"/>
      <c r="S195" s="634"/>
    </row>
    <row r="196" spans="1:19" s="22" customFormat="1" ht="15.75">
      <c r="A196" s="1603" t="s">
        <v>378</v>
      </c>
      <c r="B196" s="1604"/>
      <c r="C196" s="625"/>
      <c r="D196" s="626"/>
      <c r="E196" s="626"/>
      <c r="F196" s="626"/>
      <c r="G196" s="626"/>
      <c r="H196" s="626"/>
      <c r="I196" s="626"/>
      <c r="J196" s="626"/>
      <c r="K196" s="626"/>
      <c r="L196" s="626"/>
      <c r="M196" s="626"/>
      <c r="N196" s="626"/>
      <c r="O196" s="601"/>
      <c r="P196" s="601"/>
      <c r="Q196" s="601"/>
      <c r="R196" s="601"/>
      <c r="S196" s="625"/>
    </row>
    <row r="197" spans="1:19" s="22" customFormat="1" ht="150">
      <c r="A197" s="821">
        <v>113</v>
      </c>
      <c r="B197" s="776" t="s">
        <v>1096</v>
      </c>
      <c r="C197" s="55" t="s">
        <v>398</v>
      </c>
      <c r="D197" s="55">
        <f>F197/E197</f>
        <v>5.862</v>
      </c>
      <c r="E197" s="62">
        <v>5</v>
      </c>
      <c r="F197" s="110">
        <v>29.31</v>
      </c>
      <c r="G197" s="774"/>
      <c r="H197" s="775"/>
      <c r="I197" s="774">
        <f>E197</f>
        <v>5</v>
      </c>
      <c r="J197" s="775">
        <f>F197</f>
        <v>29.31</v>
      </c>
      <c r="K197" s="774"/>
      <c r="L197" s="775"/>
      <c r="M197" s="774"/>
      <c r="N197" s="775"/>
      <c r="O197" s="798" t="s">
        <v>578</v>
      </c>
      <c r="P197" s="1161"/>
      <c r="Q197" s="785" t="s">
        <v>582</v>
      </c>
      <c r="R197" s="58"/>
      <c r="S197" s="63"/>
    </row>
    <row r="198" spans="1:19" s="22" customFormat="1" ht="153">
      <c r="A198" s="821">
        <v>114</v>
      </c>
      <c r="B198" s="776" t="s">
        <v>1098</v>
      </c>
      <c r="C198" s="55" t="s">
        <v>398</v>
      </c>
      <c r="D198" s="55">
        <f>F198/E198</f>
        <v>2.4059999999999997</v>
      </c>
      <c r="E198" s="62">
        <v>5</v>
      </c>
      <c r="F198" s="55">
        <v>12.03</v>
      </c>
      <c r="G198" s="774"/>
      <c r="H198" s="775"/>
      <c r="I198" s="774">
        <f>E198</f>
        <v>5</v>
      </c>
      <c r="J198" s="775">
        <f>F198</f>
        <v>12.03</v>
      </c>
      <c r="K198" s="774"/>
      <c r="L198" s="775"/>
      <c r="M198" s="774"/>
      <c r="N198" s="775"/>
      <c r="O198" s="798" t="s">
        <v>578</v>
      </c>
      <c r="P198" s="1161"/>
      <c r="Q198" s="25" t="s">
        <v>348</v>
      </c>
      <c r="R198" s="58"/>
      <c r="S198" s="63"/>
    </row>
    <row r="199" spans="1:19" s="22" customFormat="1" ht="30">
      <c r="A199" s="821">
        <v>115</v>
      </c>
      <c r="B199" s="1262" t="s">
        <v>638</v>
      </c>
      <c r="C199" s="55" t="s">
        <v>398</v>
      </c>
      <c r="D199" s="773">
        <v>5.52</v>
      </c>
      <c r="E199" s="41">
        <v>2</v>
      </c>
      <c r="F199" s="1289">
        <f>D199*E199</f>
        <v>11.04</v>
      </c>
      <c r="G199" s="774"/>
      <c r="H199" s="775"/>
      <c r="I199" s="41">
        <v>2</v>
      </c>
      <c r="J199" s="43">
        <v>11.04</v>
      </c>
      <c r="K199" s="774"/>
      <c r="L199" s="775"/>
      <c r="M199" s="774"/>
      <c r="N199" s="775"/>
      <c r="O199" s="1275" t="s">
        <v>1840</v>
      </c>
      <c r="P199" s="1161"/>
      <c r="Q199" s="25"/>
      <c r="R199" s="58"/>
      <c r="S199" s="63"/>
    </row>
    <row r="200" spans="1:19" s="22" customFormat="1" ht="60">
      <c r="A200" s="821">
        <v>116</v>
      </c>
      <c r="B200" s="1262" t="s">
        <v>639</v>
      </c>
      <c r="C200" s="55" t="s">
        <v>398</v>
      </c>
      <c r="D200" s="773">
        <f>F200/E200</f>
        <v>3.045</v>
      </c>
      <c r="E200" s="41">
        <v>1</v>
      </c>
      <c r="F200" s="1289">
        <v>3.045</v>
      </c>
      <c r="G200" s="774"/>
      <c r="H200" s="775"/>
      <c r="I200" s="41">
        <v>1</v>
      </c>
      <c r="J200" s="43">
        <v>3.045</v>
      </c>
      <c r="K200" s="774"/>
      <c r="L200" s="775"/>
      <c r="M200" s="774"/>
      <c r="N200" s="775"/>
      <c r="O200" s="1275" t="s">
        <v>1840</v>
      </c>
      <c r="P200" s="1161"/>
      <c r="Q200" s="25"/>
      <c r="R200" s="58"/>
      <c r="S200" s="63"/>
    </row>
    <row r="201" spans="1:19" s="23" customFormat="1" ht="15">
      <c r="A201" s="61"/>
      <c r="B201" s="65" t="s">
        <v>381</v>
      </c>
      <c r="C201" s="61"/>
      <c r="D201" s="32"/>
      <c r="E201" s="32"/>
      <c r="F201" s="32">
        <f>F197+F198+F199+F200</f>
        <v>55.425</v>
      </c>
      <c r="G201" s="32"/>
      <c r="H201" s="32">
        <f>H197+H198</f>
        <v>0</v>
      </c>
      <c r="I201" s="32"/>
      <c r="J201" s="32">
        <f>J197+J198+J199+J200</f>
        <v>55.425</v>
      </c>
      <c r="K201" s="32"/>
      <c r="L201" s="32">
        <f>L197+L198</f>
        <v>0</v>
      </c>
      <c r="M201" s="32"/>
      <c r="N201" s="32">
        <f>N197+N198</f>
        <v>0</v>
      </c>
      <c r="O201" s="60"/>
      <c r="P201" s="60"/>
      <c r="Q201" s="60"/>
      <c r="R201" s="60"/>
      <c r="S201" s="61"/>
    </row>
    <row r="202" spans="1:19" s="23" customFormat="1" ht="15.75">
      <c r="A202" s="1603" t="s">
        <v>1099</v>
      </c>
      <c r="B202" s="1604"/>
      <c r="C202" s="625"/>
      <c r="D202" s="626"/>
      <c r="E202" s="626"/>
      <c r="F202" s="626"/>
      <c r="G202" s="626"/>
      <c r="H202" s="626"/>
      <c r="I202" s="626"/>
      <c r="J202" s="626"/>
      <c r="K202" s="626"/>
      <c r="L202" s="626"/>
      <c r="M202" s="626"/>
      <c r="N202" s="626"/>
      <c r="O202" s="601"/>
      <c r="P202" s="601"/>
      <c r="Q202" s="601"/>
      <c r="R202" s="601"/>
      <c r="S202" s="625"/>
    </row>
    <row r="203" spans="1:19" s="23" customFormat="1" ht="30">
      <c r="A203" s="822">
        <v>117</v>
      </c>
      <c r="B203" s="776" t="s">
        <v>1100</v>
      </c>
      <c r="C203" s="775" t="s">
        <v>398</v>
      </c>
      <c r="D203" s="777">
        <v>5.28461571428571</v>
      </c>
      <c r="E203" s="774">
        <v>14</v>
      </c>
      <c r="F203" s="775">
        <v>73.99680000000001</v>
      </c>
      <c r="G203" s="775"/>
      <c r="H203" s="775"/>
      <c r="I203" s="774">
        <v>14</v>
      </c>
      <c r="J203" s="775">
        <v>73.99680000000001</v>
      </c>
      <c r="K203" s="778"/>
      <c r="L203" s="778"/>
      <c r="M203" s="778"/>
      <c r="N203" s="778"/>
      <c r="O203" s="798" t="s">
        <v>578</v>
      </c>
      <c r="P203" s="1161"/>
      <c r="Q203" s="58"/>
      <c r="R203" s="58"/>
      <c r="S203" s="63"/>
    </row>
    <row r="204" spans="1:19" s="23" customFormat="1" ht="15.75">
      <c r="A204" s="1603" t="s">
        <v>1386</v>
      </c>
      <c r="B204" s="1604"/>
      <c r="C204" s="625"/>
      <c r="D204" s="626"/>
      <c r="E204" s="626"/>
      <c r="F204" s="626"/>
      <c r="G204" s="626"/>
      <c r="H204" s="626"/>
      <c r="I204" s="626"/>
      <c r="J204" s="626"/>
      <c r="K204" s="626"/>
      <c r="L204" s="626"/>
      <c r="M204" s="626"/>
      <c r="N204" s="626"/>
      <c r="O204" s="601"/>
      <c r="P204" s="601"/>
      <c r="Q204" s="601"/>
      <c r="R204" s="601"/>
      <c r="S204" s="625"/>
    </row>
    <row r="205" spans="1:19" s="23" customFormat="1" ht="24" customHeight="1">
      <c r="A205" s="822">
        <v>118</v>
      </c>
      <c r="B205" s="776" t="s">
        <v>345</v>
      </c>
      <c r="C205" s="775" t="s">
        <v>398</v>
      </c>
      <c r="D205" s="775">
        <v>52.9684357894737</v>
      </c>
      <c r="E205" s="774">
        <v>9</v>
      </c>
      <c r="F205" s="775">
        <f>D205*E205</f>
        <v>476.7159221052633</v>
      </c>
      <c r="G205" s="775"/>
      <c r="H205" s="775"/>
      <c r="I205" s="774">
        <v>4</v>
      </c>
      <c r="J205" s="775">
        <f>D205*I205</f>
        <v>211.8737431578948</v>
      </c>
      <c r="K205" s="774">
        <v>5</v>
      </c>
      <c r="L205" s="775">
        <f>D205*K205</f>
        <v>264.8421789473685</v>
      </c>
      <c r="M205" s="778"/>
      <c r="N205" s="778"/>
      <c r="O205" s="798" t="s">
        <v>578</v>
      </c>
      <c r="P205" s="1161"/>
      <c r="Q205" s="20" t="s">
        <v>1321</v>
      </c>
      <c r="R205" s="58"/>
      <c r="S205" s="63"/>
    </row>
    <row r="206" spans="1:19" s="22" customFormat="1" ht="14.25">
      <c r="A206" s="633"/>
      <c r="B206" s="628" t="s">
        <v>381</v>
      </c>
      <c r="C206" s="630"/>
      <c r="D206" s="630"/>
      <c r="E206" s="631"/>
      <c r="F206" s="630">
        <f>F203+F205</f>
        <v>550.7127221052633</v>
      </c>
      <c r="G206" s="630"/>
      <c r="H206" s="630">
        <f>SUM(H203)</f>
        <v>0</v>
      </c>
      <c r="I206" s="630"/>
      <c r="J206" s="630">
        <f>J203+J205</f>
        <v>285.8705431578948</v>
      </c>
      <c r="K206" s="630"/>
      <c r="L206" s="630">
        <f>L205</f>
        <v>264.8421789473685</v>
      </c>
      <c r="M206" s="630"/>
      <c r="N206" s="630">
        <f>SUM(N203)</f>
        <v>0</v>
      </c>
      <c r="O206" s="630"/>
      <c r="P206" s="630"/>
      <c r="Q206" s="630"/>
      <c r="R206" s="630"/>
      <c r="S206" s="630"/>
    </row>
    <row r="207" spans="1:19" s="23" customFormat="1" ht="18.75">
      <c r="A207" s="1610" t="s">
        <v>959</v>
      </c>
      <c r="B207" s="1611"/>
      <c r="C207" s="1611"/>
      <c r="D207" s="1611"/>
      <c r="E207" s="1612"/>
      <c r="F207" s="797">
        <f>F182+F188+F192+F195+F201+F206</f>
        <v>7372.363529434865</v>
      </c>
      <c r="G207" s="1283"/>
      <c r="H207" s="703">
        <f>H182+H188+H192+H195+H201+H206</f>
        <v>1120.2257854000002</v>
      </c>
      <c r="I207" s="703"/>
      <c r="J207" s="703">
        <f>J182+J188+J192+J195+J201+J206</f>
        <v>2662.591018287496</v>
      </c>
      <c r="K207" s="703"/>
      <c r="L207" s="703">
        <f>L182+L188+L192+L195+L201+L206</f>
        <v>2466.6801109873686</v>
      </c>
      <c r="M207" s="703"/>
      <c r="N207" s="703">
        <f>N182+N188+N192+N195+N201+N206</f>
        <v>1122.8675626000002</v>
      </c>
      <c r="O207" s="31"/>
      <c r="P207" s="31"/>
      <c r="Q207" s="31"/>
      <c r="R207" s="31"/>
      <c r="S207" s="24"/>
    </row>
    <row r="208" spans="1:19" ht="18.75">
      <c r="A208" s="1558" t="s">
        <v>404</v>
      </c>
      <c r="B208" s="1559"/>
      <c r="C208" s="1559"/>
      <c r="D208" s="1559"/>
      <c r="E208" s="1559"/>
      <c r="F208" s="1559"/>
      <c r="G208" s="1559"/>
      <c r="H208" s="1559"/>
      <c r="I208" s="1559"/>
      <c r="J208" s="1559"/>
      <c r="K208" s="1559"/>
      <c r="L208" s="1559"/>
      <c r="M208" s="1559"/>
      <c r="N208" s="1559"/>
      <c r="O208" s="12"/>
      <c r="P208" s="12"/>
      <c r="Q208" s="12"/>
      <c r="R208" s="12"/>
      <c r="S208" s="13"/>
    </row>
    <row r="209" spans="1:19" ht="48" customHeight="1">
      <c r="A209" s="1543" t="s">
        <v>405</v>
      </c>
      <c r="B209" s="1524"/>
      <c r="C209" s="635"/>
      <c r="D209" s="636"/>
      <c r="E209" s="637"/>
      <c r="F209" s="638"/>
      <c r="G209" s="639"/>
      <c r="H209" s="639"/>
      <c r="I209" s="639"/>
      <c r="J209" s="639"/>
      <c r="K209" s="639"/>
      <c r="L209" s="639"/>
      <c r="M209" s="639"/>
      <c r="N209" s="639"/>
      <c r="O209" s="601"/>
      <c r="P209" s="601"/>
      <c r="Q209" s="601"/>
      <c r="R209" s="601"/>
      <c r="S209" s="640"/>
    </row>
    <row r="210" spans="1:19" ht="33.75" customHeight="1">
      <c r="A210" s="1608" t="s">
        <v>455</v>
      </c>
      <c r="B210" s="1609"/>
      <c r="C210" s="99"/>
      <c r="D210" s="66"/>
      <c r="E210" s="67"/>
      <c r="F210" s="68"/>
      <c r="G210" s="69"/>
      <c r="H210" s="69"/>
      <c r="I210" s="69"/>
      <c r="J210" s="69"/>
      <c r="K210" s="69"/>
      <c r="L210" s="69"/>
      <c r="M210" s="69"/>
      <c r="N210" s="69"/>
      <c r="O210" s="20"/>
      <c r="P210" s="20"/>
      <c r="Q210" s="20"/>
      <c r="R210" s="20"/>
      <c r="S210" s="39"/>
    </row>
    <row r="211" spans="1:19" s="23" customFormat="1" ht="26.25" customHeight="1">
      <c r="A211" s="823">
        <v>119</v>
      </c>
      <c r="B211" s="641" t="s">
        <v>1101</v>
      </c>
      <c r="C211" s="779" t="s">
        <v>398</v>
      </c>
      <c r="D211" s="642">
        <f>F211/E211</f>
        <v>24.25</v>
      </c>
      <c r="E211" s="643">
        <v>8</v>
      </c>
      <c r="F211" s="644">
        <v>194</v>
      </c>
      <c r="G211" s="71"/>
      <c r="H211" s="71"/>
      <c r="I211" s="71"/>
      <c r="J211" s="71"/>
      <c r="K211" s="643">
        <v>8</v>
      </c>
      <c r="L211" s="644">
        <f>D211*E211</f>
        <v>194</v>
      </c>
      <c r="M211" s="71"/>
      <c r="N211" s="69"/>
      <c r="O211" s="798" t="s">
        <v>578</v>
      </c>
      <c r="P211" s="1161"/>
      <c r="Q211" s="785" t="s">
        <v>584</v>
      </c>
      <c r="R211" s="58"/>
      <c r="S211" s="70"/>
    </row>
    <row r="212" spans="1:19" s="23" customFormat="1" ht="153">
      <c r="A212" s="823">
        <v>120</v>
      </c>
      <c r="B212" s="641" t="s">
        <v>1242</v>
      </c>
      <c r="C212" s="779" t="s">
        <v>398</v>
      </c>
      <c r="D212" s="642">
        <v>38</v>
      </c>
      <c r="E212" s="643">
        <v>1</v>
      </c>
      <c r="F212" s="644">
        <v>38</v>
      </c>
      <c r="G212" s="71"/>
      <c r="H212" s="71"/>
      <c r="I212" s="71"/>
      <c r="J212" s="71"/>
      <c r="K212" s="643">
        <v>1</v>
      </c>
      <c r="L212" s="644">
        <f>D212*E212</f>
        <v>38</v>
      </c>
      <c r="M212" s="71"/>
      <c r="N212" s="69"/>
      <c r="O212" s="798" t="s">
        <v>578</v>
      </c>
      <c r="P212" s="1161"/>
      <c r="Q212" s="25" t="s">
        <v>1322</v>
      </c>
      <c r="R212" s="58"/>
      <c r="S212" s="70"/>
    </row>
    <row r="213" spans="1:19" s="23" customFormat="1" ht="45">
      <c r="A213" s="823">
        <v>121</v>
      </c>
      <c r="B213" s="641" t="s">
        <v>1243</v>
      </c>
      <c r="C213" s="779" t="s">
        <v>398</v>
      </c>
      <c r="D213" s="642">
        <v>486</v>
      </c>
      <c r="E213" s="643">
        <v>1</v>
      </c>
      <c r="F213" s="644">
        <f>D213*E213</f>
        <v>486</v>
      </c>
      <c r="G213" s="71"/>
      <c r="H213" s="71"/>
      <c r="I213" s="71"/>
      <c r="J213" s="71"/>
      <c r="K213" s="643">
        <v>1</v>
      </c>
      <c r="L213" s="644">
        <f>D213*E213</f>
        <v>486</v>
      </c>
      <c r="M213" s="71"/>
      <c r="N213" s="69"/>
      <c r="O213" s="798" t="s">
        <v>578</v>
      </c>
      <c r="P213" s="1161"/>
      <c r="Q213" s="58"/>
      <c r="R213" s="58"/>
      <c r="S213" s="70"/>
    </row>
    <row r="214" spans="1:19" ht="15.75">
      <c r="A214" s="1540" t="s">
        <v>1563</v>
      </c>
      <c r="B214" s="1541"/>
      <c r="C214" s="1541"/>
      <c r="D214" s="1541"/>
      <c r="E214" s="1542"/>
      <c r="F214" s="704">
        <f>F211+F212+F213</f>
        <v>718</v>
      </c>
      <c r="G214" s="704"/>
      <c r="H214" s="704">
        <f aca="true" t="shared" si="8" ref="H214:N214">H211+H212+H213</f>
        <v>0</v>
      </c>
      <c r="I214" s="704"/>
      <c r="J214" s="704">
        <f t="shared" si="8"/>
        <v>0</v>
      </c>
      <c r="K214" s="704"/>
      <c r="L214" s="704">
        <f>L211+L212+L213</f>
        <v>718</v>
      </c>
      <c r="M214" s="704"/>
      <c r="N214" s="704">
        <f t="shared" si="8"/>
        <v>0</v>
      </c>
      <c r="O214" s="27"/>
      <c r="P214" s="27"/>
      <c r="Q214" s="27"/>
      <c r="R214" s="27"/>
      <c r="S214" s="28"/>
    </row>
    <row r="215" spans="1:19" ht="18.75">
      <c r="A215" s="1558" t="s">
        <v>407</v>
      </c>
      <c r="B215" s="1559"/>
      <c r="C215" s="1559"/>
      <c r="D215" s="1559"/>
      <c r="E215" s="1559"/>
      <c r="F215" s="1559"/>
      <c r="G215" s="1559"/>
      <c r="H215" s="1559"/>
      <c r="I215" s="1559"/>
      <c r="J215" s="1559"/>
      <c r="K215" s="1559"/>
      <c r="L215" s="1559"/>
      <c r="M215" s="1559"/>
      <c r="N215" s="1559"/>
      <c r="O215" s="12"/>
      <c r="P215" s="12"/>
      <c r="Q215" s="12"/>
      <c r="R215" s="12"/>
      <c r="S215" s="13"/>
    </row>
    <row r="216" spans="1:19" ht="34.5" customHeight="1">
      <c r="A216" s="1593" t="s">
        <v>408</v>
      </c>
      <c r="B216" s="1554"/>
      <c r="C216" s="645"/>
      <c r="D216" s="645"/>
      <c r="E216" s="645"/>
      <c r="F216" s="645"/>
      <c r="G216" s="645"/>
      <c r="H216" s="645"/>
      <c r="I216" s="645"/>
      <c r="J216" s="645"/>
      <c r="K216" s="645"/>
      <c r="L216" s="645"/>
      <c r="M216" s="645"/>
      <c r="N216" s="646"/>
      <c r="O216" s="647"/>
      <c r="P216" s="647"/>
      <c r="Q216" s="647"/>
      <c r="R216" s="647"/>
      <c r="S216" s="647"/>
    </row>
    <row r="217" spans="1:19" ht="15.75">
      <c r="A217" s="1613" t="s">
        <v>379</v>
      </c>
      <c r="B217" s="1580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20"/>
      <c r="P217" s="20"/>
      <c r="Q217" s="20"/>
      <c r="R217" s="20"/>
      <c r="S217" s="29"/>
    </row>
    <row r="218" spans="1:19" s="23" customFormat="1" ht="15">
      <c r="A218" s="825">
        <v>122</v>
      </c>
      <c r="B218" s="1209" t="s">
        <v>379</v>
      </c>
      <c r="C218" s="779" t="s">
        <v>398</v>
      </c>
      <c r="D218" s="1207">
        <v>6</v>
      </c>
      <c r="E218" s="1207">
        <v>25</v>
      </c>
      <c r="F218" s="1208">
        <f>D218*E218</f>
        <v>150</v>
      </c>
      <c r="G218" s="74"/>
      <c r="H218" s="74"/>
      <c r="I218" s="642">
        <f>E218</f>
        <v>25</v>
      </c>
      <c r="J218" s="101">
        <f>F218</f>
        <v>150</v>
      </c>
      <c r="K218" s="74"/>
      <c r="L218" s="74"/>
      <c r="M218" s="74"/>
      <c r="N218" s="74"/>
      <c r="O218" s="798" t="s">
        <v>578</v>
      </c>
      <c r="P218" s="20"/>
      <c r="Q218" s="20"/>
      <c r="R218" s="20"/>
      <c r="S218" s="29"/>
    </row>
    <row r="219" spans="1:19" s="23" customFormat="1" ht="150">
      <c r="A219" s="825">
        <v>123</v>
      </c>
      <c r="B219" s="784" t="s">
        <v>1244</v>
      </c>
      <c r="C219" s="779" t="s">
        <v>398</v>
      </c>
      <c r="D219" s="642">
        <v>8</v>
      </c>
      <c r="E219" s="780">
        <v>4</v>
      </c>
      <c r="F219" s="781">
        <f aca="true" t="shared" si="9" ref="F219:F224">D219*E219</f>
        <v>32</v>
      </c>
      <c r="G219" s="782"/>
      <c r="H219" s="782"/>
      <c r="I219" s="780">
        <v>4</v>
      </c>
      <c r="J219" s="783">
        <f aca="true" t="shared" si="10" ref="J219:J224">D219*I219</f>
        <v>32</v>
      </c>
      <c r="K219" s="74"/>
      <c r="L219" s="74"/>
      <c r="M219" s="74"/>
      <c r="N219" s="74"/>
      <c r="O219" s="798" t="s">
        <v>578</v>
      </c>
      <c r="P219" s="798"/>
      <c r="Q219" s="785" t="s">
        <v>585</v>
      </c>
      <c r="R219" s="58"/>
      <c r="S219" s="785"/>
    </row>
    <row r="220" spans="1:19" s="23" customFormat="1" ht="153">
      <c r="A220" s="825">
        <v>124</v>
      </c>
      <c r="B220" s="784" t="s">
        <v>1245</v>
      </c>
      <c r="C220" s="779" t="s">
        <v>398</v>
      </c>
      <c r="D220" s="642">
        <v>16</v>
      </c>
      <c r="E220" s="780">
        <v>1</v>
      </c>
      <c r="F220" s="781">
        <f t="shared" si="9"/>
        <v>16</v>
      </c>
      <c r="G220" s="782"/>
      <c r="H220" s="782"/>
      <c r="I220" s="780">
        <v>1</v>
      </c>
      <c r="J220" s="783">
        <f t="shared" si="10"/>
        <v>16</v>
      </c>
      <c r="K220" s="74"/>
      <c r="L220" s="74"/>
      <c r="M220" s="74"/>
      <c r="N220" s="74"/>
      <c r="O220" s="798" t="s">
        <v>578</v>
      </c>
      <c r="P220" s="798"/>
      <c r="Q220" s="25" t="s">
        <v>1323</v>
      </c>
      <c r="R220" s="58"/>
      <c r="S220" s="785"/>
    </row>
    <row r="221" spans="1:19" s="23" customFormat="1" ht="30">
      <c r="A221" s="825">
        <v>125</v>
      </c>
      <c r="B221" s="784" t="s">
        <v>1246</v>
      </c>
      <c r="C221" s="779" t="s">
        <v>398</v>
      </c>
      <c r="D221" s="642">
        <v>3.2</v>
      </c>
      <c r="E221" s="780">
        <v>2</v>
      </c>
      <c r="F221" s="781">
        <f t="shared" si="9"/>
        <v>6.4</v>
      </c>
      <c r="G221" s="782"/>
      <c r="H221" s="782"/>
      <c r="I221" s="780">
        <v>2</v>
      </c>
      <c r="J221" s="783">
        <f t="shared" si="10"/>
        <v>6.4</v>
      </c>
      <c r="K221" s="74"/>
      <c r="L221" s="74"/>
      <c r="M221" s="74"/>
      <c r="N221" s="74"/>
      <c r="O221" s="798" t="s">
        <v>578</v>
      </c>
      <c r="P221" s="798"/>
      <c r="Q221" s="58"/>
      <c r="R221" s="58"/>
      <c r="S221" s="785"/>
    </row>
    <row r="222" spans="1:19" s="23" customFormat="1" ht="30">
      <c r="A222" s="824">
        <v>126</v>
      </c>
      <c r="B222" s="784" t="s">
        <v>1247</v>
      </c>
      <c r="C222" s="779" t="s">
        <v>398</v>
      </c>
      <c r="D222" s="642">
        <v>8.7</v>
      </c>
      <c r="E222" s="780">
        <v>2</v>
      </c>
      <c r="F222" s="781">
        <f t="shared" si="9"/>
        <v>17.4</v>
      </c>
      <c r="G222" s="782"/>
      <c r="H222" s="782"/>
      <c r="I222" s="780">
        <v>2</v>
      </c>
      <c r="J222" s="783">
        <f t="shared" si="10"/>
        <v>17.4</v>
      </c>
      <c r="K222" s="74"/>
      <c r="L222" s="74"/>
      <c r="M222" s="74"/>
      <c r="N222" s="74"/>
      <c r="O222" s="798" t="s">
        <v>578</v>
      </c>
      <c r="P222" s="798"/>
      <c r="Q222" s="58"/>
      <c r="R222" s="58"/>
      <c r="S222" s="785"/>
    </row>
    <row r="223" spans="1:19" s="23" customFormat="1" ht="45">
      <c r="A223" s="824">
        <v>127</v>
      </c>
      <c r="B223" s="784" t="s">
        <v>1248</v>
      </c>
      <c r="C223" s="779" t="s">
        <v>398</v>
      </c>
      <c r="D223" s="642">
        <v>1.2</v>
      </c>
      <c r="E223" s="780">
        <v>14</v>
      </c>
      <c r="F223" s="781">
        <f t="shared" si="9"/>
        <v>16.8</v>
      </c>
      <c r="G223" s="782"/>
      <c r="H223" s="782"/>
      <c r="I223" s="780">
        <v>14</v>
      </c>
      <c r="J223" s="783">
        <f t="shared" si="10"/>
        <v>16.8</v>
      </c>
      <c r="K223" s="74"/>
      <c r="L223" s="74"/>
      <c r="M223" s="74"/>
      <c r="N223" s="74"/>
      <c r="O223" s="798" t="s">
        <v>578</v>
      </c>
      <c r="P223" s="798"/>
      <c r="Q223" s="58"/>
      <c r="R223" s="58"/>
      <c r="S223" s="785"/>
    </row>
    <row r="224" spans="1:19" ht="16.5" customHeight="1">
      <c r="A224" s="824">
        <v>128</v>
      </c>
      <c r="B224" s="784" t="s">
        <v>1249</v>
      </c>
      <c r="C224" s="779" t="s">
        <v>398</v>
      </c>
      <c r="D224" s="642">
        <v>1.5</v>
      </c>
      <c r="E224" s="780">
        <v>10</v>
      </c>
      <c r="F224" s="781">
        <f t="shared" si="9"/>
        <v>15</v>
      </c>
      <c r="G224" s="782"/>
      <c r="H224" s="782"/>
      <c r="I224" s="780">
        <v>10</v>
      </c>
      <c r="J224" s="783">
        <f t="shared" si="10"/>
        <v>15</v>
      </c>
      <c r="K224" s="75"/>
      <c r="L224" s="75"/>
      <c r="M224" s="75"/>
      <c r="N224" s="75"/>
      <c r="O224" s="798" t="s">
        <v>578</v>
      </c>
      <c r="P224" s="798"/>
      <c r="Q224" s="58"/>
      <c r="R224" s="58"/>
      <c r="S224" s="785"/>
    </row>
    <row r="225" spans="1:19" ht="15.75">
      <c r="A225" s="827"/>
      <c r="B225" s="76" t="s">
        <v>381</v>
      </c>
      <c r="C225" s="77"/>
      <c r="D225" s="77"/>
      <c r="E225" s="77"/>
      <c r="F225" s="78">
        <f>SUM(F218:F224)</f>
        <v>253.60000000000002</v>
      </c>
      <c r="G225" s="78"/>
      <c r="H225" s="78">
        <f>SUM(H224:H224)</f>
        <v>0</v>
      </c>
      <c r="I225" s="78"/>
      <c r="J225" s="78">
        <f>SUM(J218:J224)</f>
        <v>253.60000000000002</v>
      </c>
      <c r="K225" s="78"/>
      <c r="L225" s="78">
        <f>SUM(L224:L224)</f>
        <v>0</v>
      </c>
      <c r="M225" s="36"/>
      <c r="N225" s="78">
        <f>SUM(N224:N224)</f>
        <v>0</v>
      </c>
      <c r="O225" s="28"/>
      <c r="P225" s="28"/>
      <c r="Q225" s="28"/>
      <c r="R225" s="28"/>
      <c r="S225" s="24"/>
    </row>
    <row r="226" spans="1:19" s="23" customFormat="1" ht="21" customHeight="1">
      <c r="A226" s="1608" t="s">
        <v>409</v>
      </c>
      <c r="B226" s="1609"/>
      <c r="C226" s="98"/>
      <c r="D226" s="98"/>
      <c r="E226" s="98"/>
      <c r="F226" s="99"/>
      <c r="G226" s="79"/>
      <c r="H226" s="79"/>
      <c r="I226" s="79"/>
      <c r="J226" s="79"/>
      <c r="K226" s="79"/>
      <c r="L226" s="79"/>
      <c r="M226" s="79"/>
      <c r="N226" s="79"/>
      <c r="O226" s="25"/>
      <c r="P226" s="25"/>
      <c r="Q226" s="785" t="s">
        <v>586</v>
      </c>
      <c r="R226" s="25"/>
      <c r="S226" s="29"/>
    </row>
    <row r="227" spans="1:19" ht="22.5" customHeight="1">
      <c r="A227" s="813">
        <v>129</v>
      </c>
      <c r="B227" s="784" t="s">
        <v>1250</v>
      </c>
      <c r="C227" s="779" t="s">
        <v>398</v>
      </c>
      <c r="D227" s="642">
        <v>3573.86</v>
      </c>
      <c r="E227" s="780">
        <v>1</v>
      </c>
      <c r="F227" s="781">
        <f>D227*E227</f>
        <v>3573.86</v>
      </c>
      <c r="G227" s="71"/>
      <c r="H227" s="71"/>
      <c r="I227" s="72"/>
      <c r="J227" s="73"/>
      <c r="K227" s="71">
        <f>E227</f>
        <v>1</v>
      </c>
      <c r="L227" s="71">
        <f>F227</f>
        <v>3573.86</v>
      </c>
      <c r="M227" s="102"/>
      <c r="N227" s="102"/>
      <c r="O227" s="798" t="s">
        <v>578</v>
      </c>
      <c r="P227" s="798"/>
      <c r="Q227" s="25" t="s">
        <v>1324</v>
      </c>
      <c r="R227" s="20"/>
      <c r="S227" s="29"/>
    </row>
    <row r="228" spans="1:19" ht="15">
      <c r="A228" s="804"/>
      <c r="B228" s="76" t="s">
        <v>381</v>
      </c>
      <c r="C228" s="80"/>
      <c r="D228" s="81"/>
      <c r="E228" s="82"/>
      <c r="F228" s="26">
        <f>SUM(F227:F227)</f>
        <v>3573.86</v>
      </c>
      <c r="G228" s="26"/>
      <c r="H228" s="26">
        <f>SUM(H227:H227)</f>
        <v>0</v>
      </c>
      <c r="I228" s="26"/>
      <c r="J228" s="26">
        <f>SUM(J227:J227)</f>
        <v>0</v>
      </c>
      <c r="K228" s="26"/>
      <c r="L228" s="26">
        <f>SUM(L227:L227)</f>
        <v>3573.86</v>
      </c>
      <c r="M228" s="83"/>
      <c r="N228" s="83">
        <v>0</v>
      </c>
      <c r="O228" s="27"/>
      <c r="P228" s="27"/>
      <c r="Q228" s="27"/>
      <c r="R228" s="27"/>
      <c r="S228" s="24"/>
    </row>
    <row r="229" spans="1:19" ht="21" customHeight="1">
      <c r="A229" s="1598" t="s">
        <v>421</v>
      </c>
      <c r="B229" s="1599"/>
      <c r="C229" s="648"/>
      <c r="D229" s="648"/>
      <c r="E229" s="648"/>
      <c r="F229" s="635"/>
      <c r="G229" s="649"/>
      <c r="H229" s="649"/>
      <c r="I229" s="649"/>
      <c r="J229" s="649"/>
      <c r="K229" s="649"/>
      <c r="L229" s="649"/>
      <c r="M229" s="649"/>
      <c r="N229" s="649"/>
      <c r="O229" s="601"/>
      <c r="P229" s="601"/>
      <c r="Q229" s="601"/>
      <c r="R229" s="601"/>
      <c r="S229" s="647"/>
    </row>
    <row r="230" spans="1:19" ht="14.25" customHeight="1">
      <c r="A230" s="823">
        <v>130</v>
      </c>
      <c r="B230" s="784" t="s">
        <v>1251</v>
      </c>
      <c r="C230" s="779" t="s">
        <v>398</v>
      </c>
      <c r="D230" s="786">
        <v>1.8</v>
      </c>
      <c r="E230" s="780">
        <v>50</v>
      </c>
      <c r="F230" s="781">
        <f>D230*E230</f>
        <v>90</v>
      </c>
      <c r="G230" s="102"/>
      <c r="H230" s="102"/>
      <c r="I230" s="780">
        <v>50</v>
      </c>
      <c r="J230" s="783">
        <f>D230*I230</f>
        <v>90</v>
      </c>
      <c r="K230" s="102"/>
      <c r="L230" s="102"/>
      <c r="M230" s="102"/>
      <c r="N230" s="102"/>
      <c r="O230" s="798" t="s">
        <v>578</v>
      </c>
      <c r="P230" s="798"/>
      <c r="Q230" s="785" t="s">
        <v>587</v>
      </c>
      <c r="R230" s="20"/>
      <c r="S230" s="29"/>
    </row>
    <row r="231" spans="1:19" ht="19.5" customHeight="1">
      <c r="A231" s="823">
        <v>131</v>
      </c>
      <c r="B231" s="784" t="s">
        <v>1252</v>
      </c>
      <c r="C231" s="779" t="s">
        <v>398</v>
      </c>
      <c r="D231" s="786">
        <v>2.4</v>
      </c>
      <c r="E231" s="780">
        <v>10</v>
      </c>
      <c r="F231" s="781">
        <f>D231*E231</f>
        <v>24</v>
      </c>
      <c r="G231" s="102"/>
      <c r="H231" s="102"/>
      <c r="I231" s="780">
        <v>10</v>
      </c>
      <c r="J231" s="783">
        <f>D231*I231</f>
        <v>24</v>
      </c>
      <c r="K231" s="84"/>
      <c r="L231" s="85"/>
      <c r="M231" s="102"/>
      <c r="N231" s="102"/>
      <c r="O231" s="798" t="s">
        <v>578</v>
      </c>
      <c r="P231" s="798"/>
      <c r="Q231" s="25" t="s">
        <v>1325</v>
      </c>
      <c r="R231" s="20"/>
      <c r="S231" s="29"/>
    </row>
    <row r="232" spans="1:19" ht="15.75">
      <c r="A232" s="814"/>
      <c r="B232" s="76" t="s">
        <v>381</v>
      </c>
      <c r="C232" s="80"/>
      <c r="D232" s="81"/>
      <c r="E232" s="82"/>
      <c r="F232" s="26">
        <f>SUM(F230:F231)</f>
        <v>114</v>
      </c>
      <c r="G232" s="26"/>
      <c r="H232" s="26">
        <f>SUM(H230:H231)</f>
        <v>0</v>
      </c>
      <c r="I232" s="26"/>
      <c r="J232" s="26">
        <f>SUM(J230:J231)</f>
        <v>114</v>
      </c>
      <c r="K232" s="26"/>
      <c r="L232" s="26">
        <f>SUM(L230:L231)</f>
        <v>0</v>
      </c>
      <c r="M232" s="26"/>
      <c r="N232" s="26">
        <f>SUM(N230:N231)</f>
        <v>0</v>
      </c>
      <c r="O232" s="24"/>
      <c r="P232" s="24"/>
      <c r="Q232" s="24"/>
      <c r="R232" s="24"/>
      <c r="S232" s="24"/>
    </row>
    <row r="233" spans="1:19" ht="15.75">
      <c r="A233" s="1552" t="s">
        <v>1564</v>
      </c>
      <c r="B233" s="1552"/>
      <c r="C233" s="1552"/>
      <c r="D233" s="1552"/>
      <c r="E233" s="1552"/>
      <c r="F233" s="704">
        <f>F225+F228+F232</f>
        <v>3941.46</v>
      </c>
      <c r="G233" s="704"/>
      <c r="H233" s="704">
        <f>H225+H228+H232</f>
        <v>0</v>
      </c>
      <c r="I233" s="704"/>
      <c r="J233" s="704">
        <f>J225+J228+J232</f>
        <v>367.6</v>
      </c>
      <c r="K233" s="704"/>
      <c r="L233" s="704">
        <f>L225+L228+L232</f>
        <v>3573.86</v>
      </c>
      <c r="M233" s="704"/>
      <c r="N233" s="704">
        <f>N225+N228+N232</f>
        <v>0</v>
      </c>
      <c r="O233" s="28"/>
      <c r="P233" s="28"/>
      <c r="Q233" s="28"/>
      <c r="R233" s="28"/>
      <c r="S233" s="28"/>
    </row>
    <row r="234" spans="1:19" ht="18.75">
      <c r="A234" s="1558" t="s">
        <v>410</v>
      </c>
      <c r="B234" s="1559"/>
      <c r="C234" s="1559"/>
      <c r="D234" s="1559"/>
      <c r="E234" s="1559"/>
      <c r="F234" s="1559"/>
      <c r="G234" s="1559"/>
      <c r="H234" s="1559"/>
      <c r="I234" s="1559"/>
      <c r="J234" s="1559"/>
      <c r="K234" s="1559"/>
      <c r="L234" s="1559"/>
      <c r="M234" s="1559"/>
      <c r="N234" s="1559"/>
      <c r="O234" s="12"/>
      <c r="P234" s="12"/>
      <c r="Q234" s="12"/>
      <c r="R234" s="12"/>
      <c r="S234" s="13"/>
    </row>
    <row r="235" spans="1:19" s="96" customFormat="1" ht="18" customHeight="1">
      <c r="A235" s="1549" t="s">
        <v>422</v>
      </c>
      <c r="B235" s="1550"/>
      <c r="C235" s="650"/>
      <c r="D235" s="650"/>
      <c r="E235" s="650"/>
      <c r="F235" s="638"/>
      <c r="G235" s="649"/>
      <c r="H235" s="649"/>
      <c r="I235" s="649"/>
      <c r="J235" s="649"/>
      <c r="K235" s="649"/>
      <c r="L235" s="649"/>
      <c r="M235" s="649"/>
      <c r="N235" s="649"/>
      <c r="O235" s="651"/>
      <c r="P235" s="651"/>
      <c r="Q235" s="651"/>
      <c r="R235" s="651"/>
      <c r="S235" s="652"/>
    </row>
    <row r="236" spans="1:19" s="96" customFormat="1" ht="21" customHeight="1">
      <c r="A236" s="1551" t="s">
        <v>411</v>
      </c>
      <c r="B236" s="1551"/>
      <c r="C236" s="103"/>
      <c r="D236" s="103"/>
      <c r="E236" s="103"/>
      <c r="F236" s="68"/>
      <c r="G236" s="79"/>
      <c r="H236" s="79"/>
      <c r="I236" s="79"/>
      <c r="J236" s="79"/>
      <c r="K236" s="79"/>
      <c r="L236" s="79"/>
      <c r="M236" s="79"/>
      <c r="N236" s="79"/>
      <c r="O236" s="70"/>
      <c r="P236" s="70"/>
      <c r="Q236" s="785" t="s">
        <v>588</v>
      </c>
      <c r="R236" s="70"/>
      <c r="S236" s="86"/>
    </row>
    <row r="237" spans="1:19" s="653" customFormat="1" ht="23.25" customHeight="1">
      <c r="A237" s="823">
        <v>132</v>
      </c>
      <c r="B237" s="787" t="s">
        <v>1253</v>
      </c>
      <c r="C237" s="779" t="s">
        <v>398</v>
      </c>
      <c r="D237" s="786">
        <v>469</v>
      </c>
      <c r="E237" s="780">
        <v>1</v>
      </c>
      <c r="F237" s="781">
        <f>D237*E237</f>
        <v>469</v>
      </c>
      <c r="G237" s="71"/>
      <c r="H237" s="71"/>
      <c r="I237" s="780">
        <v>1</v>
      </c>
      <c r="J237" s="781">
        <f>$D237*$E237</f>
        <v>469</v>
      </c>
      <c r="K237" s="71"/>
      <c r="L237" s="102"/>
      <c r="M237" s="102"/>
      <c r="N237" s="102"/>
      <c r="O237" s="798" t="s">
        <v>578</v>
      </c>
      <c r="P237" s="798"/>
      <c r="Q237" s="25" t="s">
        <v>1326</v>
      </c>
      <c r="R237" s="58"/>
      <c r="S237" s="86"/>
    </row>
    <row r="238" spans="1:19" s="96" customFormat="1" ht="60">
      <c r="A238" s="813">
        <v>133</v>
      </c>
      <c r="B238" s="787" t="s">
        <v>1254</v>
      </c>
      <c r="C238" s="779" t="s">
        <v>398</v>
      </c>
      <c r="D238" s="786">
        <v>12</v>
      </c>
      <c r="E238" s="780">
        <v>3</v>
      </c>
      <c r="F238" s="781">
        <f>D238*E238</f>
        <v>36</v>
      </c>
      <c r="G238" s="787"/>
      <c r="H238" s="71"/>
      <c r="I238" s="780">
        <v>3</v>
      </c>
      <c r="J238" s="781">
        <f>$D238*$E238</f>
        <v>36</v>
      </c>
      <c r="K238" s="71"/>
      <c r="L238" s="102"/>
      <c r="M238" s="102"/>
      <c r="N238" s="102"/>
      <c r="O238" s="798" t="s">
        <v>578</v>
      </c>
      <c r="P238" s="798"/>
      <c r="Q238" s="58"/>
      <c r="R238" s="58"/>
      <c r="S238" s="86"/>
    </row>
    <row r="239" spans="1:19" ht="15.75">
      <c r="A239" s="804"/>
      <c r="B239" s="76" t="s">
        <v>381</v>
      </c>
      <c r="C239" s="87"/>
      <c r="D239" s="88"/>
      <c r="E239" s="89"/>
      <c r="F239" s="26">
        <f>F238+F237</f>
        <v>505</v>
      </c>
      <c r="G239" s="26"/>
      <c r="H239" s="26">
        <f aca="true" t="shared" si="11" ref="H239:N239">H238</f>
        <v>0</v>
      </c>
      <c r="I239" s="26"/>
      <c r="J239" s="26">
        <f>J238+J237</f>
        <v>505</v>
      </c>
      <c r="K239" s="26"/>
      <c r="L239" s="26">
        <f t="shared" si="11"/>
        <v>0</v>
      </c>
      <c r="M239" s="26"/>
      <c r="N239" s="26">
        <f t="shared" si="11"/>
        <v>0</v>
      </c>
      <c r="O239" s="60"/>
      <c r="P239" s="60"/>
      <c r="Q239" s="60"/>
      <c r="R239" s="60"/>
      <c r="S239" s="28"/>
    </row>
    <row r="240" spans="1:19" s="23" customFormat="1" ht="15.75">
      <c r="A240" s="1546" t="s">
        <v>423</v>
      </c>
      <c r="B240" s="1547"/>
      <c r="C240" s="112"/>
      <c r="D240" s="113"/>
      <c r="E240" s="114"/>
      <c r="F240" s="101"/>
      <c r="G240" s="102"/>
      <c r="H240" s="85"/>
      <c r="I240" s="85"/>
      <c r="J240" s="85"/>
      <c r="K240" s="85"/>
      <c r="L240" s="85"/>
      <c r="M240" s="85"/>
      <c r="N240" s="85"/>
      <c r="O240" s="58"/>
      <c r="P240" s="58"/>
      <c r="Q240" s="58"/>
      <c r="R240" s="58"/>
      <c r="S240" s="86"/>
    </row>
    <row r="241" spans="1:19" s="23" customFormat="1" ht="45">
      <c r="A241" s="825">
        <v>134</v>
      </c>
      <c r="B241" s="787" t="s">
        <v>1255</v>
      </c>
      <c r="C241" s="779" t="s">
        <v>398</v>
      </c>
      <c r="D241" s="786">
        <v>65</v>
      </c>
      <c r="E241" s="780">
        <v>1</v>
      </c>
      <c r="F241" s="781">
        <f>D241*E241</f>
        <v>65</v>
      </c>
      <c r="G241" s="71"/>
      <c r="H241" s="73"/>
      <c r="I241" s="780">
        <v>1</v>
      </c>
      <c r="J241" s="781">
        <f>$D241*$E241</f>
        <v>65</v>
      </c>
      <c r="K241" s="73"/>
      <c r="L241" s="73"/>
      <c r="M241" s="73"/>
      <c r="N241" s="73"/>
      <c r="O241" s="798" t="s">
        <v>578</v>
      </c>
      <c r="P241" s="798"/>
      <c r="Q241" s="58"/>
      <c r="R241" s="58"/>
      <c r="S241" s="58"/>
    </row>
    <row r="242" spans="1:19" ht="15.75">
      <c r="A242" s="804"/>
      <c r="B242" s="76" t="s">
        <v>381</v>
      </c>
      <c r="C242" s="87"/>
      <c r="D242" s="88"/>
      <c r="E242" s="89"/>
      <c r="F242" s="26">
        <f>F241</f>
        <v>65</v>
      </c>
      <c r="G242" s="26"/>
      <c r="H242" s="26">
        <v>0</v>
      </c>
      <c r="I242" s="26"/>
      <c r="J242" s="26">
        <f>J241</f>
        <v>65</v>
      </c>
      <c r="K242" s="26"/>
      <c r="L242" s="26">
        <v>0</v>
      </c>
      <c r="M242" s="26"/>
      <c r="N242" s="26">
        <v>0</v>
      </c>
      <c r="O242" s="60"/>
      <c r="P242" s="60"/>
      <c r="Q242" s="60"/>
      <c r="R242" s="60"/>
      <c r="S242" s="28"/>
    </row>
    <row r="243" spans="1:19" ht="15.75">
      <c r="A243" s="1552" t="s">
        <v>1565</v>
      </c>
      <c r="B243" s="1552"/>
      <c r="C243" s="1552"/>
      <c r="D243" s="1552"/>
      <c r="E243" s="1552"/>
      <c r="F243" s="704">
        <f>F239+F242</f>
        <v>570</v>
      </c>
      <c r="G243" s="704"/>
      <c r="H243" s="704">
        <f>H239+H242</f>
        <v>0</v>
      </c>
      <c r="I243" s="704"/>
      <c r="J243" s="704">
        <f>J239+J242</f>
        <v>570</v>
      </c>
      <c r="K243" s="704"/>
      <c r="L243" s="704">
        <f>L239+L242</f>
        <v>0</v>
      </c>
      <c r="M243" s="704"/>
      <c r="N243" s="704">
        <f>N239+N242</f>
        <v>0</v>
      </c>
      <c r="O243" s="24"/>
      <c r="P243" s="24"/>
      <c r="Q243" s="24"/>
      <c r="R243" s="24"/>
      <c r="S243" s="28"/>
    </row>
    <row r="244" spans="1:19" ht="15" customHeight="1">
      <c r="A244" s="1558" t="s">
        <v>412</v>
      </c>
      <c r="B244" s="1559"/>
      <c r="C244" s="1559"/>
      <c r="D244" s="1559"/>
      <c r="E244" s="1559"/>
      <c r="F244" s="1559"/>
      <c r="G244" s="1559"/>
      <c r="H244" s="1559"/>
      <c r="I244" s="1559"/>
      <c r="J244" s="1559"/>
      <c r="K244" s="1559"/>
      <c r="L244" s="1559"/>
      <c r="M244" s="1559"/>
      <c r="N244" s="1559"/>
      <c r="O244" s="12"/>
      <c r="P244" s="12"/>
      <c r="Q244" s="12"/>
      <c r="R244" s="12"/>
      <c r="S244" s="13"/>
    </row>
    <row r="245" spans="1:19" s="23" customFormat="1" ht="15" customHeight="1">
      <c r="A245" s="1555" t="s">
        <v>424</v>
      </c>
      <c r="B245" s="1556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104"/>
      <c r="P245" s="104"/>
      <c r="Q245" s="104"/>
      <c r="R245" s="104"/>
      <c r="S245" s="95"/>
    </row>
    <row r="246" spans="1:19" s="23" customFormat="1" ht="19.5" customHeight="1">
      <c r="A246" s="14">
        <v>135</v>
      </c>
      <c r="B246" s="788" t="s">
        <v>1367</v>
      </c>
      <c r="C246" s="41" t="s">
        <v>398</v>
      </c>
      <c r="D246" s="714">
        <v>85.9566666666667</v>
      </c>
      <c r="E246" s="109">
        <v>7</v>
      </c>
      <c r="F246" s="714">
        <f>D246*E246</f>
        <v>601.6966666666669</v>
      </c>
      <c r="G246" s="41"/>
      <c r="H246" s="41"/>
      <c r="I246" s="41">
        <v>7</v>
      </c>
      <c r="J246" s="43">
        <f>I246*D246</f>
        <v>601.6966666666669</v>
      </c>
      <c r="K246" s="41"/>
      <c r="L246" s="43"/>
      <c r="M246" s="41"/>
      <c r="N246" s="41"/>
      <c r="O246" s="798" t="s">
        <v>578</v>
      </c>
      <c r="P246" s="798"/>
      <c r="Q246" s="785" t="s">
        <v>589</v>
      </c>
      <c r="R246" s="20"/>
      <c r="S246" s="15"/>
    </row>
    <row r="247" spans="1:19" s="23" customFormat="1" ht="18.75" customHeight="1">
      <c r="A247" s="14">
        <v>136</v>
      </c>
      <c r="B247" s="788" t="s">
        <v>828</v>
      </c>
      <c r="C247" s="41" t="s">
        <v>398</v>
      </c>
      <c r="D247" s="714">
        <v>136.35</v>
      </c>
      <c r="E247" s="41">
        <v>6</v>
      </c>
      <c r="F247" s="714">
        <f>D247*E247</f>
        <v>818.0999999999999</v>
      </c>
      <c r="G247" s="41"/>
      <c r="H247" s="41"/>
      <c r="I247" s="41">
        <v>6</v>
      </c>
      <c r="J247" s="43">
        <f>F247</f>
        <v>818.0999999999999</v>
      </c>
      <c r="K247" s="41"/>
      <c r="L247" s="41"/>
      <c r="M247" s="41"/>
      <c r="N247" s="41"/>
      <c r="O247" s="798" t="s">
        <v>578</v>
      </c>
      <c r="P247" s="798"/>
      <c r="Q247" s="25" t="s">
        <v>1327</v>
      </c>
      <c r="R247" s="20"/>
      <c r="S247" s="15"/>
    </row>
    <row r="248" spans="1:19" s="23" customFormat="1" ht="17.25" customHeight="1">
      <c r="A248" s="14">
        <v>137</v>
      </c>
      <c r="B248" s="788" t="s">
        <v>829</v>
      </c>
      <c r="C248" s="41" t="s">
        <v>398</v>
      </c>
      <c r="D248" s="714">
        <v>138.6</v>
      </c>
      <c r="E248" s="41">
        <v>2</v>
      </c>
      <c r="F248" s="714">
        <f>D248*E248</f>
        <v>277.2</v>
      </c>
      <c r="G248" s="41"/>
      <c r="H248" s="41"/>
      <c r="I248" s="41">
        <v>2</v>
      </c>
      <c r="J248" s="43">
        <f>F248</f>
        <v>277.2</v>
      </c>
      <c r="K248" s="41"/>
      <c r="L248" s="41"/>
      <c r="M248" s="41"/>
      <c r="N248" s="41"/>
      <c r="O248" s="798" t="s">
        <v>578</v>
      </c>
      <c r="P248" s="798"/>
      <c r="Q248" s="20"/>
      <c r="R248" s="20"/>
      <c r="S248" s="15"/>
    </row>
    <row r="249" spans="1:19" s="23" customFormat="1" ht="15.75">
      <c r="A249" s="1555" t="s">
        <v>425</v>
      </c>
      <c r="B249" s="1548"/>
      <c r="C249" s="41"/>
      <c r="D249" s="43"/>
      <c r="E249" s="41"/>
      <c r="F249" s="714"/>
      <c r="G249" s="41"/>
      <c r="H249" s="41"/>
      <c r="I249" s="41"/>
      <c r="J249" s="43"/>
      <c r="K249" s="41"/>
      <c r="L249" s="41"/>
      <c r="M249" s="41"/>
      <c r="N249" s="41"/>
      <c r="O249" s="20"/>
      <c r="P249" s="20"/>
      <c r="Q249" s="20"/>
      <c r="R249" s="20"/>
      <c r="S249" s="15"/>
    </row>
    <row r="250" spans="1:19" s="23" customFormat="1" ht="15">
      <c r="A250" s="14">
        <v>138</v>
      </c>
      <c r="B250" s="789" t="s">
        <v>830</v>
      </c>
      <c r="C250" s="41" t="s">
        <v>398</v>
      </c>
      <c r="D250" s="43">
        <v>601</v>
      </c>
      <c r="E250" s="41">
        <v>1</v>
      </c>
      <c r="F250" s="714">
        <f>D250*E250</f>
        <v>601</v>
      </c>
      <c r="G250" s="21"/>
      <c r="H250" s="21"/>
      <c r="I250" s="41"/>
      <c r="J250" s="43"/>
      <c r="K250" s="41">
        <v>1</v>
      </c>
      <c r="L250" s="43">
        <f>F250</f>
        <v>601</v>
      </c>
      <c r="M250" s="21"/>
      <c r="N250" s="21"/>
      <c r="O250" s="798" t="s">
        <v>578</v>
      </c>
      <c r="P250" s="798"/>
      <c r="Q250" s="20"/>
      <c r="R250" s="20"/>
      <c r="S250" s="15"/>
    </row>
    <row r="251" spans="1:19" s="23" customFormat="1" ht="15">
      <c r="A251" s="14">
        <v>139</v>
      </c>
      <c r="B251" s="1227" t="s">
        <v>1186</v>
      </c>
      <c r="C251" s="41" t="s">
        <v>398</v>
      </c>
      <c r="D251" s="43">
        <v>395</v>
      </c>
      <c r="E251" s="41">
        <v>1</v>
      </c>
      <c r="F251" s="714">
        <f>D251*E251</f>
        <v>395</v>
      </c>
      <c r="G251" s="21"/>
      <c r="H251" s="21"/>
      <c r="I251" s="41"/>
      <c r="J251" s="43"/>
      <c r="K251" s="41">
        <f>E251</f>
        <v>1</v>
      </c>
      <c r="L251" s="43">
        <f>F251</f>
        <v>395</v>
      </c>
      <c r="M251" s="21"/>
      <c r="N251" s="21"/>
      <c r="O251" s="798" t="s">
        <v>578</v>
      </c>
      <c r="P251" s="798"/>
      <c r="Q251" s="20"/>
      <c r="R251" s="20"/>
      <c r="S251" s="15"/>
    </row>
    <row r="252" spans="1:19" ht="15.75">
      <c r="A252" s="1552" t="s">
        <v>1185</v>
      </c>
      <c r="B252" s="1553"/>
      <c r="C252" s="1552"/>
      <c r="D252" s="1552"/>
      <c r="E252" s="1552"/>
      <c r="F252" s="704">
        <f>SUM(F246:F251)</f>
        <v>2692.996666666667</v>
      </c>
      <c r="G252" s="704"/>
      <c r="H252" s="704">
        <f>SUM(H246:H251)</f>
        <v>0</v>
      </c>
      <c r="I252" s="704"/>
      <c r="J252" s="704">
        <f>SUM(J246:J251)</f>
        <v>1696.996666666667</v>
      </c>
      <c r="K252" s="704"/>
      <c r="L252" s="704">
        <f>SUM(L246:L251)</f>
        <v>996</v>
      </c>
      <c r="M252" s="704"/>
      <c r="N252" s="704">
        <f>SUM(N246:N251)</f>
        <v>0</v>
      </c>
      <c r="O252" s="28"/>
      <c r="P252" s="28"/>
      <c r="Q252" s="28"/>
      <c r="R252" s="28"/>
      <c r="S252" s="28"/>
    </row>
    <row r="253" spans="1:19" ht="18.75">
      <c r="A253" s="1558" t="s">
        <v>413</v>
      </c>
      <c r="B253" s="1559"/>
      <c r="C253" s="1559"/>
      <c r="D253" s="1559"/>
      <c r="E253" s="1559"/>
      <c r="F253" s="1559"/>
      <c r="G253" s="1559"/>
      <c r="H253" s="1559"/>
      <c r="I253" s="1559"/>
      <c r="J253" s="1559"/>
      <c r="K253" s="1559"/>
      <c r="L253" s="1559"/>
      <c r="M253" s="1559"/>
      <c r="N253" s="1559"/>
      <c r="O253" s="12"/>
      <c r="P253" s="12"/>
      <c r="Q253" s="12"/>
      <c r="R253" s="12"/>
      <c r="S253" s="13"/>
    </row>
    <row r="254" spans="1:19" s="23" customFormat="1" ht="75">
      <c r="A254" s="826">
        <v>140</v>
      </c>
      <c r="B254" s="784" t="s">
        <v>2074</v>
      </c>
      <c r="C254" s="791" t="s">
        <v>398</v>
      </c>
      <c r="D254" s="43">
        <v>5.9</v>
      </c>
      <c r="E254" s="41">
        <v>6</v>
      </c>
      <c r="F254" s="41">
        <f>D254*E254</f>
        <v>35.400000000000006</v>
      </c>
      <c r="G254" s="41">
        <f>E254</f>
        <v>6</v>
      </c>
      <c r="H254" s="43">
        <f>F254</f>
        <v>35.400000000000006</v>
      </c>
      <c r="I254" s="41"/>
      <c r="J254" s="41"/>
      <c r="K254" s="41"/>
      <c r="L254" s="41"/>
      <c r="M254" s="41"/>
      <c r="N254" s="41"/>
      <c r="O254" s="798" t="s">
        <v>578</v>
      </c>
      <c r="P254" s="798"/>
      <c r="Q254" s="785" t="s">
        <v>590</v>
      </c>
      <c r="R254" s="560"/>
      <c r="S254" s="560"/>
    </row>
    <row r="255" spans="1:19" s="23" customFormat="1" ht="30">
      <c r="A255" s="826">
        <v>141</v>
      </c>
      <c r="B255" s="784" t="s">
        <v>2075</v>
      </c>
      <c r="C255" s="791" t="s">
        <v>398</v>
      </c>
      <c r="D255" s="41">
        <v>7.3</v>
      </c>
      <c r="E255" s="41">
        <v>6</v>
      </c>
      <c r="F255" s="41">
        <f aca="true" t="shared" si="12" ref="F255:F263">D255*E255</f>
        <v>43.8</v>
      </c>
      <c r="G255" s="41">
        <f>E255</f>
        <v>6</v>
      </c>
      <c r="H255" s="43">
        <f>F255</f>
        <v>43.8</v>
      </c>
      <c r="I255" s="41"/>
      <c r="J255" s="41"/>
      <c r="K255" s="41"/>
      <c r="L255" s="41"/>
      <c r="M255" s="41"/>
      <c r="N255" s="41"/>
      <c r="O255" s="798" t="s">
        <v>578</v>
      </c>
      <c r="P255" s="798"/>
      <c r="Q255" s="560"/>
      <c r="R255" s="560"/>
      <c r="S255" s="560"/>
    </row>
    <row r="256" spans="1:19" s="23" customFormat="1" ht="75">
      <c r="A256" s="826">
        <v>142</v>
      </c>
      <c r="B256" s="784" t="s">
        <v>2076</v>
      </c>
      <c r="C256" s="791" t="s">
        <v>398</v>
      </c>
      <c r="D256" s="41">
        <v>19.6</v>
      </c>
      <c r="E256" s="41">
        <v>2</v>
      </c>
      <c r="F256" s="41">
        <f t="shared" si="12"/>
        <v>39.2</v>
      </c>
      <c r="G256" s="41"/>
      <c r="H256" s="41"/>
      <c r="I256" s="41">
        <f aca="true" t="shared" si="13" ref="I256:J258">E256</f>
        <v>2</v>
      </c>
      <c r="J256" s="43">
        <f t="shared" si="13"/>
        <v>39.2</v>
      </c>
      <c r="K256" s="41"/>
      <c r="L256" s="41"/>
      <c r="M256" s="41"/>
      <c r="N256" s="41"/>
      <c r="O256" s="798" t="s">
        <v>578</v>
      </c>
      <c r="P256" s="798"/>
      <c r="Q256" s="1162" t="s">
        <v>1328</v>
      </c>
      <c r="R256" s="560"/>
      <c r="S256" s="560"/>
    </row>
    <row r="257" spans="1:19" s="23" customFormat="1" ht="30">
      <c r="A257" s="826">
        <v>143</v>
      </c>
      <c r="B257" s="784" t="s">
        <v>2077</v>
      </c>
      <c r="C257" s="791" t="s">
        <v>398</v>
      </c>
      <c r="D257" s="41">
        <v>4.5</v>
      </c>
      <c r="E257" s="41">
        <v>2</v>
      </c>
      <c r="F257" s="41">
        <f t="shared" si="12"/>
        <v>9</v>
      </c>
      <c r="G257" s="41"/>
      <c r="H257" s="41"/>
      <c r="I257" s="41">
        <f t="shared" si="13"/>
        <v>2</v>
      </c>
      <c r="J257" s="43">
        <f t="shared" si="13"/>
        <v>9</v>
      </c>
      <c r="K257" s="41"/>
      <c r="L257" s="41"/>
      <c r="M257" s="41"/>
      <c r="N257" s="41"/>
      <c r="O257" s="798" t="s">
        <v>578</v>
      </c>
      <c r="P257" s="798"/>
      <c r="Q257" s="560"/>
      <c r="R257" s="560"/>
      <c r="S257" s="560"/>
    </row>
    <row r="258" spans="1:19" s="23" customFormat="1" ht="30">
      <c r="A258" s="826">
        <v>144</v>
      </c>
      <c r="B258" s="784" t="s">
        <v>2078</v>
      </c>
      <c r="C258" s="791" t="s">
        <v>398</v>
      </c>
      <c r="D258" s="41">
        <v>7</v>
      </c>
      <c r="E258" s="41">
        <v>2</v>
      </c>
      <c r="F258" s="41">
        <f t="shared" si="12"/>
        <v>14</v>
      </c>
      <c r="G258" s="41"/>
      <c r="H258" s="41"/>
      <c r="I258" s="41">
        <f t="shared" si="13"/>
        <v>2</v>
      </c>
      <c r="J258" s="43">
        <f t="shared" si="13"/>
        <v>14</v>
      </c>
      <c r="K258" s="41"/>
      <c r="L258" s="41"/>
      <c r="M258" s="41"/>
      <c r="N258" s="41"/>
      <c r="O258" s="798" t="s">
        <v>578</v>
      </c>
      <c r="P258" s="798"/>
      <c r="Q258" s="560"/>
      <c r="R258" s="560"/>
      <c r="S258" s="560"/>
    </row>
    <row r="259" spans="1:19" s="23" customFormat="1" ht="30">
      <c r="A259" s="826">
        <v>145</v>
      </c>
      <c r="B259" s="790" t="s">
        <v>2079</v>
      </c>
      <c r="C259" s="791" t="s">
        <v>398</v>
      </c>
      <c r="D259" s="41">
        <v>1.7</v>
      </c>
      <c r="E259" s="41">
        <v>2</v>
      </c>
      <c r="F259" s="41">
        <f t="shared" si="12"/>
        <v>3.4</v>
      </c>
      <c r="G259" s="41"/>
      <c r="H259" s="41"/>
      <c r="I259" s="41"/>
      <c r="J259" s="41"/>
      <c r="K259" s="41">
        <f>E259</f>
        <v>2</v>
      </c>
      <c r="L259" s="43">
        <f>F259</f>
        <v>3.4</v>
      </c>
      <c r="M259" s="41"/>
      <c r="N259" s="41"/>
      <c r="O259" s="798" t="s">
        <v>578</v>
      </c>
      <c r="P259" s="798"/>
      <c r="Q259" s="560"/>
      <c r="R259" s="560"/>
      <c r="S259" s="560"/>
    </row>
    <row r="260" spans="1:19" s="23" customFormat="1" ht="45">
      <c r="A260" s="826">
        <v>146</v>
      </c>
      <c r="B260" s="792" t="s">
        <v>2080</v>
      </c>
      <c r="C260" s="791" t="s">
        <v>398</v>
      </c>
      <c r="D260" s="41">
        <v>4.3</v>
      </c>
      <c r="E260" s="793">
        <v>1</v>
      </c>
      <c r="F260" s="41">
        <f t="shared" si="12"/>
        <v>4.3</v>
      </c>
      <c r="G260" s="41"/>
      <c r="H260" s="41"/>
      <c r="I260" s="41">
        <f>E260</f>
        <v>1</v>
      </c>
      <c r="J260" s="43">
        <f>F260</f>
        <v>4.3</v>
      </c>
      <c r="K260" s="41"/>
      <c r="L260" s="43"/>
      <c r="M260" s="41"/>
      <c r="N260" s="41"/>
      <c r="O260" s="798" t="s">
        <v>578</v>
      </c>
      <c r="P260" s="798"/>
      <c r="Q260" s="560"/>
      <c r="R260" s="560"/>
      <c r="S260" s="560"/>
    </row>
    <row r="261" spans="1:19" s="23" customFormat="1" ht="90">
      <c r="A261" s="826">
        <v>147</v>
      </c>
      <c r="B261" s="795" t="s">
        <v>0</v>
      </c>
      <c r="C261" s="791" t="s">
        <v>398</v>
      </c>
      <c r="D261" s="41">
        <v>38.9</v>
      </c>
      <c r="E261" s="793">
        <v>1</v>
      </c>
      <c r="F261" s="41">
        <f t="shared" si="12"/>
        <v>38.9</v>
      </c>
      <c r="G261" s="41"/>
      <c r="H261" s="41"/>
      <c r="I261" s="41"/>
      <c r="J261" s="41"/>
      <c r="K261" s="41">
        <f aca="true" t="shared" si="14" ref="K261:L263">E261</f>
        <v>1</v>
      </c>
      <c r="L261" s="43">
        <f t="shared" si="14"/>
        <v>38.9</v>
      </c>
      <c r="M261" s="41"/>
      <c r="N261" s="41"/>
      <c r="O261" s="798" t="s">
        <v>578</v>
      </c>
      <c r="P261" s="798"/>
      <c r="Q261" s="560"/>
      <c r="R261" s="560"/>
      <c r="S261" s="560"/>
    </row>
    <row r="262" spans="1:19" s="23" customFormat="1" ht="30">
      <c r="A262" s="826">
        <v>148</v>
      </c>
      <c r="B262" s="796" t="s">
        <v>1</v>
      </c>
      <c r="C262" s="791" t="s">
        <v>398</v>
      </c>
      <c r="D262" s="41">
        <v>18</v>
      </c>
      <c r="E262" s="793">
        <v>1</v>
      </c>
      <c r="F262" s="41">
        <f t="shared" si="12"/>
        <v>18</v>
      </c>
      <c r="G262" s="41"/>
      <c r="H262" s="41"/>
      <c r="I262" s="41"/>
      <c r="J262" s="41"/>
      <c r="K262" s="41">
        <f t="shared" si="14"/>
        <v>1</v>
      </c>
      <c r="L262" s="43">
        <f t="shared" si="14"/>
        <v>18</v>
      </c>
      <c r="M262" s="41"/>
      <c r="N262" s="41"/>
      <c r="O262" s="798" t="s">
        <v>578</v>
      </c>
      <c r="P262" s="798"/>
      <c r="Q262" s="560"/>
      <c r="R262" s="560"/>
      <c r="S262" s="560"/>
    </row>
    <row r="263" spans="1:19" s="23" customFormat="1" ht="135">
      <c r="A263" s="826">
        <v>149</v>
      </c>
      <c r="B263" s="794" t="s">
        <v>954</v>
      </c>
      <c r="C263" s="791"/>
      <c r="D263" s="41">
        <v>138</v>
      </c>
      <c r="E263" s="41">
        <v>1</v>
      </c>
      <c r="F263" s="41">
        <f t="shared" si="12"/>
        <v>138</v>
      </c>
      <c r="G263" s="41"/>
      <c r="H263" s="41"/>
      <c r="I263" s="41"/>
      <c r="J263" s="41"/>
      <c r="K263" s="41">
        <f t="shared" si="14"/>
        <v>1</v>
      </c>
      <c r="L263" s="43">
        <f t="shared" si="14"/>
        <v>138</v>
      </c>
      <c r="M263" s="41"/>
      <c r="N263" s="41"/>
      <c r="O263" s="798" t="s">
        <v>578</v>
      </c>
      <c r="P263" s="798"/>
      <c r="Q263" s="560"/>
      <c r="R263" s="560"/>
      <c r="S263" s="560"/>
    </row>
    <row r="264" spans="1:19" s="23" customFormat="1" ht="30">
      <c r="A264" s="826">
        <v>150</v>
      </c>
      <c r="B264" s="1261" t="s">
        <v>640</v>
      </c>
      <c r="C264" s="791" t="s">
        <v>398</v>
      </c>
      <c r="D264" s="43">
        <f>F264/E264</f>
        <v>12.33</v>
      </c>
      <c r="E264" s="41">
        <v>1</v>
      </c>
      <c r="F264" s="755">
        <v>12.33</v>
      </c>
      <c r="G264" s="41"/>
      <c r="H264" s="41"/>
      <c r="I264" s="41">
        <v>1</v>
      </c>
      <c r="J264" s="41">
        <v>12.33</v>
      </c>
      <c r="K264" s="41"/>
      <c r="L264" s="43"/>
      <c r="M264" s="41"/>
      <c r="N264" s="41"/>
      <c r="O264" s="1275" t="s">
        <v>1840</v>
      </c>
      <c r="P264" s="798"/>
      <c r="Q264" s="560"/>
      <c r="R264" s="560"/>
      <c r="S264" s="560"/>
    </row>
    <row r="265" spans="1:19" s="23" customFormat="1" ht="15.75">
      <c r="A265" s="1552" t="s">
        <v>1566</v>
      </c>
      <c r="B265" s="1552"/>
      <c r="C265" s="1552"/>
      <c r="D265" s="1552"/>
      <c r="E265" s="1552"/>
      <c r="F265" s="704">
        <f>SUM(F254:F264)</f>
        <v>356.33</v>
      </c>
      <c r="G265" s="704"/>
      <c r="H265" s="704">
        <f>SUM(H254:H264)</f>
        <v>79.2</v>
      </c>
      <c r="I265" s="704"/>
      <c r="J265" s="704">
        <f>SUM(J254:J264)</f>
        <v>78.83</v>
      </c>
      <c r="K265" s="704"/>
      <c r="L265" s="704">
        <f>SUM(L254:L264)</f>
        <v>198.3</v>
      </c>
      <c r="M265" s="704"/>
      <c r="N265" s="704">
        <f>SUM(N254:N264)</f>
        <v>0</v>
      </c>
      <c r="O265" s="28"/>
      <c r="P265" s="28"/>
      <c r="Q265" s="28"/>
      <c r="R265" s="560"/>
      <c r="S265" s="560"/>
    </row>
    <row r="266" spans="1:19" ht="18">
      <c r="A266" s="1561" t="s">
        <v>1567</v>
      </c>
      <c r="B266" s="1561"/>
      <c r="C266" s="1561"/>
      <c r="D266" s="1561"/>
      <c r="E266" s="1561"/>
      <c r="F266" s="26">
        <f>F177+F207+F214+F233+F243+F252+F265</f>
        <v>54304.54749880964</v>
      </c>
      <c r="G266" s="26"/>
      <c r="H266" s="26">
        <f>H177+H207+H214+H233+H243+H252+H265</f>
        <v>1616.4427854000003</v>
      </c>
      <c r="I266" s="26"/>
      <c r="J266" s="26">
        <f>J177+J207+J214+J233+J243+J252+J265</f>
        <v>20936.005987662284</v>
      </c>
      <c r="K266" s="26"/>
      <c r="L266" s="26">
        <f>L177+L207+L214+L233+L243+L252+L265</f>
        <v>27397.82711098737</v>
      </c>
      <c r="M266" s="26"/>
      <c r="N266" s="26">
        <f>N177+N207+N214+N233+N243+N252+N265</f>
        <v>4354.2725626</v>
      </c>
      <c r="O266" s="28"/>
      <c r="P266" s="28"/>
      <c r="Q266" s="30"/>
      <c r="R266" s="30"/>
      <c r="S266" s="30"/>
    </row>
    <row r="267" spans="1:19" ht="14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</row>
    <row r="268" spans="1:19" ht="15.75" customHeight="1">
      <c r="A268" s="37"/>
      <c r="B268" s="38" t="s">
        <v>1301</v>
      </c>
      <c r="C268" s="37"/>
      <c r="D268" s="37"/>
      <c r="E268" s="37"/>
      <c r="F268" s="1260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</row>
    <row r="269" spans="1:19" ht="15.75" customHeight="1">
      <c r="A269" s="37"/>
      <c r="B269" s="38"/>
      <c r="C269" s="37"/>
      <c r="D269" s="37"/>
      <c r="E269" s="37"/>
      <c r="F269" s="1260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</row>
    <row r="270" spans="2:18" ht="12.75" customHeight="1">
      <c r="B270" s="1560" t="s">
        <v>1300</v>
      </c>
      <c r="C270" s="1560"/>
      <c r="D270" s="1560"/>
      <c r="E270" s="1560"/>
      <c r="F270" s="1560"/>
      <c r="G270" s="1560"/>
      <c r="H270" s="1560"/>
      <c r="I270" s="1560"/>
      <c r="J270" s="1560"/>
      <c r="K270" s="1560"/>
      <c r="L270" s="1560"/>
      <c r="M270" s="1560"/>
      <c r="N270" s="1560"/>
      <c r="O270" s="1560"/>
      <c r="P270" s="40"/>
      <c r="Q270" s="40"/>
      <c r="R270" s="40"/>
    </row>
    <row r="271" spans="2:12" ht="9.75" customHeight="1">
      <c r="B271" s="2" t="s">
        <v>382</v>
      </c>
      <c r="F271" s="1240"/>
      <c r="J271" s="1557" t="s">
        <v>1306</v>
      </c>
      <c r="K271" s="1557"/>
      <c r="L271" s="1557"/>
    </row>
    <row r="272" spans="2:12" ht="15.75" hidden="1">
      <c r="B272" s="4" t="s">
        <v>415</v>
      </c>
      <c r="J272" s="3"/>
      <c r="K272" s="3" t="s">
        <v>383</v>
      </c>
      <c r="L272" s="3"/>
    </row>
    <row r="273" spans="2:3" ht="15.75" hidden="1">
      <c r="B273" s="5"/>
      <c r="C273" s="6" t="s">
        <v>384</v>
      </c>
    </row>
    <row r="274" ht="15.75" hidden="1">
      <c r="B274" s="5" t="s">
        <v>139</v>
      </c>
    </row>
    <row r="275" ht="20.25" customHeight="1"/>
    <row r="276" ht="14.25">
      <c r="B276" s="1160"/>
    </row>
  </sheetData>
  <sheetProtection insertRows="0" deleteRows="0"/>
  <mergeCells count="80">
    <mergeCell ref="A7:N7"/>
    <mergeCell ref="A160:B160"/>
    <mergeCell ref="A143:B143"/>
    <mergeCell ref="P2:P4"/>
    <mergeCell ref="C2:C5"/>
    <mergeCell ref="A2:A5"/>
    <mergeCell ref="L4:L5"/>
    <mergeCell ref="B2:B5"/>
    <mergeCell ref="G4:G5"/>
    <mergeCell ref="A59:B59"/>
    <mergeCell ref="A214:E214"/>
    <mergeCell ref="A208:N208"/>
    <mergeCell ref="A215:N215"/>
    <mergeCell ref="A210:B210"/>
    <mergeCell ref="A209:B209"/>
    <mergeCell ref="A179:C179"/>
    <mergeCell ref="A178:N178"/>
    <mergeCell ref="A177:E177"/>
    <mergeCell ref="A130:B130"/>
    <mergeCell ref="A147:B147"/>
    <mergeCell ref="B157:C157"/>
    <mergeCell ref="A162:A164"/>
    <mergeCell ref="A234:N234"/>
    <mergeCell ref="A245:B245"/>
    <mergeCell ref="A249:B249"/>
    <mergeCell ref="A243:E243"/>
    <mergeCell ref="A235:B235"/>
    <mergeCell ref="A236:B236"/>
    <mergeCell ref="A240:B240"/>
    <mergeCell ref="A71:B71"/>
    <mergeCell ref="J271:L271"/>
    <mergeCell ref="A253:N253"/>
    <mergeCell ref="A244:N244"/>
    <mergeCell ref="B270:O270"/>
    <mergeCell ref="A266:E266"/>
    <mergeCell ref="A252:E252"/>
    <mergeCell ref="A265:E265"/>
    <mergeCell ref="A233:E233"/>
    <mergeCell ref="A216:B216"/>
    <mergeCell ref="D2:D5"/>
    <mergeCell ref="K3:L3"/>
    <mergeCell ref="J4:J5"/>
    <mergeCell ref="G3:H3"/>
    <mergeCell ref="H4:H5"/>
    <mergeCell ref="I4:I5"/>
    <mergeCell ref="I3:J3"/>
    <mergeCell ref="M3:N3"/>
    <mergeCell ref="N4:N5"/>
    <mergeCell ref="R2:R4"/>
    <mergeCell ref="K4:K5"/>
    <mergeCell ref="M4:M5"/>
    <mergeCell ref="Q2:Q4"/>
    <mergeCell ref="A226:B226"/>
    <mergeCell ref="A207:E207"/>
    <mergeCell ref="A217:B217"/>
    <mergeCell ref="A1:S1"/>
    <mergeCell ref="O2:O4"/>
    <mergeCell ref="S2:S4"/>
    <mergeCell ref="E2:F2"/>
    <mergeCell ref="G2:N2"/>
    <mergeCell ref="E3:E5"/>
    <mergeCell ref="F3:F5"/>
    <mergeCell ref="A62:B62"/>
    <mergeCell ref="A8:F8"/>
    <mergeCell ref="A65:B65"/>
    <mergeCell ref="A229:B229"/>
    <mergeCell ref="A183:C183"/>
    <mergeCell ref="A196:B196"/>
    <mergeCell ref="A193:C193"/>
    <mergeCell ref="A202:B202"/>
    <mergeCell ref="A189:B189"/>
    <mergeCell ref="A204:B204"/>
    <mergeCell ref="A96:B96"/>
    <mergeCell ref="A140:C140"/>
    <mergeCell ref="A99:C99"/>
    <mergeCell ref="A101:C101"/>
    <mergeCell ref="A124:B124"/>
    <mergeCell ref="A133:B133"/>
    <mergeCell ref="A110:B110"/>
    <mergeCell ref="A105:B105"/>
  </mergeCells>
  <printOptions/>
  <pageMargins left="0.5511811023622047" right="0.4330708661417323" top="0.17" bottom="0.18" header="0" footer="0.17"/>
  <pageSetup horizontalDpi="300" verticalDpi="300" orientation="landscape" paperSize="9" scale="5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I19"/>
  <sheetViews>
    <sheetView workbookViewId="0" topLeftCell="A1">
      <selection activeCell="C18" sqref="C18:I18"/>
    </sheetView>
  </sheetViews>
  <sheetFormatPr defaultColWidth="9.00390625" defaultRowHeight="12.75"/>
  <cols>
    <col min="1" max="1" width="9.125" style="1015" customWidth="1"/>
    <col min="2" max="2" width="4.625" style="1015" customWidth="1"/>
    <col min="3" max="3" width="16.375" style="1015" customWidth="1"/>
    <col min="4" max="4" width="16.625" style="1015" customWidth="1"/>
    <col min="5" max="5" width="22.625" style="1015" customWidth="1"/>
    <col min="6" max="6" width="18.375" style="1015" customWidth="1"/>
    <col min="7" max="7" width="22.375" style="1015" customWidth="1"/>
    <col min="8" max="8" width="8.25390625" style="1015" customWidth="1"/>
    <col min="9" max="16384" width="9.125" style="1015" customWidth="1"/>
  </cols>
  <sheetData>
    <row r="1" spans="2:7" s="1003" customFormat="1" ht="31.5" customHeight="1">
      <c r="B1" s="1743" t="s">
        <v>1877</v>
      </c>
      <c r="C1" s="1744"/>
      <c r="D1" s="1744"/>
      <c r="E1" s="1744"/>
      <c r="F1" s="1744"/>
      <c r="G1" s="1745"/>
    </row>
    <row r="2" spans="2:7" s="1003" customFormat="1" ht="25.5" customHeight="1">
      <c r="B2" s="1746" t="s">
        <v>380</v>
      </c>
      <c r="C2" s="1746" t="s">
        <v>1878</v>
      </c>
      <c r="D2" s="1748" t="s">
        <v>1879</v>
      </c>
      <c r="E2" s="1748"/>
      <c r="F2" s="1748" t="s">
        <v>1880</v>
      </c>
      <c r="G2" s="1748"/>
    </row>
    <row r="3" spans="2:7" s="1003" customFormat="1" ht="27.75" customHeight="1">
      <c r="B3" s="1747"/>
      <c r="C3" s="1747"/>
      <c r="D3" s="1004" t="s">
        <v>1881</v>
      </c>
      <c r="E3" s="1004" t="s">
        <v>1882</v>
      </c>
      <c r="F3" s="1004" t="s">
        <v>1881</v>
      </c>
      <c r="G3" s="1004" t="s">
        <v>1882</v>
      </c>
    </row>
    <row r="4" spans="2:7" s="1003" customFormat="1" ht="12.75">
      <c r="B4" s="1005">
        <v>1</v>
      </c>
      <c r="C4" s="1005">
        <v>2</v>
      </c>
      <c r="D4" s="1005">
        <v>3</v>
      </c>
      <c r="E4" s="1005">
        <v>4</v>
      </c>
      <c r="F4" s="1005">
        <v>5</v>
      </c>
      <c r="G4" s="1005">
        <v>6</v>
      </c>
    </row>
    <row r="5" spans="2:7" s="1003" customFormat="1" ht="12.75">
      <c r="B5" s="1006">
        <v>1</v>
      </c>
      <c r="C5" s="1004" t="s">
        <v>1883</v>
      </c>
      <c r="D5" s="1007">
        <v>2880</v>
      </c>
      <c r="E5" s="1008">
        <f>IF(D10=0,0,D5/D10)</f>
        <v>0.4699738903394256</v>
      </c>
      <c r="F5" s="1007">
        <v>3028</v>
      </c>
      <c r="G5" s="1008">
        <f>IF(F10=0,0,F5/F10)</f>
        <v>0.4938030006523157</v>
      </c>
    </row>
    <row r="6" spans="2:7" s="1011" customFormat="1" ht="12.75">
      <c r="B6" s="1009">
        <v>2</v>
      </c>
      <c r="C6" s="1010" t="s">
        <v>1884</v>
      </c>
      <c r="D6" s="1007">
        <v>2249</v>
      </c>
      <c r="E6" s="1008">
        <f>IF(D10=0,0,D6/D10)</f>
        <v>0.36700391644908614</v>
      </c>
      <c r="F6" s="1007">
        <v>2334</v>
      </c>
      <c r="G6" s="1008">
        <f>IF(F10=0,0,F6/F10)</f>
        <v>0.3806262230919765</v>
      </c>
    </row>
    <row r="7" spans="2:7" s="1003" customFormat="1" ht="12.75">
      <c r="B7" s="1006">
        <v>3</v>
      </c>
      <c r="C7" s="1004" t="s">
        <v>1885</v>
      </c>
      <c r="D7" s="1007">
        <v>785</v>
      </c>
      <c r="E7" s="1008">
        <f>IF(D10=0,0,D7/D10)</f>
        <v>0.1281005221932115</v>
      </c>
      <c r="F7" s="1007">
        <v>678</v>
      </c>
      <c r="G7" s="1008">
        <f>IF(F10=0,0,F7/F10)</f>
        <v>0.11056751467710371</v>
      </c>
    </row>
    <row r="8" spans="2:7" s="1011" customFormat="1" ht="12.75">
      <c r="B8" s="1009">
        <v>4</v>
      </c>
      <c r="C8" s="1010" t="s">
        <v>1886</v>
      </c>
      <c r="D8" s="1007">
        <v>199</v>
      </c>
      <c r="E8" s="1008">
        <f>IF(D10=0,0,D8/D10)</f>
        <v>0.03247389033942559</v>
      </c>
      <c r="F8" s="1007">
        <v>88</v>
      </c>
      <c r="G8" s="1008">
        <f>IF(F10=0,0,F8/F10)</f>
        <v>0.014350945857795172</v>
      </c>
    </row>
    <row r="9" spans="2:7" s="1011" customFormat="1" ht="12.75">
      <c r="B9" s="1009"/>
      <c r="C9" s="1004" t="s">
        <v>1887</v>
      </c>
      <c r="D9" s="1007">
        <v>15</v>
      </c>
      <c r="E9" s="1008">
        <f>IF(D10=0,0,D9/D10)</f>
        <v>0.002447780678851175</v>
      </c>
      <c r="F9" s="1007">
        <v>4</v>
      </c>
      <c r="G9" s="1008">
        <f>IF(F10=0,0,F9/F10)</f>
        <v>0.0006523157208088715</v>
      </c>
    </row>
    <row r="10" spans="2:7" s="1011" customFormat="1" ht="12.75">
      <c r="B10" s="1009">
        <v>6</v>
      </c>
      <c r="C10" s="1012" t="s">
        <v>381</v>
      </c>
      <c r="D10" s="1013">
        <f>D5+D6+D7+D8+D9</f>
        <v>6128</v>
      </c>
      <c r="E10" s="1014">
        <f>SUM(E5:E9)</f>
        <v>1</v>
      </c>
      <c r="F10" s="1013">
        <f>F5+F6+F7+F8+F9</f>
        <v>6132</v>
      </c>
      <c r="G10" s="1014">
        <f>SUM(G5:G9)</f>
        <v>1</v>
      </c>
    </row>
    <row r="13" spans="3:9" ht="15.75">
      <c r="C13" s="1750" t="s">
        <v>1888</v>
      </c>
      <c r="D13" s="1751"/>
      <c r="E13" s="1751"/>
      <c r="F13" s="1751"/>
      <c r="G13" s="1751"/>
      <c r="H13" s="1751"/>
      <c r="I13" s="1752"/>
    </row>
    <row r="14" spans="3:9" ht="12.75">
      <c r="C14" s="1749" t="s">
        <v>1889</v>
      </c>
      <c r="D14" s="1749" t="s">
        <v>1890</v>
      </c>
      <c r="E14" s="1749" t="s">
        <v>1891</v>
      </c>
      <c r="F14" s="1749"/>
      <c r="G14" s="1749"/>
      <c r="H14" s="1749"/>
      <c r="I14" s="1749"/>
    </row>
    <row r="15" spans="3:9" ht="12.75">
      <c r="C15" s="1749"/>
      <c r="D15" s="1749"/>
      <c r="E15" s="1749" t="s">
        <v>1892</v>
      </c>
      <c r="F15" s="1749" t="s">
        <v>1893</v>
      </c>
      <c r="G15" s="1749"/>
      <c r="H15" s="1749" t="s">
        <v>1894</v>
      </c>
      <c r="I15" s="1749"/>
    </row>
    <row r="16" spans="3:9" ht="63.75">
      <c r="C16" s="1749"/>
      <c r="D16" s="1749"/>
      <c r="E16" s="1749"/>
      <c r="F16" s="1017" t="s">
        <v>1895</v>
      </c>
      <c r="G16" s="1017" t="s">
        <v>1896</v>
      </c>
      <c r="H16" s="1017" t="s">
        <v>1897</v>
      </c>
      <c r="I16" s="1017" t="s">
        <v>1898</v>
      </c>
    </row>
    <row r="17" spans="3:9" ht="12.75">
      <c r="C17" s="1018">
        <v>1</v>
      </c>
      <c r="D17" s="1018">
        <v>2</v>
      </c>
      <c r="E17" s="1018">
        <v>3</v>
      </c>
      <c r="F17" s="1018">
        <v>4</v>
      </c>
      <c r="G17" s="1018">
        <v>5</v>
      </c>
      <c r="H17" s="1018">
        <v>6</v>
      </c>
      <c r="I17" s="1018">
        <v>7</v>
      </c>
    </row>
    <row r="18" spans="3:9" ht="12.75">
      <c r="C18" s="1080">
        <v>401030</v>
      </c>
      <c r="D18" s="1080" t="s">
        <v>2010</v>
      </c>
      <c r="E18" s="1080">
        <v>178</v>
      </c>
      <c r="F18" s="1080">
        <v>200480</v>
      </c>
      <c r="G18" s="1080">
        <v>43346</v>
      </c>
      <c r="H18" s="1080">
        <v>157026</v>
      </c>
      <c r="I18" s="1080">
        <v>0</v>
      </c>
    </row>
    <row r="19" spans="3:9" ht="12.75">
      <c r="C19" s="1020"/>
      <c r="D19" s="1020"/>
      <c r="E19" s="1020"/>
      <c r="F19" s="1020"/>
      <c r="G19" s="1020"/>
      <c r="H19" s="1020"/>
      <c r="I19" s="1020"/>
    </row>
  </sheetData>
  <mergeCells count="12">
    <mergeCell ref="H15:I15"/>
    <mergeCell ref="C14:C16"/>
    <mergeCell ref="C13:I13"/>
    <mergeCell ref="D14:D16"/>
    <mergeCell ref="E14:I14"/>
    <mergeCell ref="E15:E16"/>
    <mergeCell ref="F15:G15"/>
    <mergeCell ref="B1:G1"/>
    <mergeCell ref="B2:B3"/>
    <mergeCell ref="C2:C3"/>
    <mergeCell ref="D2:E2"/>
    <mergeCell ref="F2:G2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9" sqref="I9"/>
    </sheetView>
  </sheetViews>
  <sheetFormatPr defaultColWidth="9.00390625" defaultRowHeight="12.75"/>
  <cols>
    <col min="1" max="1" width="18.75390625" style="1024" customWidth="1"/>
    <col min="2" max="2" width="20.625" style="1024" customWidth="1"/>
    <col min="3" max="3" width="9.125" style="1024" customWidth="1"/>
    <col min="4" max="4" width="12.25390625" style="1024" customWidth="1"/>
    <col min="5" max="5" width="13.875" style="1024" customWidth="1"/>
    <col min="6" max="6" width="13.625" style="1024" customWidth="1"/>
    <col min="7" max="7" width="15.75390625" style="1024" customWidth="1"/>
    <col min="8" max="16384" width="9.125" style="1022" customWidth="1"/>
  </cols>
  <sheetData>
    <row r="1" spans="1:7" s="1016" customFormat="1" ht="47.25" customHeight="1">
      <c r="A1" s="1750" t="s">
        <v>1888</v>
      </c>
      <c r="B1" s="1751"/>
      <c r="C1" s="1751"/>
      <c r="D1" s="1751"/>
      <c r="E1" s="1751"/>
      <c r="F1" s="1751"/>
      <c r="G1" s="1752"/>
    </row>
    <row r="2" spans="1:7" s="1016" customFormat="1" ht="18" customHeight="1">
      <c r="A2" s="1749" t="s">
        <v>1889</v>
      </c>
      <c r="B2" s="1749" t="s">
        <v>1890</v>
      </c>
      <c r="C2" s="1749" t="s">
        <v>1891</v>
      </c>
      <c r="D2" s="1749"/>
      <c r="E2" s="1749"/>
      <c r="F2" s="1749"/>
      <c r="G2" s="1749"/>
    </row>
    <row r="3" spans="1:7" s="1016" customFormat="1" ht="14.25" customHeight="1">
      <c r="A3" s="1749"/>
      <c r="B3" s="1749"/>
      <c r="C3" s="1749" t="s">
        <v>1892</v>
      </c>
      <c r="D3" s="1749" t="s">
        <v>1893</v>
      </c>
      <c r="E3" s="1749"/>
      <c r="F3" s="1749" t="s">
        <v>1894</v>
      </c>
      <c r="G3" s="1749"/>
    </row>
    <row r="4" spans="1:7" s="1016" customFormat="1" ht="28.5" customHeight="1">
      <c r="A4" s="1749"/>
      <c r="B4" s="1749"/>
      <c r="C4" s="1749"/>
      <c r="D4" s="1017" t="s">
        <v>1895</v>
      </c>
      <c r="E4" s="1017" t="s">
        <v>1896</v>
      </c>
      <c r="F4" s="1017" t="s">
        <v>1897</v>
      </c>
      <c r="G4" s="1017" t="s">
        <v>1898</v>
      </c>
    </row>
    <row r="5" spans="1:7" s="1016" customFormat="1" ht="15" customHeight="1">
      <c r="A5" s="1018">
        <v>1</v>
      </c>
      <c r="B5" s="1018">
        <v>2</v>
      </c>
      <c r="C5" s="1018">
        <v>3</v>
      </c>
      <c r="D5" s="1018">
        <v>4</v>
      </c>
      <c r="E5" s="1018">
        <v>5</v>
      </c>
      <c r="F5" s="1018">
        <v>6</v>
      </c>
      <c r="G5" s="1018">
        <v>7</v>
      </c>
    </row>
    <row r="6" spans="1:7" s="1016" customFormat="1" ht="15" customHeight="1">
      <c r="A6" s="1019">
        <v>401030</v>
      </c>
      <c r="B6" s="1019">
        <v>215638</v>
      </c>
      <c r="C6" s="1019">
        <v>178</v>
      </c>
      <c r="D6" s="1019">
        <v>200480</v>
      </c>
      <c r="E6" s="1019">
        <v>43346</v>
      </c>
      <c r="F6" s="1019">
        <v>157026</v>
      </c>
      <c r="G6" s="1019">
        <v>0</v>
      </c>
    </row>
    <row r="7" spans="1:7" s="1016" customFormat="1" ht="12.75">
      <c r="A7" s="1020"/>
      <c r="B7" s="1020"/>
      <c r="C7" s="1020"/>
      <c r="D7" s="1020"/>
      <c r="E7" s="1020"/>
      <c r="F7" s="1020"/>
      <c r="G7" s="1020"/>
    </row>
    <row r="8" spans="1:7" ht="12.75">
      <c r="A8" s="1021"/>
      <c r="B8" s="1021"/>
      <c r="C8" s="1021"/>
      <c r="D8" s="1021"/>
      <c r="E8" s="1021"/>
      <c r="F8" s="1021"/>
      <c r="G8" s="1021"/>
    </row>
    <row r="9" spans="1:7" ht="12.75">
      <c r="A9" s="1021"/>
      <c r="B9" s="1021"/>
      <c r="C9" s="1021"/>
      <c r="D9" s="1021"/>
      <c r="E9" s="1021"/>
      <c r="F9" s="1021"/>
      <c r="G9" s="1021"/>
    </row>
    <row r="10" spans="1:7" ht="12.75">
      <c r="A10" s="1021"/>
      <c r="B10" s="1021"/>
      <c r="C10" s="1021"/>
      <c r="D10" s="1021"/>
      <c r="E10" s="1021"/>
      <c r="F10" s="1021"/>
      <c r="G10" s="1021"/>
    </row>
    <row r="11" spans="1:7" ht="12.75">
      <c r="A11" s="1021"/>
      <c r="B11" s="1021"/>
      <c r="C11" s="1021"/>
      <c r="D11" s="1021"/>
      <c r="E11" s="1021"/>
      <c r="F11" s="1021"/>
      <c r="G11" s="1021"/>
    </row>
    <row r="12" spans="1:7" ht="12.75">
      <c r="A12" s="1021"/>
      <c r="B12" s="1021"/>
      <c r="C12" s="1021"/>
      <c r="D12" s="1021"/>
      <c r="E12" s="1021"/>
      <c r="F12" s="1021"/>
      <c r="G12" s="1021"/>
    </row>
    <row r="13" spans="1:7" ht="12.75">
      <c r="A13" s="1023"/>
      <c r="B13" s="1023"/>
      <c r="C13" s="1023"/>
      <c r="D13" s="1023"/>
      <c r="E13" s="1023"/>
      <c r="F13" s="1023"/>
      <c r="G13" s="1023"/>
    </row>
    <row r="14" spans="1:7" ht="12.75">
      <c r="A14" s="1023"/>
      <c r="B14" s="1023"/>
      <c r="C14" s="1023"/>
      <c r="D14" s="1023"/>
      <c r="E14" s="1023"/>
      <c r="F14" s="1023"/>
      <c r="G14" s="1023"/>
    </row>
    <row r="15" spans="1:7" ht="12.75">
      <c r="A15" s="1023"/>
      <c r="B15" s="1023"/>
      <c r="C15" s="1023"/>
      <c r="D15" s="1023"/>
      <c r="E15" s="1023"/>
      <c r="F15" s="1023"/>
      <c r="G15" s="1023"/>
    </row>
    <row r="16" spans="1:7" ht="12.75">
      <c r="A16" s="1023"/>
      <c r="B16" s="1023"/>
      <c r="C16" s="1023"/>
      <c r="D16" s="1023"/>
      <c r="E16" s="1023"/>
      <c r="F16" s="1023"/>
      <c r="G16" s="1023"/>
    </row>
    <row r="17" spans="1:7" ht="12.75">
      <c r="A17" s="1023"/>
      <c r="B17" s="1023"/>
      <c r="C17" s="1023"/>
      <c r="D17" s="1023"/>
      <c r="E17" s="1023"/>
      <c r="F17" s="1023"/>
      <c r="G17" s="1023"/>
    </row>
    <row r="18" spans="1:7" ht="12.75">
      <c r="A18" s="1023"/>
      <c r="B18" s="1023"/>
      <c r="C18" s="1023"/>
      <c r="D18" s="1023"/>
      <c r="E18" s="1023"/>
      <c r="F18" s="1023"/>
      <c r="G18" s="1023"/>
    </row>
  </sheetData>
  <mergeCells count="7">
    <mergeCell ref="A1:G1"/>
    <mergeCell ref="A2:A4"/>
    <mergeCell ref="B2:B4"/>
    <mergeCell ref="C2:G2"/>
    <mergeCell ref="C3:C4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B4:G13"/>
  <sheetViews>
    <sheetView workbookViewId="0" topLeftCell="A1">
      <selection activeCell="I29" sqref="I29"/>
    </sheetView>
  </sheetViews>
  <sheetFormatPr defaultColWidth="9.00390625" defaultRowHeight="12.75"/>
  <cols>
    <col min="1" max="1" width="9.125" style="1015" customWidth="1"/>
    <col min="2" max="2" width="5.00390625" style="1015" customWidth="1"/>
    <col min="3" max="3" width="19.25390625" style="1015" customWidth="1"/>
    <col min="4" max="4" width="15.875" style="1015" customWidth="1"/>
    <col min="5" max="5" width="20.75390625" style="1015" customWidth="1"/>
    <col min="6" max="6" width="16.75390625" style="1015" customWidth="1"/>
    <col min="7" max="7" width="21.625" style="1015" customWidth="1"/>
    <col min="8" max="16384" width="9.125" style="1015" customWidth="1"/>
  </cols>
  <sheetData>
    <row r="4" spans="2:7" s="1003" customFormat="1" ht="27" customHeight="1">
      <c r="B4" s="1740" t="s">
        <v>1899</v>
      </c>
      <c r="C4" s="1753"/>
      <c r="D4" s="1753"/>
      <c r="E4" s="1753"/>
      <c r="F4" s="1753"/>
      <c r="G4" s="1754"/>
    </row>
    <row r="5" spans="2:7" s="1003" customFormat="1" ht="30.75" customHeight="1">
      <c r="B5" s="1755" t="s">
        <v>380</v>
      </c>
      <c r="C5" s="1755" t="s">
        <v>1878</v>
      </c>
      <c r="D5" s="1756" t="s">
        <v>1900</v>
      </c>
      <c r="E5" s="1757"/>
      <c r="F5" s="1756" t="s">
        <v>1901</v>
      </c>
      <c r="G5" s="1757"/>
    </row>
    <row r="6" spans="2:7" s="1003" customFormat="1" ht="28.5" customHeight="1">
      <c r="B6" s="1755"/>
      <c r="C6" s="1755"/>
      <c r="D6" s="1004" t="s">
        <v>1881</v>
      </c>
      <c r="E6" s="1004" t="s">
        <v>1882</v>
      </c>
      <c r="F6" s="1004" t="s">
        <v>1881</v>
      </c>
      <c r="G6" s="1004" t="s">
        <v>1882</v>
      </c>
    </row>
    <row r="7" spans="2:7" s="1003" customFormat="1" ht="15.75" customHeight="1">
      <c r="B7" s="1025">
        <v>1</v>
      </c>
      <c r="C7" s="1025">
        <v>2</v>
      </c>
      <c r="D7" s="1025">
        <v>3</v>
      </c>
      <c r="E7" s="1025">
        <v>4</v>
      </c>
      <c r="F7" s="1025">
        <v>5</v>
      </c>
      <c r="G7" s="1025">
        <v>6</v>
      </c>
    </row>
    <row r="8" spans="2:7" s="1003" customFormat="1" ht="12.75">
      <c r="B8" s="1026">
        <v>1</v>
      </c>
      <c r="C8" s="1026" t="s">
        <v>1883</v>
      </c>
      <c r="D8" s="1027">
        <v>136415</v>
      </c>
      <c r="E8" s="1028">
        <f>IF(D13=0,0,D8/D13)</f>
        <v>0.3401615839214024</v>
      </c>
      <c r="F8" s="1027">
        <v>149825</v>
      </c>
      <c r="G8" s="1028">
        <f>IF(F13=0,0,F8/F13)</f>
        <v>0.3733900552265885</v>
      </c>
    </row>
    <row r="9" spans="2:7" s="1011" customFormat="1" ht="12.75">
      <c r="B9" s="1029">
        <v>2</v>
      </c>
      <c r="C9" s="1029" t="s">
        <v>1884</v>
      </c>
      <c r="D9" s="1027">
        <v>79896</v>
      </c>
      <c r="E9" s="1028">
        <f>IF(D13=0,0,D9/D13)</f>
        <v>0.19922699049946388</v>
      </c>
      <c r="F9" s="1027">
        <v>83238</v>
      </c>
      <c r="G9" s="1028">
        <f>IF(F13=0,0,F9/F13)</f>
        <v>0.20744362701118488</v>
      </c>
    </row>
    <row r="10" spans="2:7" s="1003" customFormat="1" ht="12.75">
      <c r="B10" s="1026">
        <v>3</v>
      </c>
      <c r="C10" s="1026" t="s">
        <v>1885</v>
      </c>
      <c r="D10" s="1027">
        <v>106427</v>
      </c>
      <c r="E10" s="1028">
        <f>IF(D13=0,0,D10/D13)</f>
        <v>0.2653841358501858</v>
      </c>
      <c r="F10" s="1027">
        <v>102443</v>
      </c>
      <c r="G10" s="1028">
        <f>IF(F13=0,0,F10/F13)</f>
        <v>0.25530583966345677</v>
      </c>
    </row>
    <row r="11" spans="2:7" s="1011" customFormat="1" ht="12.75">
      <c r="B11" s="1029">
        <v>4</v>
      </c>
      <c r="C11" s="1029" t="s">
        <v>1886</v>
      </c>
      <c r="D11" s="1027">
        <v>78114</v>
      </c>
      <c r="E11" s="1028">
        <f>IF(D13=0,0,D11/D13)</f>
        <v>0.19478343266089818</v>
      </c>
      <c r="F11" s="1027">
        <v>65728</v>
      </c>
      <c r="G11" s="1028">
        <f>IF(F13=0,0,F11/F13)</f>
        <v>0.16380565025818927</v>
      </c>
    </row>
    <row r="12" spans="2:7" s="1003" customFormat="1" ht="12.75">
      <c r="B12" s="1026">
        <v>5</v>
      </c>
      <c r="C12" s="1026" t="s">
        <v>1887</v>
      </c>
      <c r="D12" s="1027">
        <v>178</v>
      </c>
      <c r="E12" s="1028">
        <f>IF(D13=0,0,D12/D13)</f>
        <v>0.00044385706804977185</v>
      </c>
      <c r="F12" s="1027">
        <v>22</v>
      </c>
      <c r="G12" s="1028">
        <f>IF(F13=0,0,F12/F13)</f>
        <v>5.482784058057699E-05</v>
      </c>
    </row>
    <row r="13" spans="2:7" s="1003" customFormat="1" ht="12.75">
      <c r="B13" s="1029"/>
      <c r="C13" s="1030" t="s">
        <v>381</v>
      </c>
      <c r="D13" s="1031">
        <f>SUM(D8:D12)</f>
        <v>401030</v>
      </c>
      <c r="E13" s="1032">
        <f>SUM(E8:E12)</f>
        <v>0.9999999999999999</v>
      </c>
      <c r="F13" s="1031">
        <f>SUM(F8:F12)</f>
        <v>401256</v>
      </c>
      <c r="G13" s="1032">
        <f>SUM(G8:G12)</f>
        <v>1</v>
      </c>
    </row>
  </sheetData>
  <mergeCells count="5">
    <mergeCell ref="B4:G4"/>
    <mergeCell ref="B5:B6"/>
    <mergeCell ref="C5:C6"/>
    <mergeCell ref="D5:E5"/>
    <mergeCell ref="F5:G5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M68"/>
  <sheetViews>
    <sheetView workbookViewId="0" topLeftCell="A58">
      <selection activeCell="L73" sqref="L73"/>
    </sheetView>
  </sheetViews>
  <sheetFormatPr defaultColWidth="9.00390625" defaultRowHeight="12.75"/>
  <cols>
    <col min="1" max="1" width="3.875" style="0" customWidth="1"/>
    <col min="2" max="2" width="17.00390625" style="0" customWidth="1"/>
    <col min="4" max="4" width="8.125" style="0" customWidth="1"/>
    <col min="5" max="5" width="7.375" style="0" customWidth="1"/>
    <col min="7" max="7" width="13.25390625" style="0" customWidth="1"/>
    <col min="8" max="8" width="10.375" style="0" customWidth="1"/>
    <col min="10" max="10" width="10.375" style="0" customWidth="1"/>
    <col min="12" max="12" width="13.375" style="0" customWidth="1"/>
    <col min="13" max="13" width="14.25390625" style="0" customWidth="1"/>
  </cols>
  <sheetData>
    <row r="1" spans="1:13" ht="15.75">
      <c r="A1" s="1758" t="s">
        <v>1902</v>
      </c>
      <c r="B1" s="1759"/>
      <c r="C1" s="1759"/>
      <c r="D1" s="1759"/>
      <c r="E1" s="1759"/>
      <c r="F1" s="1759"/>
      <c r="G1" s="1759"/>
      <c r="H1" s="1759"/>
      <c r="I1" s="1759"/>
      <c r="J1" s="1759"/>
      <c r="K1" s="1759"/>
      <c r="L1" s="1759"/>
      <c r="M1" s="1760"/>
    </row>
    <row r="2" spans="1:13" ht="140.25">
      <c r="A2" s="1033" t="s">
        <v>380</v>
      </c>
      <c r="B2" s="1034" t="s">
        <v>1903</v>
      </c>
      <c r="C2" s="1034" t="s">
        <v>1904</v>
      </c>
      <c r="D2" s="1034" t="s">
        <v>1905</v>
      </c>
      <c r="E2" s="1034" t="s">
        <v>1906</v>
      </c>
      <c r="F2" s="1034" t="s">
        <v>1907</v>
      </c>
      <c r="G2" s="1034" t="s">
        <v>1908</v>
      </c>
      <c r="H2" s="1034" t="s">
        <v>1909</v>
      </c>
      <c r="I2" s="1034" t="s">
        <v>1914</v>
      </c>
      <c r="J2" s="1034" t="s">
        <v>1915</v>
      </c>
      <c r="K2" s="1035" t="s">
        <v>1916</v>
      </c>
      <c r="L2" s="1035" t="s">
        <v>1917</v>
      </c>
      <c r="M2" s="1036" t="s">
        <v>1918</v>
      </c>
    </row>
    <row r="3" spans="1:13" ht="12.75">
      <c r="A3" s="1037">
        <v>1</v>
      </c>
      <c r="B3" s="1038">
        <v>2</v>
      </c>
      <c r="C3" s="1038">
        <v>3</v>
      </c>
      <c r="D3" s="1038">
        <v>4</v>
      </c>
      <c r="E3" s="1038">
        <v>5</v>
      </c>
      <c r="F3" s="1038">
        <v>6</v>
      </c>
      <c r="G3" s="1038">
        <v>7</v>
      </c>
      <c r="H3" s="1038">
        <v>8</v>
      </c>
      <c r="I3" s="1038">
        <v>9</v>
      </c>
      <c r="J3" s="1038">
        <v>10</v>
      </c>
      <c r="K3" s="1039">
        <v>11</v>
      </c>
      <c r="L3" s="1039">
        <v>12</v>
      </c>
      <c r="M3" s="1039">
        <v>13</v>
      </c>
    </row>
    <row r="4" spans="1:13" ht="44.25" customHeight="1">
      <c r="A4" s="1040">
        <v>1</v>
      </c>
      <c r="B4" s="1041" t="s">
        <v>1919</v>
      </c>
      <c r="C4" s="1042">
        <v>35</v>
      </c>
      <c r="D4" s="1043" t="s">
        <v>1920</v>
      </c>
      <c r="E4" s="1043" t="s">
        <v>1920</v>
      </c>
      <c r="F4" s="1043" t="s">
        <v>1921</v>
      </c>
      <c r="G4" s="1043" t="s">
        <v>1922</v>
      </c>
      <c r="H4" s="1043" t="s">
        <v>1923</v>
      </c>
      <c r="I4" s="1042">
        <v>59.624</v>
      </c>
      <c r="J4" s="1043" t="s">
        <v>1923</v>
      </c>
      <c r="K4" s="1044">
        <v>1</v>
      </c>
      <c r="L4" s="1044">
        <v>0</v>
      </c>
      <c r="M4" s="1044">
        <v>0</v>
      </c>
    </row>
    <row r="5" spans="1:13" ht="24.75" customHeight="1">
      <c r="A5" s="1040"/>
      <c r="B5" s="1045" t="s">
        <v>1924</v>
      </c>
      <c r="C5" s="1042"/>
      <c r="D5" s="1043"/>
      <c r="E5" s="1043"/>
      <c r="F5" s="1043"/>
      <c r="G5" s="1046"/>
      <c r="H5" s="1043"/>
      <c r="I5" s="1042"/>
      <c r="J5" s="1043"/>
      <c r="K5" s="1044"/>
      <c r="L5" s="1044"/>
      <c r="M5" s="1044"/>
    </row>
    <row r="6" spans="1:13" ht="44.25" customHeight="1">
      <c r="A6" s="1040">
        <v>2</v>
      </c>
      <c r="B6" s="1043" t="s">
        <v>1925</v>
      </c>
      <c r="C6" s="1042">
        <v>35</v>
      </c>
      <c r="D6" s="1043" t="s">
        <v>1920</v>
      </c>
      <c r="E6" s="1043" t="s">
        <v>1920</v>
      </c>
      <c r="F6" s="1043" t="s">
        <v>1921</v>
      </c>
      <c r="G6" s="1043" t="s">
        <v>1922</v>
      </c>
      <c r="H6" s="1043" t="s">
        <v>1923</v>
      </c>
      <c r="I6" s="1042">
        <v>11983.09</v>
      </c>
      <c r="J6" s="1043" t="s">
        <v>1923</v>
      </c>
      <c r="K6" s="1044">
        <v>1</v>
      </c>
      <c r="L6" s="1044">
        <v>0</v>
      </c>
      <c r="M6" s="1044">
        <v>0</v>
      </c>
    </row>
    <row r="7" spans="1:13" ht="37.5" customHeight="1">
      <c r="A7" s="1040">
        <v>3</v>
      </c>
      <c r="B7" s="1043" t="s">
        <v>1926</v>
      </c>
      <c r="C7" s="1042">
        <v>35</v>
      </c>
      <c r="D7" s="1043" t="s">
        <v>1920</v>
      </c>
      <c r="E7" s="1043" t="s">
        <v>1920</v>
      </c>
      <c r="F7" s="1043" t="s">
        <v>1921</v>
      </c>
      <c r="G7" s="1043" t="s">
        <v>1922</v>
      </c>
      <c r="H7" s="1043" t="s">
        <v>1923</v>
      </c>
      <c r="I7" s="1043">
        <v>7678.3</v>
      </c>
      <c r="J7" s="1043" t="s">
        <v>1923</v>
      </c>
      <c r="K7" s="1044">
        <v>1</v>
      </c>
      <c r="L7" s="1044">
        <v>0</v>
      </c>
      <c r="M7" s="1044">
        <v>0</v>
      </c>
    </row>
    <row r="8" spans="1:13" ht="42.75" customHeight="1">
      <c r="A8" s="1040">
        <v>4</v>
      </c>
      <c r="B8" s="1041" t="s">
        <v>1927</v>
      </c>
      <c r="C8" s="1042">
        <v>110</v>
      </c>
      <c r="D8" s="1043" t="s">
        <v>1920</v>
      </c>
      <c r="E8" s="1043" t="s">
        <v>1928</v>
      </c>
      <c r="F8" s="1043" t="s">
        <v>1929</v>
      </c>
      <c r="G8" s="1043" t="s">
        <v>1922</v>
      </c>
      <c r="H8" s="1043" t="s">
        <v>1923</v>
      </c>
      <c r="I8" s="1042">
        <v>3988.71</v>
      </c>
      <c r="J8" s="1043" t="s">
        <v>1923</v>
      </c>
      <c r="K8" s="1044">
        <v>0</v>
      </c>
      <c r="L8" s="1044">
        <v>0</v>
      </c>
      <c r="M8" s="1044">
        <v>0</v>
      </c>
    </row>
    <row r="9" spans="1:13" ht="24.75" customHeight="1">
      <c r="A9" s="1040"/>
      <c r="B9" s="1045" t="s">
        <v>1930</v>
      </c>
      <c r="C9" s="1042"/>
      <c r="D9" s="1043"/>
      <c r="E9" s="1043"/>
      <c r="F9" s="1043"/>
      <c r="G9" s="1047"/>
      <c r="H9" s="1043"/>
      <c r="I9" s="1042"/>
      <c r="J9" s="1043"/>
      <c r="K9" s="1044"/>
      <c r="L9" s="1044"/>
      <c r="M9" s="1044"/>
    </row>
    <row r="10" spans="1:13" ht="44.25" customHeight="1">
      <c r="A10" s="1040">
        <v>5</v>
      </c>
      <c r="B10" s="1043" t="s">
        <v>1931</v>
      </c>
      <c r="C10" s="1042">
        <v>110</v>
      </c>
      <c r="D10" s="1043" t="s">
        <v>1920</v>
      </c>
      <c r="E10" s="1043" t="s">
        <v>1920</v>
      </c>
      <c r="F10" s="1043" t="s">
        <v>1932</v>
      </c>
      <c r="G10" s="1047" t="s">
        <v>1933</v>
      </c>
      <c r="H10" s="1043" t="s">
        <v>1923</v>
      </c>
      <c r="I10" s="1042">
        <v>27870.274</v>
      </c>
      <c r="J10" s="1043" t="s">
        <v>1923</v>
      </c>
      <c r="K10" s="1044">
        <v>1</v>
      </c>
      <c r="L10" s="1044">
        <v>0</v>
      </c>
      <c r="M10" s="1044">
        <v>0</v>
      </c>
    </row>
    <row r="11" spans="1:13" ht="37.5" customHeight="1">
      <c r="A11" s="1040">
        <v>6</v>
      </c>
      <c r="B11" s="1043" t="s">
        <v>1934</v>
      </c>
      <c r="C11" s="1042">
        <v>35</v>
      </c>
      <c r="D11" s="1043" t="s">
        <v>1920</v>
      </c>
      <c r="E11" s="1043" t="s">
        <v>1920</v>
      </c>
      <c r="F11" s="1043" t="s">
        <v>1932</v>
      </c>
      <c r="G11" s="1047" t="s">
        <v>1933</v>
      </c>
      <c r="H11" s="1043" t="s">
        <v>1923</v>
      </c>
      <c r="I11" s="1042">
        <v>9195.354</v>
      </c>
      <c r="J11" s="1043" t="s">
        <v>1923</v>
      </c>
      <c r="K11" s="1044">
        <v>0</v>
      </c>
      <c r="L11" s="1044">
        <v>0</v>
      </c>
      <c r="M11" s="1044">
        <v>0</v>
      </c>
    </row>
    <row r="12" spans="1:13" ht="37.5" customHeight="1">
      <c r="A12" s="1040">
        <v>7</v>
      </c>
      <c r="B12" s="1043" t="s">
        <v>1935</v>
      </c>
      <c r="C12" s="1042">
        <v>35</v>
      </c>
      <c r="D12" s="1043" t="s">
        <v>1920</v>
      </c>
      <c r="E12" s="1043" t="s">
        <v>1920</v>
      </c>
      <c r="F12" s="1043" t="s">
        <v>1932</v>
      </c>
      <c r="G12" s="1047" t="s">
        <v>1933</v>
      </c>
      <c r="H12" s="1043" t="s">
        <v>1923</v>
      </c>
      <c r="I12" s="1042">
        <v>7660.711</v>
      </c>
      <c r="J12" s="1043" t="s">
        <v>1923</v>
      </c>
      <c r="K12" s="1044">
        <v>0</v>
      </c>
      <c r="L12" s="1044">
        <v>0</v>
      </c>
      <c r="M12" s="1044">
        <v>0</v>
      </c>
    </row>
    <row r="13" spans="1:13" ht="47.25" customHeight="1">
      <c r="A13" s="1040">
        <v>8</v>
      </c>
      <c r="B13" s="1041" t="s">
        <v>1936</v>
      </c>
      <c r="C13" s="1042">
        <v>35</v>
      </c>
      <c r="D13" s="1043" t="s">
        <v>1920</v>
      </c>
      <c r="E13" s="1043" t="s">
        <v>1928</v>
      </c>
      <c r="F13" s="1043" t="s">
        <v>1929</v>
      </c>
      <c r="G13" s="1043" t="s">
        <v>1922</v>
      </c>
      <c r="H13" s="1043" t="s">
        <v>1923</v>
      </c>
      <c r="I13" s="1042">
        <v>1357.296</v>
      </c>
      <c r="J13" s="1043" t="s">
        <v>1923</v>
      </c>
      <c r="K13" s="1044">
        <v>0</v>
      </c>
      <c r="L13" s="1044">
        <v>0</v>
      </c>
      <c r="M13" s="1044">
        <v>0</v>
      </c>
    </row>
    <row r="14" spans="1:13" ht="48.75" customHeight="1">
      <c r="A14" s="1040">
        <v>9</v>
      </c>
      <c r="B14" s="1041" t="s">
        <v>1937</v>
      </c>
      <c r="C14" s="1042">
        <v>35</v>
      </c>
      <c r="D14" s="1043" t="s">
        <v>1920</v>
      </c>
      <c r="E14" s="1043" t="s">
        <v>1920</v>
      </c>
      <c r="F14" s="1043" t="s">
        <v>1921</v>
      </c>
      <c r="G14" s="1043" t="s">
        <v>1922</v>
      </c>
      <c r="H14" s="1043" t="s">
        <v>1923</v>
      </c>
      <c r="I14" s="1042">
        <v>45.304</v>
      </c>
      <c r="J14" s="1043" t="s">
        <v>1923</v>
      </c>
      <c r="K14" s="1044">
        <v>0</v>
      </c>
      <c r="L14" s="1044">
        <v>0</v>
      </c>
      <c r="M14" s="1044">
        <v>0</v>
      </c>
    </row>
    <row r="15" spans="1:13" ht="45.75" customHeight="1">
      <c r="A15" s="1040">
        <v>10</v>
      </c>
      <c r="B15" s="1041" t="s">
        <v>1938</v>
      </c>
      <c r="C15" s="1042">
        <v>110</v>
      </c>
      <c r="D15" s="1043" t="s">
        <v>1920</v>
      </c>
      <c r="E15" s="1043" t="s">
        <v>1920</v>
      </c>
      <c r="F15" s="1043" t="s">
        <v>1921</v>
      </c>
      <c r="G15" s="1043" t="s">
        <v>1922</v>
      </c>
      <c r="H15" s="1043" t="s">
        <v>1923</v>
      </c>
      <c r="I15" s="1042">
        <v>26177.052</v>
      </c>
      <c r="J15" s="1043" t="s">
        <v>1923</v>
      </c>
      <c r="K15" s="1044">
        <v>1</v>
      </c>
      <c r="L15" s="1044">
        <v>0</v>
      </c>
      <c r="M15" s="1044">
        <v>0</v>
      </c>
    </row>
    <row r="16" spans="1:13" ht="54.75" customHeight="1">
      <c r="A16" s="1040">
        <v>11</v>
      </c>
      <c r="B16" s="1041" t="s">
        <v>1939</v>
      </c>
      <c r="C16" s="1042">
        <v>35</v>
      </c>
      <c r="D16" s="1043" t="s">
        <v>1920</v>
      </c>
      <c r="E16" s="1043" t="s">
        <v>1920</v>
      </c>
      <c r="F16" s="1043" t="s">
        <v>1940</v>
      </c>
      <c r="G16" s="1046" t="s">
        <v>1874</v>
      </c>
      <c r="H16" s="1043" t="s">
        <v>1923</v>
      </c>
      <c r="I16" s="1042">
        <v>378.56</v>
      </c>
      <c r="J16" s="1043" t="s">
        <v>1923</v>
      </c>
      <c r="K16" s="1044">
        <v>0</v>
      </c>
      <c r="L16" s="1044">
        <v>0</v>
      </c>
      <c r="M16" s="1044">
        <v>0</v>
      </c>
    </row>
    <row r="17" spans="1:13" ht="54.75" customHeight="1">
      <c r="A17" s="1040">
        <v>12</v>
      </c>
      <c r="B17" s="1041" t="s">
        <v>1941</v>
      </c>
      <c r="C17" s="1042">
        <v>35</v>
      </c>
      <c r="D17" s="1043" t="s">
        <v>1920</v>
      </c>
      <c r="E17" s="1043" t="s">
        <v>1920</v>
      </c>
      <c r="F17" s="1043" t="s">
        <v>1932</v>
      </c>
      <c r="G17" s="1047" t="s">
        <v>1933</v>
      </c>
      <c r="H17" s="1043" t="s">
        <v>1923</v>
      </c>
      <c r="I17" s="1042">
        <v>701.736</v>
      </c>
      <c r="J17" s="1043" t="s">
        <v>1923</v>
      </c>
      <c r="K17" s="1044">
        <v>0</v>
      </c>
      <c r="L17" s="1044">
        <v>0</v>
      </c>
      <c r="M17" s="1044">
        <v>0</v>
      </c>
    </row>
    <row r="18" spans="1:13" ht="45.75" customHeight="1">
      <c r="A18" s="1040">
        <v>13</v>
      </c>
      <c r="B18" s="1041" t="s">
        <v>1942</v>
      </c>
      <c r="C18" s="1042">
        <v>35</v>
      </c>
      <c r="D18" s="1043" t="s">
        <v>1920</v>
      </c>
      <c r="E18" s="1043" t="s">
        <v>1928</v>
      </c>
      <c r="F18" s="1043" t="s">
        <v>1929</v>
      </c>
      <c r="G18" s="1043" t="s">
        <v>1922</v>
      </c>
      <c r="H18" s="1043" t="s">
        <v>1923</v>
      </c>
      <c r="I18" s="1042">
        <v>5228.773</v>
      </c>
      <c r="J18" s="1043" t="s">
        <v>1923</v>
      </c>
      <c r="K18" s="1044">
        <v>0</v>
      </c>
      <c r="L18" s="1044">
        <v>0</v>
      </c>
      <c r="M18" s="1044">
        <v>0</v>
      </c>
    </row>
    <row r="19" spans="1:13" ht="44.25" customHeight="1">
      <c r="A19" s="1040">
        <v>14</v>
      </c>
      <c r="B19" s="1041" t="s">
        <v>1943</v>
      </c>
      <c r="C19" s="1042">
        <v>35</v>
      </c>
      <c r="D19" s="1043" t="s">
        <v>1920</v>
      </c>
      <c r="E19" s="1043" t="s">
        <v>1928</v>
      </c>
      <c r="F19" s="1043" t="s">
        <v>1929</v>
      </c>
      <c r="G19" s="1043" t="s">
        <v>1922</v>
      </c>
      <c r="H19" s="1043" t="s">
        <v>1923</v>
      </c>
      <c r="I19" s="1042">
        <v>1309.14</v>
      </c>
      <c r="J19" s="1043" t="s">
        <v>1923</v>
      </c>
      <c r="K19" s="1044">
        <v>0</v>
      </c>
      <c r="L19" s="1044">
        <v>0</v>
      </c>
      <c r="M19" s="1044">
        <v>0</v>
      </c>
    </row>
    <row r="20" spans="1:13" ht="48" customHeight="1">
      <c r="A20" s="1040">
        <v>15</v>
      </c>
      <c r="B20" s="1041" t="s">
        <v>1944</v>
      </c>
      <c r="C20" s="1042">
        <v>35</v>
      </c>
      <c r="D20" s="1043" t="s">
        <v>1920</v>
      </c>
      <c r="E20" s="1043" t="s">
        <v>1928</v>
      </c>
      <c r="F20" s="1043" t="s">
        <v>1929</v>
      </c>
      <c r="G20" s="1043" t="s">
        <v>1922</v>
      </c>
      <c r="H20" s="1043" t="s">
        <v>1923</v>
      </c>
      <c r="I20" s="1042">
        <v>2634.835</v>
      </c>
      <c r="J20" s="1043" t="s">
        <v>1923</v>
      </c>
      <c r="K20" s="1044">
        <v>0</v>
      </c>
      <c r="L20" s="1044">
        <v>0</v>
      </c>
      <c r="M20" s="1044">
        <v>0</v>
      </c>
    </row>
    <row r="21" spans="1:13" ht="48" customHeight="1">
      <c r="A21" s="1040">
        <v>16</v>
      </c>
      <c r="B21" s="1041" t="s">
        <v>1945</v>
      </c>
      <c r="C21" s="1042">
        <v>35</v>
      </c>
      <c r="D21" s="1043" t="s">
        <v>1920</v>
      </c>
      <c r="E21" s="1043" t="s">
        <v>1928</v>
      </c>
      <c r="F21" s="1043" t="s">
        <v>1929</v>
      </c>
      <c r="G21" s="1043" t="s">
        <v>1922</v>
      </c>
      <c r="H21" s="1043" t="s">
        <v>1923</v>
      </c>
      <c r="I21" s="1042">
        <v>4718.771</v>
      </c>
      <c r="J21" s="1043" t="s">
        <v>1923</v>
      </c>
      <c r="K21" s="1044">
        <v>0</v>
      </c>
      <c r="L21" s="1044">
        <v>0</v>
      </c>
      <c r="M21" s="1044">
        <v>0</v>
      </c>
    </row>
    <row r="22" spans="1:13" ht="46.5" customHeight="1">
      <c r="A22" s="1040">
        <v>17</v>
      </c>
      <c r="B22" s="1041" t="s">
        <v>1946</v>
      </c>
      <c r="C22" s="1042">
        <v>110</v>
      </c>
      <c r="D22" s="1043" t="s">
        <v>1920</v>
      </c>
      <c r="E22" s="1043" t="s">
        <v>1920</v>
      </c>
      <c r="F22" s="1043" t="s">
        <v>1947</v>
      </c>
      <c r="G22" s="1043"/>
      <c r="H22" s="1043" t="s">
        <v>1923</v>
      </c>
      <c r="I22" s="1042">
        <v>36875.815</v>
      </c>
      <c r="J22" s="1043" t="s">
        <v>1923</v>
      </c>
      <c r="K22" s="1044">
        <v>1</v>
      </c>
      <c r="L22" s="1044">
        <v>0</v>
      </c>
      <c r="M22" s="1044">
        <v>0</v>
      </c>
    </row>
    <row r="23" spans="1:13" ht="31.5" customHeight="1">
      <c r="A23" s="1040"/>
      <c r="B23" s="1048" t="s">
        <v>1948</v>
      </c>
      <c r="C23" s="1042"/>
      <c r="D23" s="1043"/>
      <c r="E23" s="1043"/>
      <c r="F23" s="1043"/>
      <c r="G23" s="1043"/>
      <c r="H23" s="1043"/>
      <c r="I23" s="1042"/>
      <c r="J23" s="1043"/>
      <c r="K23" s="1044"/>
      <c r="L23" s="1044"/>
      <c r="M23" s="1044"/>
    </row>
    <row r="24" spans="1:13" ht="39" customHeight="1">
      <c r="A24" s="1040">
        <v>18</v>
      </c>
      <c r="B24" s="1043" t="s">
        <v>1949</v>
      </c>
      <c r="C24" s="1042">
        <v>110</v>
      </c>
      <c r="D24" s="1043" t="s">
        <v>1920</v>
      </c>
      <c r="E24" s="1043" t="s">
        <v>1920</v>
      </c>
      <c r="F24" s="1043" t="s">
        <v>1932</v>
      </c>
      <c r="G24" s="1047" t="s">
        <v>1933</v>
      </c>
      <c r="H24" s="1043" t="s">
        <v>1923</v>
      </c>
      <c r="I24" s="1042">
        <v>114418.92</v>
      </c>
      <c r="J24" s="1043" t="s">
        <v>1923</v>
      </c>
      <c r="K24" s="1044">
        <v>1</v>
      </c>
      <c r="L24" s="1044" t="s">
        <v>1950</v>
      </c>
      <c r="M24" s="1044" t="s">
        <v>1950</v>
      </c>
    </row>
    <row r="25" spans="1:13" ht="42.75" customHeight="1">
      <c r="A25" s="1040">
        <v>19</v>
      </c>
      <c r="B25" s="1043" t="s">
        <v>1951</v>
      </c>
      <c r="C25" s="1042">
        <v>110</v>
      </c>
      <c r="D25" s="1043" t="s">
        <v>1920</v>
      </c>
      <c r="E25" s="1043" t="s">
        <v>1920</v>
      </c>
      <c r="F25" s="1043" t="s">
        <v>1932</v>
      </c>
      <c r="G25" s="1047" t="s">
        <v>1933</v>
      </c>
      <c r="H25" s="1043" t="s">
        <v>1923</v>
      </c>
      <c r="I25" s="1042">
        <v>106396.136</v>
      </c>
      <c r="J25" s="1043" t="s">
        <v>1923</v>
      </c>
      <c r="K25" s="1044">
        <v>1</v>
      </c>
      <c r="L25" s="1044" t="s">
        <v>1950</v>
      </c>
      <c r="M25" s="1044" t="s">
        <v>1950</v>
      </c>
    </row>
    <row r="26" spans="1:13" ht="45.75" customHeight="1">
      <c r="A26" s="1040">
        <v>20</v>
      </c>
      <c r="B26" s="1043" t="s">
        <v>1952</v>
      </c>
      <c r="C26" s="1042">
        <v>110</v>
      </c>
      <c r="D26" s="1043" t="s">
        <v>1920</v>
      </c>
      <c r="E26" s="1043" t="s">
        <v>1920</v>
      </c>
      <c r="F26" s="1043" t="s">
        <v>1932</v>
      </c>
      <c r="G26" s="1047" t="s">
        <v>1933</v>
      </c>
      <c r="H26" s="1043" t="s">
        <v>1923</v>
      </c>
      <c r="I26" s="1042">
        <v>20378.424</v>
      </c>
      <c r="J26" s="1043" t="s">
        <v>1923</v>
      </c>
      <c r="K26" s="1044">
        <v>1</v>
      </c>
      <c r="L26" s="1044" t="s">
        <v>1950</v>
      </c>
      <c r="M26" s="1044" t="s">
        <v>1950</v>
      </c>
    </row>
    <row r="27" spans="1:13" ht="36" customHeight="1">
      <c r="A27" s="1040">
        <v>21</v>
      </c>
      <c r="B27" s="1043" t="s">
        <v>1953</v>
      </c>
      <c r="C27" s="1042">
        <v>110</v>
      </c>
      <c r="D27" s="1043" t="s">
        <v>1920</v>
      </c>
      <c r="E27" s="1043" t="s">
        <v>1920</v>
      </c>
      <c r="F27" s="1043" t="s">
        <v>1932</v>
      </c>
      <c r="G27" s="1047" t="s">
        <v>1933</v>
      </c>
      <c r="H27" s="1043" t="s">
        <v>1923</v>
      </c>
      <c r="I27" s="1042">
        <v>85394.32</v>
      </c>
      <c r="J27" s="1043" t="s">
        <v>1923</v>
      </c>
      <c r="K27" s="1044">
        <v>1</v>
      </c>
      <c r="L27" s="1044" t="s">
        <v>1950</v>
      </c>
      <c r="M27" s="1044" t="s">
        <v>1950</v>
      </c>
    </row>
    <row r="28" spans="1:13" ht="36.75" customHeight="1">
      <c r="A28" s="1040">
        <v>22</v>
      </c>
      <c r="B28" s="1043" t="s">
        <v>1954</v>
      </c>
      <c r="C28" s="1042">
        <v>110</v>
      </c>
      <c r="D28" s="1043" t="s">
        <v>1920</v>
      </c>
      <c r="E28" s="1043" t="s">
        <v>1920</v>
      </c>
      <c r="F28" s="1043" t="s">
        <v>1932</v>
      </c>
      <c r="G28" s="1047" t="s">
        <v>1933</v>
      </c>
      <c r="H28" s="1043" t="s">
        <v>1923</v>
      </c>
      <c r="I28" s="1042">
        <v>388299.12</v>
      </c>
      <c r="J28" s="1043" t="s">
        <v>1923</v>
      </c>
      <c r="K28" s="1044">
        <v>1</v>
      </c>
      <c r="L28" s="1044" t="s">
        <v>1950</v>
      </c>
      <c r="M28" s="1044" t="s">
        <v>1950</v>
      </c>
    </row>
    <row r="29" spans="1:13" ht="35.25" customHeight="1">
      <c r="A29" s="1040">
        <v>23</v>
      </c>
      <c r="B29" s="1043" t="s">
        <v>1953</v>
      </c>
      <c r="C29" s="1042">
        <v>10</v>
      </c>
      <c r="D29" s="1043" t="s">
        <v>1920</v>
      </c>
      <c r="E29" s="1043" t="s">
        <v>1920</v>
      </c>
      <c r="F29" s="1043" t="s">
        <v>1932</v>
      </c>
      <c r="G29" s="1047" t="s">
        <v>1933</v>
      </c>
      <c r="H29" s="1043" t="s">
        <v>1923</v>
      </c>
      <c r="I29" s="1042">
        <v>1196.232</v>
      </c>
      <c r="J29" s="1043" t="s">
        <v>1923</v>
      </c>
      <c r="K29" s="1044">
        <v>0</v>
      </c>
      <c r="L29" s="1044" t="s">
        <v>1950</v>
      </c>
      <c r="M29" s="1044" t="s">
        <v>1950</v>
      </c>
    </row>
    <row r="30" spans="1:13" ht="33" customHeight="1">
      <c r="A30" s="1040">
        <v>24</v>
      </c>
      <c r="B30" s="1043" t="s">
        <v>1954</v>
      </c>
      <c r="C30" s="1042">
        <v>10</v>
      </c>
      <c r="D30" s="1043" t="s">
        <v>1920</v>
      </c>
      <c r="E30" s="1043" t="s">
        <v>1920</v>
      </c>
      <c r="F30" s="1043" t="s">
        <v>1932</v>
      </c>
      <c r="G30" s="1047" t="s">
        <v>1933</v>
      </c>
      <c r="H30" s="1043" t="s">
        <v>1923</v>
      </c>
      <c r="I30" s="1042">
        <v>4582.2</v>
      </c>
      <c r="J30" s="1043" t="s">
        <v>1923</v>
      </c>
      <c r="K30" s="1044">
        <v>0</v>
      </c>
      <c r="L30" s="1044" t="s">
        <v>1950</v>
      </c>
      <c r="M30" s="1044" t="s">
        <v>1950</v>
      </c>
    </row>
    <row r="31" spans="1:13" ht="33.75" customHeight="1">
      <c r="A31" s="1040">
        <v>25</v>
      </c>
      <c r="B31" s="1043" t="s">
        <v>1955</v>
      </c>
      <c r="C31" s="1042">
        <v>110</v>
      </c>
      <c r="D31" s="1043" t="s">
        <v>1920</v>
      </c>
      <c r="E31" s="1043" t="s">
        <v>1920</v>
      </c>
      <c r="F31" s="1043" t="s">
        <v>1932</v>
      </c>
      <c r="G31" s="1047" t="s">
        <v>1933</v>
      </c>
      <c r="H31" s="1043" t="s">
        <v>1923</v>
      </c>
      <c r="I31" s="1042">
        <v>61</v>
      </c>
      <c r="J31" s="1043" t="s">
        <v>1923</v>
      </c>
      <c r="K31" s="1044">
        <v>1</v>
      </c>
      <c r="L31" s="1044" t="s">
        <v>1950</v>
      </c>
      <c r="M31" s="1044" t="s">
        <v>1950</v>
      </c>
    </row>
    <row r="32" spans="1:13" ht="30" customHeight="1">
      <c r="A32" s="1040">
        <v>26</v>
      </c>
      <c r="B32" s="1043" t="s">
        <v>1956</v>
      </c>
      <c r="C32" s="1042">
        <v>0.4</v>
      </c>
      <c r="D32" s="1049" t="s">
        <v>1957</v>
      </c>
      <c r="E32" s="1049" t="s">
        <v>1957</v>
      </c>
      <c r="F32" s="1043" t="s">
        <v>1932</v>
      </c>
      <c r="G32" s="1047" t="s">
        <v>1933</v>
      </c>
      <c r="H32" s="1043" t="s">
        <v>1923</v>
      </c>
      <c r="I32" s="1042">
        <v>540.801</v>
      </c>
      <c r="J32" s="1043" t="s">
        <v>1923</v>
      </c>
      <c r="K32" s="1044">
        <v>0</v>
      </c>
      <c r="L32" s="1044">
        <v>0</v>
      </c>
      <c r="M32" s="1044" t="s">
        <v>1950</v>
      </c>
    </row>
    <row r="33" spans="1:13" ht="27" customHeight="1">
      <c r="A33" s="1040">
        <v>27</v>
      </c>
      <c r="B33" s="1043" t="s">
        <v>1958</v>
      </c>
      <c r="C33" s="1042">
        <v>0.4</v>
      </c>
      <c r="D33" s="1049" t="s">
        <v>1957</v>
      </c>
      <c r="E33" s="1049" t="s">
        <v>1957</v>
      </c>
      <c r="F33" s="1043" t="s">
        <v>1932</v>
      </c>
      <c r="G33" s="1047" t="s">
        <v>1933</v>
      </c>
      <c r="H33" s="1043" t="s">
        <v>1923</v>
      </c>
      <c r="I33" s="1042">
        <v>105.154</v>
      </c>
      <c r="J33" s="1043" t="s">
        <v>1923</v>
      </c>
      <c r="K33" s="1044">
        <v>0</v>
      </c>
      <c r="L33" s="1044">
        <v>0</v>
      </c>
      <c r="M33" s="1044" t="s">
        <v>1950</v>
      </c>
    </row>
    <row r="34" spans="1:13" ht="15.75" customHeight="1">
      <c r="A34" s="1040"/>
      <c r="B34" s="1048" t="s">
        <v>1959</v>
      </c>
      <c r="C34" s="1050"/>
      <c r="D34" s="1050"/>
      <c r="E34" s="828"/>
      <c r="F34" s="1051"/>
      <c r="G34" s="1051"/>
      <c r="H34" s="1050"/>
      <c r="I34" s="1050"/>
      <c r="J34" s="1050"/>
      <c r="K34" s="1036"/>
      <c r="L34" s="1036"/>
      <c r="M34" s="1036"/>
    </row>
    <row r="35" spans="1:13" ht="25.5" customHeight="1">
      <c r="A35" s="1040">
        <v>28</v>
      </c>
      <c r="B35" s="1043" t="s">
        <v>1953</v>
      </c>
      <c r="C35" s="1042">
        <v>110</v>
      </c>
      <c r="D35" s="1043" t="s">
        <v>1928</v>
      </c>
      <c r="E35" s="1043" t="s">
        <v>1920</v>
      </c>
      <c r="F35" s="1043" t="s">
        <v>1932</v>
      </c>
      <c r="G35" s="1047" t="s">
        <v>1933</v>
      </c>
      <c r="H35" s="1043" t="s">
        <v>1923</v>
      </c>
      <c r="I35" s="1042">
        <v>522508</v>
      </c>
      <c r="J35" s="1043" t="s">
        <v>1961</v>
      </c>
      <c r="K35" s="1036">
        <v>1</v>
      </c>
      <c r="L35" s="1044" t="s">
        <v>1950</v>
      </c>
      <c r="M35" s="1044" t="s">
        <v>1950</v>
      </c>
    </row>
    <row r="36" spans="1:13" ht="27.75" customHeight="1">
      <c r="A36" s="1040">
        <v>29</v>
      </c>
      <c r="B36" s="1043" t="s">
        <v>1954</v>
      </c>
      <c r="C36" s="1042">
        <v>110</v>
      </c>
      <c r="D36" s="1043" t="s">
        <v>1928</v>
      </c>
      <c r="E36" s="1043" t="s">
        <v>1920</v>
      </c>
      <c r="F36" s="1043" t="s">
        <v>1932</v>
      </c>
      <c r="G36" s="1047" t="s">
        <v>1933</v>
      </c>
      <c r="H36" s="1043" t="s">
        <v>1923</v>
      </c>
      <c r="I36" s="1042">
        <v>563695.42</v>
      </c>
      <c r="J36" s="1043" t="s">
        <v>1923</v>
      </c>
      <c r="K36" s="1044">
        <v>1</v>
      </c>
      <c r="L36" s="1044" t="s">
        <v>1950</v>
      </c>
      <c r="M36" s="1044" t="s">
        <v>1950</v>
      </c>
    </row>
    <row r="37" spans="1:13" ht="25.5" customHeight="1">
      <c r="A37" s="1040">
        <v>30</v>
      </c>
      <c r="B37" s="1043" t="s">
        <v>1962</v>
      </c>
      <c r="C37" s="1042">
        <v>110</v>
      </c>
      <c r="D37" s="1043" t="s">
        <v>1920</v>
      </c>
      <c r="E37" s="1043" t="s">
        <v>1920</v>
      </c>
      <c r="F37" s="1043" t="s">
        <v>1932</v>
      </c>
      <c r="G37" s="1047" t="s">
        <v>1933</v>
      </c>
      <c r="H37" s="1043" t="s">
        <v>1923</v>
      </c>
      <c r="I37" s="1042">
        <v>15373.13</v>
      </c>
      <c r="J37" s="1043" t="s">
        <v>1923</v>
      </c>
      <c r="K37" s="1044">
        <v>1</v>
      </c>
      <c r="L37" s="1044" t="s">
        <v>1950</v>
      </c>
      <c r="M37" s="1044" t="s">
        <v>1950</v>
      </c>
    </row>
    <row r="38" spans="1:13" ht="27.75" customHeight="1">
      <c r="A38" s="1040">
        <v>31</v>
      </c>
      <c r="B38" s="1043" t="s">
        <v>1963</v>
      </c>
      <c r="C38" s="1042">
        <v>35</v>
      </c>
      <c r="D38" s="1043" t="s">
        <v>1920</v>
      </c>
      <c r="E38" s="1043" t="s">
        <v>1920</v>
      </c>
      <c r="F38" s="1043" t="s">
        <v>1932</v>
      </c>
      <c r="G38" s="1047" t="s">
        <v>1933</v>
      </c>
      <c r="H38" s="1043" t="s">
        <v>1923</v>
      </c>
      <c r="I38" s="1042">
        <v>3338.295</v>
      </c>
      <c r="J38" s="1043" t="s">
        <v>1923</v>
      </c>
      <c r="K38" s="1044">
        <v>0</v>
      </c>
      <c r="L38" s="1044" t="s">
        <v>1950</v>
      </c>
      <c r="M38" s="1044" t="s">
        <v>1950</v>
      </c>
    </row>
    <row r="39" spans="1:13" ht="27" customHeight="1">
      <c r="A39" s="1040">
        <v>32</v>
      </c>
      <c r="B39" s="1043" t="s">
        <v>1953</v>
      </c>
      <c r="C39" s="1042">
        <v>10</v>
      </c>
      <c r="D39" s="1043" t="s">
        <v>1920</v>
      </c>
      <c r="E39" s="1043" t="s">
        <v>1920</v>
      </c>
      <c r="F39" s="1043" t="s">
        <v>1932</v>
      </c>
      <c r="G39" s="1047" t="s">
        <v>1933</v>
      </c>
      <c r="H39" s="1043" t="s">
        <v>1923</v>
      </c>
      <c r="I39" s="1042">
        <v>91412.57</v>
      </c>
      <c r="J39" s="1043" t="s">
        <v>1923</v>
      </c>
      <c r="K39" s="1044">
        <v>0</v>
      </c>
      <c r="L39" s="1044" t="s">
        <v>1950</v>
      </c>
      <c r="M39" s="1044" t="s">
        <v>1950</v>
      </c>
    </row>
    <row r="40" spans="1:13" ht="31.5" customHeight="1">
      <c r="A40" s="1040">
        <v>33</v>
      </c>
      <c r="B40" s="1043" t="s">
        <v>1954</v>
      </c>
      <c r="C40" s="1042">
        <v>10</v>
      </c>
      <c r="D40" s="1043" t="s">
        <v>1920</v>
      </c>
      <c r="E40" s="1043" t="s">
        <v>1920</v>
      </c>
      <c r="F40" s="1043" t="s">
        <v>1932</v>
      </c>
      <c r="G40" s="1047" t="s">
        <v>1933</v>
      </c>
      <c r="H40" s="1043" t="s">
        <v>1923</v>
      </c>
      <c r="I40" s="1042">
        <v>89229.41</v>
      </c>
      <c r="J40" s="1043" t="s">
        <v>1923</v>
      </c>
      <c r="K40" s="1044">
        <v>1</v>
      </c>
      <c r="L40" s="1044" t="s">
        <v>1950</v>
      </c>
      <c r="M40" s="1044" t="s">
        <v>1950</v>
      </c>
    </row>
    <row r="41" spans="1:13" ht="30" customHeight="1">
      <c r="A41" s="1040">
        <v>34</v>
      </c>
      <c r="B41" s="1043" t="s">
        <v>1964</v>
      </c>
      <c r="C41" s="1042">
        <v>0.4</v>
      </c>
      <c r="D41" s="1043" t="s">
        <v>1920</v>
      </c>
      <c r="E41" s="1043" t="s">
        <v>1920</v>
      </c>
      <c r="F41" s="1043" t="s">
        <v>1932</v>
      </c>
      <c r="G41" s="1047" t="s">
        <v>1933</v>
      </c>
      <c r="H41" s="1043" t="s">
        <v>1923</v>
      </c>
      <c r="I41" s="1042">
        <v>0</v>
      </c>
      <c r="J41" s="1043" t="s">
        <v>1923</v>
      </c>
      <c r="K41" s="1044">
        <v>0</v>
      </c>
      <c r="L41" s="1044">
        <v>0</v>
      </c>
      <c r="M41" s="1044" t="s">
        <v>1950</v>
      </c>
    </row>
    <row r="42" spans="1:13" ht="29.25" customHeight="1">
      <c r="A42" s="1040">
        <v>35</v>
      </c>
      <c r="B42" s="1043" t="s">
        <v>1965</v>
      </c>
      <c r="C42" s="1042">
        <v>110</v>
      </c>
      <c r="D42" s="1043" t="s">
        <v>1920</v>
      </c>
      <c r="E42" s="1043" t="s">
        <v>1920</v>
      </c>
      <c r="F42" s="1043" t="s">
        <v>1932</v>
      </c>
      <c r="G42" s="1047" t="s">
        <v>1933</v>
      </c>
      <c r="H42" s="1043" t="s">
        <v>1923</v>
      </c>
      <c r="I42" s="1042">
        <v>98</v>
      </c>
      <c r="J42" s="1043" t="s">
        <v>1923</v>
      </c>
      <c r="K42" s="1044">
        <v>1</v>
      </c>
      <c r="L42" s="1044" t="s">
        <v>1950</v>
      </c>
      <c r="M42" s="1044" t="s">
        <v>1950</v>
      </c>
    </row>
    <row r="43" spans="1:13" ht="27.75" customHeight="1">
      <c r="A43" s="1040">
        <v>36</v>
      </c>
      <c r="B43" s="1043" t="s">
        <v>1966</v>
      </c>
      <c r="C43" s="1042">
        <v>110</v>
      </c>
      <c r="D43" s="1043" t="s">
        <v>1920</v>
      </c>
      <c r="E43" s="1043" t="s">
        <v>1920</v>
      </c>
      <c r="F43" s="1043" t="s">
        <v>1932</v>
      </c>
      <c r="G43" s="1047" t="s">
        <v>1933</v>
      </c>
      <c r="H43" s="1043" t="s">
        <v>1923</v>
      </c>
      <c r="I43" s="1042">
        <v>0</v>
      </c>
      <c r="J43" s="1043" t="s">
        <v>1923</v>
      </c>
      <c r="K43" s="1044">
        <v>1</v>
      </c>
      <c r="L43" s="1044" t="s">
        <v>1950</v>
      </c>
      <c r="M43" s="1044" t="s">
        <v>1950</v>
      </c>
    </row>
    <row r="44" spans="1:13" ht="30" customHeight="1">
      <c r="A44" s="1040">
        <v>37</v>
      </c>
      <c r="B44" s="1043" t="s">
        <v>1967</v>
      </c>
      <c r="C44" s="1042">
        <v>0.4</v>
      </c>
      <c r="D44" s="1049" t="s">
        <v>1957</v>
      </c>
      <c r="E44" s="1049" t="s">
        <v>1957</v>
      </c>
      <c r="F44" s="1043" t="s">
        <v>1932</v>
      </c>
      <c r="G44" s="1047" t="s">
        <v>1933</v>
      </c>
      <c r="H44" s="1043" t="s">
        <v>1923</v>
      </c>
      <c r="I44" s="1042">
        <v>26.276</v>
      </c>
      <c r="J44" s="1043" t="s">
        <v>1923</v>
      </c>
      <c r="K44" s="1044">
        <v>0</v>
      </c>
      <c r="L44" s="1044">
        <v>0</v>
      </c>
      <c r="M44" s="1044" t="s">
        <v>1950</v>
      </c>
    </row>
    <row r="45" spans="1:13" ht="30.75" customHeight="1">
      <c r="A45" s="1040">
        <v>39</v>
      </c>
      <c r="B45" s="1043" t="s">
        <v>1956</v>
      </c>
      <c r="C45" s="1042">
        <v>10</v>
      </c>
      <c r="D45" s="1049" t="s">
        <v>1957</v>
      </c>
      <c r="E45" s="1049" t="s">
        <v>1957</v>
      </c>
      <c r="F45" s="1043" t="s">
        <v>1932</v>
      </c>
      <c r="G45" s="1047" t="s">
        <v>1933</v>
      </c>
      <c r="H45" s="1043" t="s">
        <v>1923</v>
      </c>
      <c r="I45" s="1042">
        <v>704.608</v>
      </c>
      <c r="J45" s="1043" t="s">
        <v>1923</v>
      </c>
      <c r="K45" s="1044">
        <v>0</v>
      </c>
      <c r="L45" s="1044" t="s">
        <v>1950</v>
      </c>
      <c r="M45" s="1044" t="s">
        <v>1950</v>
      </c>
    </row>
    <row r="46" spans="1:13" ht="33" customHeight="1">
      <c r="A46" s="1040">
        <v>40</v>
      </c>
      <c r="B46" s="1043" t="s">
        <v>1958</v>
      </c>
      <c r="C46" s="1042">
        <v>10</v>
      </c>
      <c r="D46" s="1049" t="s">
        <v>1957</v>
      </c>
      <c r="E46" s="1049" t="s">
        <v>1957</v>
      </c>
      <c r="F46" s="1043" t="s">
        <v>1932</v>
      </c>
      <c r="G46" s="1047" t="s">
        <v>1933</v>
      </c>
      <c r="H46" s="1043" t="s">
        <v>1923</v>
      </c>
      <c r="I46" s="1042">
        <v>705.536</v>
      </c>
      <c r="J46" s="1043" t="s">
        <v>1923</v>
      </c>
      <c r="K46" s="1044">
        <v>0</v>
      </c>
      <c r="L46" s="1044" t="s">
        <v>1950</v>
      </c>
      <c r="M46" s="1044" t="s">
        <v>1950</v>
      </c>
    </row>
    <row r="47" spans="1:13" ht="27.75" customHeight="1">
      <c r="A47" s="1040">
        <v>41</v>
      </c>
      <c r="B47" s="1043" t="s">
        <v>1968</v>
      </c>
      <c r="C47" s="1042">
        <v>0.4</v>
      </c>
      <c r="D47" s="1049" t="s">
        <v>1957</v>
      </c>
      <c r="E47" s="1049" t="s">
        <v>1957</v>
      </c>
      <c r="F47" s="1043" t="s">
        <v>1932</v>
      </c>
      <c r="G47" s="1047" t="s">
        <v>1933</v>
      </c>
      <c r="H47" s="1043" t="s">
        <v>1923</v>
      </c>
      <c r="I47" s="1042">
        <v>197.018</v>
      </c>
      <c r="J47" s="1043" t="s">
        <v>1923</v>
      </c>
      <c r="K47" s="1044">
        <v>0</v>
      </c>
      <c r="L47" s="1044">
        <v>0</v>
      </c>
      <c r="M47" s="1044" t="s">
        <v>1950</v>
      </c>
    </row>
    <row r="48" spans="1:13" ht="28.5" customHeight="1">
      <c r="A48" s="1040">
        <v>42</v>
      </c>
      <c r="B48" s="1043" t="s">
        <v>1969</v>
      </c>
      <c r="C48" s="1042">
        <v>0.4</v>
      </c>
      <c r="D48" s="1049" t="s">
        <v>1957</v>
      </c>
      <c r="E48" s="1049" t="s">
        <v>1957</v>
      </c>
      <c r="F48" s="1043" t="s">
        <v>1932</v>
      </c>
      <c r="G48" s="1047" t="s">
        <v>1933</v>
      </c>
      <c r="H48" s="1043" t="s">
        <v>1923</v>
      </c>
      <c r="I48" s="1042">
        <v>384.912</v>
      </c>
      <c r="J48" s="1043" t="s">
        <v>1923</v>
      </c>
      <c r="K48" s="1044">
        <v>0</v>
      </c>
      <c r="L48" s="1044">
        <v>0</v>
      </c>
      <c r="M48" s="1044" t="s">
        <v>1950</v>
      </c>
    </row>
    <row r="49" spans="1:13" ht="17.25" customHeight="1">
      <c r="A49" s="1040"/>
      <c r="B49" s="1048" t="s">
        <v>1970</v>
      </c>
      <c r="C49" s="1042"/>
      <c r="D49" s="1042"/>
      <c r="E49" s="1043"/>
      <c r="F49" s="1043"/>
      <c r="G49" s="1043"/>
      <c r="H49" s="1042"/>
      <c r="I49" s="1042"/>
      <c r="J49" s="1042"/>
      <c r="K49" s="1044"/>
      <c r="L49" s="1044"/>
      <c r="M49" s="1044"/>
    </row>
    <row r="50" spans="1:13" ht="24.75" customHeight="1">
      <c r="A50" s="1040">
        <v>43</v>
      </c>
      <c r="B50" s="1043" t="s">
        <v>1953</v>
      </c>
      <c r="C50" s="1042">
        <v>110</v>
      </c>
      <c r="D50" s="1043" t="s">
        <v>1920</v>
      </c>
      <c r="E50" s="1043" t="s">
        <v>1920</v>
      </c>
      <c r="F50" s="1043" t="s">
        <v>1932</v>
      </c>
      <c r="G50" s="1047" t="s">
        <v>1933</v>
      </c>
      <c r="H50" s="1043" t="s">
        <v>1923</v>
      </c>
      <c r="I50" s="1042">
        <v>241951.875</v>
      </c>
      <c r="J50" s="1043" t="s">
        <v>1923</v>
      </c>
      <c r="K50" s="1044">
        <v>1</v>
      </c>
      <c r="L50" s="1044" t="s">
        <v>1950</v>
      </c>
      <c r="M50" s="1044" t="s">
        <v>1950</v>
      </c>
    </row>
    <row r="51" spans="1:13" ht="27" customHeight="1">
      <c r="A51" s="1040">
        <v>44</v>
      </c>
      <c r="B51" s="1043" t="s">
        <v>1954</v>
      </c>
      <c r="C51" s="1042">
        <v>110</v>
      </c>
      <c r="D51" s="1043" t="s">
        <v>1920</v>
      </c>
      <c r="E51" s="1043" t="s">
        <v>1920</v>
      </c>
      <c r="F51" s="1043" t="s">
        <v>1932</v>
      </c>
      <c r="G51" s="1047" t="s">
        <v>1933</v>
      </c>
      <c r="H51" s="1043" t="s">
        <v>1923</v>
      </c>
      <c r="I51" s="1042">
        <v>382085.55</v>
      </c>
      <c r="J51" s="1043" t="s">
        <v>1923</v>
      </c>
      <c r="K51" s="1044">
        <v>1</v>
      </c>
      <c r="L51" s="1044" t="s">
        <v>1950</v>
      </c>
      <c r="M51" s="1044" t="s">
        <v>1950</v>
      </c>
    </row>
    <row r="52" spans="1:13" ht="12.75">
      <c r="A52" s="1040">
        <v>45</v>
      </c>
      <c r="B52" s="1043" t="s">
        <v>1968</v>
      </c>
      <c r="C52" s="1042">
        <v>0.4</v>
      </c>
      <c r="D52" s="1049" t="s">
        <v>1957</v>
      </c>
      <c r="E52" s="1049" t="s">
        <v>1957</v>
      </c>
      <c r="F52" s="1043" t="s">
        <v>1932</v>
      </c>
      <c r="G52" s="1047" t="s">
        <v>1933</v>
      </c>
      <c r="H52" s="1043" t="s">
        <v>1923</v>
      </c>
      <c r="I52" s="1042">
        <v>52.18</v>
      </c>
      <c r="J52" s="1043" t="s">
        <v>1923</v>
      </c>
      <c r="K52" s="1044">
        <v>0</v>
      </c>
      <c r="L52" s="1044"/>
      <c r="M52" s="1044"/>
    </row>
    <row r="53" spans="1:13" ht="26.25" customHeight="1">
      <c r="A53" s="1040">
        <v>46</v>
      </c>
      <c r="B53" s="1043" t="s">
        <v>1971</v>
      </c>
      <c r="C53" s="1042">
        <v>110</v>
      </c>
      <c r="D53" s="1043" t="s">
        <v>1920</v>
      </c>
      <c r="E53" s="1043" t="s">
        <v>1920</v>
      </c>
      <c r="F53" s="1043" t="s">
        <v>1932</v>
      </c>
      <c r="G53" s="1047" t="s">
        <v>1933</v>
      </c>
      <c r="H53" s="1043" t="s">
        <v>1923</v>
      </c>
      <c r="I53" s="1042">
        <v>410.025</v>
      </c>
      <c r="J53" s="1043" t="s">
        <v>1923</v>
      </c>
      <c r="K53" s="1044">
        <v>1</v>
      </c>
      <c r="L53" s="1044" t="s">
        <v>1950</v>
      </c>
      <c r="M53" s="1044" t="s">
        <v>1950</v>
      </c>
    </row>
    <row r="54" spans="1:13" ht="15" customHeight="1">
      <c r="A54" s="1040"/>
      <c r="B54" s="1048" t="s">
        <v>1972</v>
      </c>
      <c r="C54" s="1042"/>
      <c r="D54" s="1043"/>
      <c r="E54" s="1043"/>
      <c r="F54" s="1043"/>
      <c r="G54" s="1047"/>
      <c r="H54" s="1043"/>
      <c r="I54" s="1042"/>
      <c r="J54" s="1043"/>
      <c r="K54" s="1044"/>
      <c r="L54" s="1044"/>
      <c r="M54" s="1044"/>
    </row>
    <row r="55" spans="1:13" ht="34.5" customHeight="1">
      <c r="A55" s="1040">
        <v>47</v>
      </c>
      <c r="B55" s="1043" t="s">
        <v>1973</v>
      </c>
      <c r="C55" s="1042">
        <v>110</v>
      </c>
      <c r="D55" s="1043" t="s">
        <v>1920</v>
      </c>
      <c r="E55" s="1043" t="s">
        <v>1920</v>
      </c>
      <c r="F55" s="1043" t="s">
        <v>1932</v>
      </c>
      <c r="G55" s="1047" t="s">
        <v>1933</v>
      </c>
      <c r="H55" s="1043" t="s">
        <v>1923</v>
      </c>
      <c r="I55" s="1042">
        <v>299557.55</v>
      </c>
      <c r="J55" s="1043" t="s">
        <v>1923</v>
      </c>
      <c r="K55" s="1044">
        <v>1</v>
      </c>
      <c r="L55" s="1044" t="s">
        <v>1974</v>
      </c>
      <c r="M55" s="1044" t="s">
        <v>1974</v>
      </c>
    </row>
    <row r="56" spans="1:13" ht="42" customHeight="1">
      <c r="A56" s="1040">
        <v>48</v>
      </c>
      <c r="B56" s="1043" t="s">
        <v>1975</v>
      </c>
      <c r="C56" s="1042">
        <v>110</v>
      </c>
      <c r="D56" s="1043" t="s">
        <v>1920</v>
      </c>
      <c r="E56" s="1043" t="s">
        <v>1920</v>
      </c>
      <c r="F56" s="1043" t="s">
        <v>1932</v>
      </c>
      <c r="G56" s="1047" t="s">
        <v>1933</v>
      </c>
      <c r="H56" s="1043" t="s">
        <v>1923</v>
      </c>
      <c r="I56" s="1042">
        <v>270336.66</v>
      </c>
      <c r="J56" s="1043" t="s">
        <v>1923</v>
      </c>
      <c r="K56" s="1044">
        <v>1</v>
      </c>
      <c r="L56" s="1044" t="s">
        <v>1974</v>
      </c>
      <c r="M56" s="1044" t="s">
        <v>1974</v>
      </c>
    </row>
    <row r="57" spans="1:13" ht="42" customHeight="1">
      <c r="A57" s="1040">
        <v>49</v>
      </c>
      <c r="B57" s="1043" t="s">
        <v>1976</v>
      </c>
      <c r="C57" s="1042">
        <v>110</v>
      </c>
      <c r="D57" s="1043" t="s">
        <v>1920</v>
      </c>
      <c r="E57" s="1043" t="s">
        <v>1920</v>
      </c>
      <c r="F57" s="1043" t="s">
        <v>1932</v>
      </c>
      <c r="G57" s="1047" t="s">
        <v>1933</v>
      </c>
      <c r="H57" s="1043" t="s">
        <v>1923</v>
      </c>
      <c r="I57" s="1042">
        <v>43945.492</v>
      </c>
      <c r="J57" s="1043" t="s">
        <v>1923</v>
      </c>
      <c r="K57" s="1044">
        <v>1</v>
      </c>
      <c r="L57" s="1044" t="s">
        <v>1974</v>
      </c>
      <c r="M57" s="1044" t="s">
        <v>1974</v>
      </c>
    </row>
    <row r="58" spans="1:13" ht="48.75" customHeight="1">
      <c r="A58" s="1040">
        <v>50</v>
      </c>
      <c r="B58" s="1043" t="s">
        <v>1977</v>
      </c>
      <c r="C58" s="1042">
        <v>110</v>
      </c>
      <c r="D58" s="1043" t="s">
        <v>1920</v>
      </c>
      <c r="E58" s="1043" t="s">
        <v>1920</v>
      </c>
      <c r="F58" s="1043" t="s">
        <v>1932</v>
      </c>
      <c r="G58" s="1047" t="s">
        <v>1933</v>
      </c>
      <c r="H58" s="1043" t="s">
        <v>1923</v>
      </c>
      <c r="I58" s="1042">
        <v>3245.44</v>
      </c>
      <c r="J58" s="1043" t="s">
        <v>1923</v>
      </c>
      <c r="K58" s="1044">
        <v>1</v>
      </c>
      <c r="L58" s="1044" t="s">
        <v>1974</v>
      </c>
      <c r="M58" s="1044" t="s">
        <v>1974</v>
      </c>
    </row>
    <row r="59" spans="1:13" ht="51.75" customHeight="1">
      <c r="A59" s="1040">
        <v>51</v>
      </c>
      <c r="B59" s="1041" t="s">
        <v>1978</v>
      </c>
      <c r="C59" s="1042">
        <v>10</v>
      </c>
      <c r="D59" s="1049" t="s">
        <v>1957</v>
      </c>
      <c r="E59" s="1043" t="s">
        <v>1920</v>
      </c>
      <c r="F59" s="1043" t="s">
        <v>1921</v>
      </c>
      <c r="G59" s="1043" t="s">
        <v>1922</v>
      </c>
      <c r="H59" s="1043" t="s">
        <v>1923</v>
      </c>
      <c r="I59" s="1042">
        <v>89.291</v>
      </c>
      <c r="J59" s="1043" t="s">
        <v>1923</v>
      </c>
      <c r="K59" s="1044">
        <v>0</v>
      </c>
      <c r="L59" s="1044">
        <v>0</v>
      </c>
      <c r="M59" s="1044">
        <v>0</v>
      </c>
    </row>
    <row r="60" spans="1:13" ht="29.25" customHeight="1">
      <c r="A60" s="1040">
        <v>52</v>
      </c>
      <c r="B60" s="1041" t="s">
        <v>1979</v>
      </c>
      <c r="C60" s="1042">
        <v>35</v>
      </c>
      <c r="D60" s="1049" t="s">
        <v>1957</v>
      </c>
      <c r="E60" s="1043">
        <v>0.5</v>
      </c>
      <c r="F60" s="1052" t="s">
        <v>1872</v>
      </c>
      <c r="G60" s="1046" t="s">
        <v>1980</v>
      </c>
      <c r="H60" s="1043" t="s">
        <v>1981</v>
      </c>
      <c r="I60" s="1053">
        <v>1835.681</v>
      </c>
      <c r="J60" s="1042"/>
      <c r="K60" s="1036">
        <v>0</v>
      </c>
      <c r="L60" s="1044">
        <v>0</v>
      </c>
      <c r="M60" s="1044">
        <v>0</v>
      </c>
    </row>
    <row r="61" spans="1:13" ht="33.75" customHeight="1">
      <c r="A61" s="1040">
        <v>53</v>
      </c>
      <c r="B61" s="1041" t="s">
        <v>1982</v>
      </c>
      <c r="C61" s="1042">
        <v>110</v>
      </c>
      <c r="D61" s="1049" t="s">
        <v>1957</v>
      </c>
      <c r="E61" s="1043">
        <v>0.5</v>
      </c>
      <c r="F61" s="1052" t="s">
        <v>1872</v>
      </c>
      <c r="G61" s="1046" t="s">
        <v>1980</v>
      </c>
      <c r="H61" s="1043" t="s">
        <v>1923</v>
      </c>
      <c r="I61" s="1053">
        <v>0</v>
      </c>
      <c r="J61" s="1043" t="s">
        <v>1923</v>
      </c>
      <c r="K61" s="1044">
        <v>0</v>
      </c>
      <c r="L61" s="1044">
        <v>0</v>
      </c>
      <c r="M61" s="1044">
        <v>0</v>
      </c>
    </row>
    <row r="62" spans="1:13" ht="25.5">
      <c r="A62" s="1040">
        <v>54</v>
      </c>
      <c r="B62" s="1043" t="s">
        <v>1983</v>
      </c>
      <c r="C62" s="1042">
        <v>10</v>
      </c>
      <c r="D62" s="1049" t="s">
        <v>1957</v>
      </c>
      <c r="E62" s="1043" t="s">
        <v>1920</v>
      </c>
      <c r="F62" s="1043" t="s">
        <v>1921</v>
      </c>
      <c r="G62" s="1043" t="s">
        <v>1922</v>
      </c>
      <c r="H62" s="1043" t="s">
        <v>1923</v>
      </c>
      <c r="I62" s="1053">
        <v>11627.296</v>
      </c>
      <c r="J62" s="1043" t="s">
        <v>1923</v>
      </c>
      <c r="K62" s="1044">
        <v>0</v>
      </c>
      <c r="L62" s="1044">
        <v>0</v>
      </c>
      <c r="M62" s="1044">
        <v>0</v>
      </c>
    </row>
    <row r="63" spans="1:13" ht="19.5" customHeight="1">
      <c r="A63" s="1040">
        <v>55</v>
      </c>
      <c r="B63" s="1043" t="s">
        <v>1984</v>
      </c>
      <c r="C63" s="1042">
        <v>10</v>
      </c>
      <c r="D63" s="1049" t="s">
        <v>1957</v>
      </c>
      <c r="E63" s="1043" t="s">
        <v>1920</v>
      </c>
      <c r="F63" s="1043" t="s">
        <v>1921</v>
      </c>
      <c r="G63" s="1043" t="s">
        <v>1922</v>
      </c>
      <c r="H63" s="1043" t="s">
        <v>1923</v>
      </c>
      <c r="I63" s="1053">
        <v>2490.425</v>
      </c>
      <c r="J63" s="1043" t="s">
        <v>1923</v>
      </c>
      <c r="K63" s="1044">
        <v>0</v>
      </c>
      <c r="L63" s="1044">
        <v>0</v>
      </c>
      <c r="M63" s="1044">
        <v>0</v>
      </c>
    </row>
    <row r="64" spans="1:13" ht="18" customHeight="1">
      <c r="A64" s="1040">
        <v>56</v>
      </c>
      <c r="B64" s="1043" t="s">
        <v>1985</v>
      </c>
      <c r="C64" s="1042">
        <v>10</v>
      </c>
      <c r="D64" s="1049" t="s">
        <v>1957</v>
      </c>
      <c r="E64" s="1043" t="s">
        <v>1920</v>
      </c>
      <c r="F64" s="1043" t="s">
        <v>1921</v>
      </c>
      <c r="G64" s="1043" t="s">
        <v>1922</v>
      </c>
      <c r="H64" s="1043" t="s">
        <v>1923</v>
      </c>
      <c r="I64" s="1053">
        <v>4809.96</v>
      </c>
      <c r="J64" s="1043" t="s">
        <v>1923</v>
      </c>
      <c r="K64" s="1044">
        <v>0</v>
      </c>
      <c r="L64" s="1044">
        <v>0</v>
      </c>
      <c r="M64" s="1044">
        <v>0</v>
      </c>
    </row>
    <row r="65" spans="1:13" ht="27.75" customHeight="1">
      <c r="A65" s="1040">
        <v>57</v>
      </c>
      <c r="B65" s="1054" t="s">
        <v>1986</v>
      </c>
      <c r="C65" s="1042">
        <v>0.4</v>
      </c>
      <c r="D65" s="1049" t="s">
        <v>1957</v>
      </c>
      <c r="E65" s="1043" t="s">
        <v>1928</v>
      </c>
      <c r="F65" s="1043" t="s">
        <v>1929</v>
      </c>
      <c r="G65" s="1043" t="s">
        <v>1922</v>
      </c>
      <c r="H65" s="1043" t="s">
        <v>1923</v>
      </c>
      <c r="I65" s="1054">
        <v>64.376</v>
      </c>
      <c r="J65" s="1043" t="s">
        <v>1923</v>
      </c>
      <c r="K65" s="1044">
        <v>0</v>
      </c>
      <c r="L65" s="1044">
        <v>0</v>
      </c>
      <c r="M65" s="1044">
        <v>0</v>
      </c>
    </row>
    <row r="66" spans="1:13" ht="31.5" customHeight="1">
      <c r="A66" s="1040">
        <v>58</v>
      </c>
      <c r="B66" s="1054" t="s">
        <v>1987</v>
      </c>
      <c r="C66" s="1042">
        <v>0.4</v>
      </c>
      <c r="D66" s="1049" t="s">
        <v>1957</v>
      </c>
      <c r="E66" s="1043" t="s">
        <v>1928</v>
      </c>
      <c r="F66" s="1043" t="s">
        <v>1929</v>
      </c>
      <c r="G66" s="1043" t="s">
        <v>1922</v>
      </c>
      <c r="H66" s="1043" t="s">
        <v>1923</v>
      </c>
      <c r="I66" s="1054">
        <v>38.057</v>
      </c>
      <c r="J66" s="1043" t="s">
        <v>1923</v>
      </c>
      <c r="K66" s="1044">
        <v>0</v>
      </c>
      <c r="L66" s="1044">
        <v>0</v>
      </c>
      <c r="M66" s="1044">
        <v>0</v>
      </c>
    </row>
    <row r="67" spans="1:13" ht="29.25" customHeight="1">
      <c r="A67" s="1040">
        <v>59</v>
      </c>
      <c r="B67" s="1054" t="s">
        <v>1988</v>
      </c>
      <c r="C67" s="1042">
        <v>0.4</v>
      </c>
      <c r="D67" s="1049" t="s">
        <v>1957</v>
      </c>
      <c r="E67" s="1043" t="s">
        <v>1920</v>
      </c>
      <c r="F67" s="1043" t="s">
        <v>1921</v>
      </c>
      <c r="G67" s="1043" t="s">
        <v>1922</v>
      </c>
      <c r="H67" s="1043" t="s">
        <v>1923</v>
      </c>
      <c r="I67" s="1054">
        <v>98.665</v>
      </c>
      <c r="J67" s="1043" t="s">
        <v>1923</v>
      </c>
      <c r="K67" s="1044">
        <v>0</v>
      </c>
      <c r="L67" s="1044">
        <v>0</v>
      </c>
      <c r="M67" s="1044">
        <v>0</v>
      </c>
    </row>
    <row r="68" spans="1:13" ht="12.75">
      <c r="A68" s="1761" t="s">
        <v>479</v>
      </c>
      <c r="B68" s="1761"/>
      <c r="C68" s="1761"/>
      <c r="D68" s="1761"/>
      <c r="E68" s="1761"/>
      <c r="F68" s="1761"/>
      <c r="G68" s="1761"/>
      <c r="H68" s="1082" t="s">
        <v>1923</v>
      </c>
      <c r="I68" s="1081">
        <f>SUM(I4:I67)</f>
        <v>3419547.3499999996</v>
      </c>
      <c r="J68" s="1082" t="s">
        <v>1923</v>
      </c>
      <c r="K68" s="1036"/>
      <c r="L68" s="1036"/>
      <c r="M68" s="1036"/>
    </row>
  </sheetData>
  <mergeCells count="2">
    <mergeCell ref="A1:M1"/>
    <mergeCell ref="A68:G68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</sheetPr>
  <dimension ref="B1:G16"/>
  <sheetViews>
    <sheetView workbookViewId="0" topLeftCell="A1">
      <selection activeCell="G6" sqref="G6"/>
    </sheetView>
  </sheetViews>
  <sheetFormatPr defaultColWidth="9.00390625" defaultRowHeight="12.75"/>
  <cols>
    <col min="1" max="1" width="5.25390625" style="0" customWidth="1"/>
    <col min="3" max="3" width="19.375" style="0" customWidth="1"/>
    <col min="4" max="4" width="16.75390625" style="0" customWidth="1"/>
    <col min="5" max="5" width="21.375" style="0" customWidth="1"/>
    <col min="6" max="6" width="25.25390625" style="0" customWidth="1"/>
    <col min="7" max="7" width="25.875" style="0" customWidth="1"/>
  </cols>
  <sheetData>
    <row r="1" spans="2:7" ht="44.25" customHeight="1">
      <c r="B1" s="1758" t="s">
        <v>1989</v>
      </c>
      <c r="C1" s="1759"/>
      <c r="D1" s="1759"/>
      <c r="E1" s="1759"/>
      <c r="F1" s="1759"/>
      <c r="G1" s="1760"/>
    </row>
    <row r="2" spans="2:7" ht="133.5" customHeight="1">
      <c r="B2" s="1762" t="s">
        <v>1990</v>
      </c>
      <c r="C2" s="1763"/>
      <c r="D2" s="1055" t="s">
        <v>1991</v>
      </c>
      <c r="E2" s="1055" t="s">
        <v>1992</v>
      </c>
      <c r="F2" s="1055" t="s">
        <v>1993</v>
      </c>
      <c r="G2" s="1055" t="s">
        <v>1994</v>
      </c>
    </row>
    <row r="3" spans="2:7" ht="12.75">
      <c r="B3" s="1764">
        <v>1</v>
      </c>
      <c r="C3" s="1765"/>
      <c r="D3" s="1056">
        <v>2</v>
      </c>
      <c r="E3" s="1056">
        <v>3</v>
      </c>
      <c r="F3" s="1056">
        <v>4</v>
      </c>
      <c r="G3" s="1056">
        <v>5</v>
      </c>
    </row>
    <row r="4" spans="2:7" ht="12.75">
      <c r="B4" s="1766" t="s">
        <v>1995</v>
      </c>
      <c r="C4" s="1767"/>
      <c r="D4" s="1768">
        <f>D6+D7+D8+D9</f>
        <v>194</v>
      </c>
      <c r="E4" s="1768">
        <v>0</v>
      </c>
      <c r="F4" s="1768">
        <f>F6+F7+F8+F9+F10</f>
        <v>0</v>
      </c>
      <c r="G4" s="1768">
        <f>G6+G7+G8+G9</f>
        <v>0</v>
      </c>
    </row>
    <row r="5" spans="2:7" ht="12.75">
      <c r="B5" s="1770" t="s">
        <v>230</v>
      </c>
      <c r="C5" s="1771"/>
      <c r="D5" s="1769"/>
      <c r="E5" s="1769"/>
      <c r="F5" s="1769"/>
      <c r="G5" s="1769"/>
    </row>
    <row r="6" spans="2:7" ht="12.75">
      <c r="B6" s="1770" t="s">
        <v>234</v>
      </c>
      <c r="C6" s="1771"/>
      <c r="D6" s="1057">
        <v>6</v>
      </c>
      <c r="E6" s="1057">
        <v>0</v>
      </c>
      <c r="F6" s="1057">
        <v>0</v>
      </c>
      <c r="G6" s="1057">
        <v>0</v>
      </c>
    </row>
    <row r="7" spans="2:7" ht="12.75">
      <c r="B7" s="1770" t="s">
        <v>235</v>
      </c>
      <c r="C7" s="1771"/>
      <c r="D7" s="1057">
        <v>39</v>
      </c>
      <c r="E7" s="1057">
        <v>0</v>
      </c>
      <c r="F7" s="1057">
        <v>0</v>
      </c>
      <c r="G7" s="1057">
        <v>0</v>
      </c>
    </row>
    <row r="8" spans="2:7" ht="12.75">
      <c r="B8" s="1770" t="s">
        <v>237</v>
      </c>
      <c r="C8" s="1771"/>
      <c r="D8" s="1057">
        <v>131</v>
      </c>
      <c r="E8" s="1057">
        <v>0</v>
      </c>
      <c r="F8" s="1057">
        <v>0</v>
      </c>
      <c r="G8" s="1057">
        <v>0</v>
      </c>
    </row>
    <row r="9" spans="2:7" ht="13.5" thickBot="1">
      <c r="B9" s="1773" t="s">
        <v>238</v>
      </c>
      <c r="C9" s="1774"/>
      <c r="D9" s="1058">
        <v>18</v>
      </c>
      <c r="E9" s="1058">
        <v>0</v>
      </c>
      <c r="F9" s="1058">
        <v>0</v>
      </c>
      <c r="G9" s="1058">
        <v>0</v>
      </c>
    </row>
    <row r="10" spans="2:7" ht="12.75">
      <c r="B10" s="1775" t="s">
        <v>1996</v>
      </c>
      <c r="C10" s="1776"/>
      <c r="D10" s="1777">
        <f>D12+D13+D14+D15+D16</f>
        <v>19862</v>
      </c>
      <c r="E10" s="1772">
        <v>14</v>
      </c>
      <c r="F10" s="1772">
        <v>0</v>
      </c>
      <c r="G10" s="1772">
        <v>14</v>
      </c>
    </row>
    <row r="11" spans="2:7" ht="12.75">
      <c r="B11" s="1770" t="s">
        <v>230</v>
      </c>
      <c r="C11" s="1771"/>
      <c r="D11" s="1778"/>
      <c r="E11" s="1769"/>
      <c r="F11" s="1769"/>
      <c r="G11" s="1769"/>
    </row>
    <row r="12" spans="2:7" ht="12.75">
      <c r="B12" s="1770" t="s">
        <v>234</v>
      </c>
      <c r="C12" s="1771"/>
      <c r="D12" s="1059">
        <v>6</v>
      </c>
      <c r="E12" s="1059">
        <v>0</v>
      </c>
      <c r="F12" s="1059">
        <v>0</v>
      </c>
      <c r="G12" s="1059">
        <v>0</v>
      </c>
    </row>
    <row r="13" spans="2:7" ht="12.75">
      <c r="B13" s="1770" t="s">
        <v>235</v>
      </c>
      <c r="C13" s="1771"/>
      <c r="D13" s="1057">
        <v>26</v>
      </c>
      <c r="E13" s="1059">
        <v>0</v>
      </c>
      <c r="F13" s="1059">
        <v>0</v>
      </c>
      <c r="G13" s="1059">
        <v>0</v>
      </c>
    </row>
    <row r="14" spans="2:7" ht="12.75">
      <c r="B14" s="1770" t="s">
        <v>237</v>
      </c>
      <c r="C14" s="1771"/>
      <c r="D14" s="1057">
        <v>226</v>
      </c>
      <c r="E14" s="1057">
        <v>14</v>
      </c>
      <c r="F14" s="1057">
        <v>0</v>
      </c>
      <c r="G14" s="1057">
        <v>14</v>
      </c>
    </row>
    <row r="15" spans="2:7" ht="12.75">
      <c r="B15" s="1770" t="s">
        <v>238</v>
      </c>
      <c r="C15" s="1771"/>
      <c r="D15" s="1057">
        <v>62</v>
      </c>
      <c r="E15" s="1057">
        <v>0</v>
      </c>
      <c r="F15" s="1057">
        <v>0</v>
      </c>
      <c r="G15" s="1057">
        <v>0</v>
      </c>
    </row>
    <row r="16" spans="2:7" ht="13.5" thickBot="1">
      <c r="B16" s="1773" t="s">
        <v>1997</v>
      </c>
      <c r="C16" s="1774"/>
      <c r="D16" s="1058">
        <v>19542</v>
      </c>
      <c r="E16" s="1058">
        <v>0</v>
      </c>
      <c r="F16" s="1058">
        <v>0</v>
      </c>
      <c r="G16" s="1058">
        <v>0</v>
      </c>
    </row>
  </sheetData>
  <mergeCells count="24">
    <mergeCell ref="B14:C14"/>
    <mergeCell ref="B15:C15"/>
    <mergeCell ref="B16:C16"/>
    <mergeCell ref="G10:G11"/>
    <mergeCell ref="B11:C11"/>
    <mergeCell ref="B12:C12"/>
    <mergeCell ref="B13:C13"/>
    <mergeCell ref="B10:C10"/>
    <mergeCell ref="D10:D11"/>
    <mergeCell ref="E10:E11"/>
    <mergeCell ref="F10:F11"/>
    <mergeCell ref="B6:C6"/>
    <mergeCell ref="B7:C7"/>
    <mergeCell ref="B8:C8"/>
    <mergeCell ref="B9:C9"/>
    <mergeCell ref="B1:G1"/>
    <mergeCell ref="B2:C2"/>
    <mergeCell ref="B3:C3"/>
    <mergeCell ref="B4:C4"/>
    <mergeCell ref="D4:D5"/>
    <mergeCell ref="E4:E5"/>
    <mergeCell ref="F4:F5"/>
    <mergeCell ref="G4:G5"/>
    <mergeCell ref="B5:C5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B1:I17"/>
  <sheetViews>
    <sheetView workbookViewId="0" topLeftCell="A1">
      <selection activeCell="L14" sqref="L14"/>
    </sheetView>
  </sheetViews>
  <sheetFormatPr defaultColWidth="9.00390625" defaultRowHeight="12.75"/>
  <cols>
    <col min="1" max="1" width="9.125" style="1076" customWidth="1"/>
    <col min="2" max="2" width="5.25390625" style="1077" customWidth="1"/>
    <col min="3" max="3" width="15.375" style="1076" customWidth="1"/>
    <col min="4" max="4" width="11.625" style="1076" customWidth="1"/>
    <col min="5" max="5" width="11.875" style="1077" customWidth="1"/>
    <col min="6" max="7" width="15.25390625" style="1076" customWidth="1"/>
    <col min="8" max="8" width="20.125" style="1076" customWidth="1"/>
    <col min="9" max="9" width="22.75390625" style="1076" customWidth="1"/>
    <col min="10" max="16384" width="9.125" style="1076" customWidth="1"/>
  </cols>
  <sheetData>
    <row r="1" spans="2:9" s="1060" customFormat="1" ht="31.5" customHeight="1">
      <c r="B1" s="1740" t="s">
        <v>1998</v>
      </c>
      <c r="C1" s="1753"/>
      <c r="D1" s="1753"/>
      <c r="E1" s="1753"/>
      <c r="F1" s="1753"/>
      <c r="G1" s="1753"/>
      <c r="H1" s="1753"/>
      <c r="I1" s="1754"/>
    </row>
    <row r="2" spans="2:9" s="1060" customFormat="1" ht="84.75" customHeight="1">
      <c r="B2" s="1017" t="s">
        <v>380</v>
      </c>
      <c r="C2" s="1004" t="s">
        <v>1903</v>
      </c>
      <c r="D2" s="1004" t="s">
        <v>1904</v>
      </c>
      <c r="E2" s="1017" t="s">
        <v>1999</v>
      </c>
      <c r="F2" s="1004" t="s">
        <v>1905</v>
      </c>
      <c r="G2" s="1004" t="s">
        <v>1906</v>
      </c>
      <c r="H2" s="1004" t="s">
        <v>1909</v>
      </c>
      <c r="I2" s="1004" t="s">
        <v>390</v>
      </c>
    </row>
    <row r="3" spans="2:9" s="1060" customFormat="1" ht="12.75">
      <c r="B3" s="1018">
        <v>1</v>
      </c>
      <c r="C3" s="1005">
        <v>2</v>
      </c>
      <c r="D3" s="1005">
        <v>3</v>
      </c>
      <c r="E3" s="1018">
        <v>4</v>
      </c>
      <c r="F3" s="1005">
        <v>5</v>
      </c>
      <c r="G3" s="1005">
        <v>6</v>
      </c>
      <c r="H3" s="1005">
        <v>7</v>
      </c>
      <c r="I3" s="1005">
        <v>8</v>
      </c>
    </row>
    <row r="4" spans="2:9" s="1064" customFormat="1" ht="12.75">
      <c r="B4" s="1061">
        <v>1</v>
      </c>
      <c r="C4" s="1062" t="s">
        <v>2000</v>
      </c>
      <c r="D4" s="1062">
        <v>110</v>
      </c>
      <c r="E4" s="1062">
        <v>20</v>
      </c>
      <c r="F4" s="1063" t="s">
        <v>1957</v>
      </c>
      <c r="G4" s="1062" t="s">
        <v>1920</v>
      </c>
      <c r="H4" s="1062" t="s">
        <v>1923</v>
      </c>
      <c r="I4" s="829"/>
    </row>
    <row r="5" spans="2:9" s="1060" customFormat="1" ht="12.75">
      <c r="B5" s="1061">
        <v>2</v>
      </c>
      <c r="C5" s="1062"/>
      <c r="D5" s="1062">
        <v>35</v>
      </c>
      <c r="E5" s="1062">
        <v>6</v>
      </c>
      <c r="F5" s="1063" t="s">
        <v>1957</v>
      </c>
      <c r="G5" s="1062" t="s">
        <v>1920</v>
      </c>
      <c r="H5" s="1062" t="s">
        <v>1923</v>
      </c>
      <c r="I5" s="829"/>
    </row>
    <row r="6" spans="2:9" s="1060" customFormat="1" ht="12.75">
      <c r="B6" s="1061">
        <v>3</v>
      </c>
      <c r="C6" s="1062"/>
      <c r="D6" s="1062">
        <v>10</v>
      </c>
      <c r="E6" s="1062">
        <v>11</v>
      </c>
      <c r="F6" s="1063" t="s">
        <v>1957</v>
      </c>
      <c r="G6" s="1062" t="s">
        <v>1920</v>
      </c>
      <c r="H6" s="1062" t="s">
        <v>1923</v>
      </c>
      <c r="I6" s="829"/>
    </row>
    <row r="7" spans="2:9" s="1060" customFormat="1" ht="12.75" customHeight="1">
      <c r="B7" s="1061">
        <v>4</v>
      </c>
      <c r="C7" s="1062" t="s">
        <v>2001</v>
      </c>
      <c r="D7" s="1062">
        <v>110</v>
      </c>
      <c r="E7" s="1062">
        <v>30</v>
      </c>
      <c r="F7" s="1063" t="s">
        <v>1957</v>
      </c>
      <c r="G7" s="1062" t="s">
        <v>1920</v>
      </c>
      <c r="H7" s="1062" t="s">
        <v>1923</v>
      </c>
      <c r="I7" s="829"/>
    </row>
    <row r="8" spans="2:9" s="1060" customFormat="1" ht="12.75">
      <c r="B8" s="1061">
        <v>5</v>
      </c>
      <c r="C8" s="1062"/>
      <c r="D8" s="1062">
        <v>35</v>
      </c>
      <c r="E8" s="1062">
        <v>23</v>
      </c>
      <c r="F8" s="1063" t="s">
        <v>1957</v>
      </c>
      <c r="G8" s="1062" t="s">
        <v>1920</v>
      </c>
      <c r="H8" s="1062" t="s">
        <v>1923</v>
      </c>
      <c r="I8" s="829"/>
    </row>
    <row r="9" spans="2:9" s="1060" customFormat="1" ht="12.75">
      <c r="B9" s="1061">
        <v>6</v>
      </c>
      <c r="C9" s="1062"/>
      <c r="D9" s="1065" t="s">
        <v>2002</v>
      </c>
      <c r="E9" s="1062">
        <v>347</v>
      </c>
      <c r="F9" s="1063" t="s">
        <v>1957</v>
      </c>
      <c r="G9" s="1062" t="s">
        <v>1920</v>
      </c>
      <c r="H9" s="1062" t="s">
        <v>1923</v>
      </c>
      <c r="I9" s="829"/>
    </row>
    <row r="10" spans="2:9" s="1060" customFormat="1" ht="12.75">
      <c r="B10" s="1061">
        <v>7</v>
      </c>
      <c r="C10" s="1065"/>
      <c r="D10" s="1065" t="s">
        <v>2003</v>
      </c>
      <c r="E10" s="1066">
        <v>46</v>
      </c>
      <c r="F10" s="1063" t="s">
        <v>1957</v>
      </c>
      <c r="G10" s="1062" t="s">
        <v>1920</v>
      </c>
      <c r="H10" s="1062" t="s">
        <v>1923</v>
      </c>
      <c r="I10" s="829"/>
    </row>
    <row r="11" spans="2:9" s="1060" customFormat="1" ht="12.75">
      <c r="B11" s="1061">
        <v>8</v>
      </c>
      <c r="C11" s="1062" t="s">
        <v>2004</v>
      </c>
      <c r="D11" s="1062">
        <v>35</v>
      </c>
      <c r="E11" s="1062">
        <v>16</v>
      </c>
      <c r="F11" s="1063" t="s">
        <v>1957</v>
      </c>
      <c r="G11" s="1062" t="s">
        <v>1920</v>
      </c>
      <c r="H11" s="1062" t="s">
        <v>1923</v>
      </c>
      <c r="I11" s="829"/>
    </row>
    <row r="12" spans="2:9" s="1060" customFormat="1" ht="12.75">
      <c r="B12" s="1061">
        <v>9</v>
      </c>
      <c r="C12" s="1062"/>
      <c r="D12" s="1062" t="s">
        <v>2005</v>
      </c>
      <c r="E12" s="1062">
        <v>741</v>
      </c>
      <c r="F12" s="1063" t="s">
        <v>1957</v>
      </c>
      <c r="G12" s="1062" t="s">
        <v>1920</v>
      </c>
      <c r="H12" s="1062" t="s">
        <v>1923</v>
      </c>
      <c r="I12" s="829"/>
    </row>
    <row r="13" spans="2:9" s="1060" customFormat="1" ht="12.75">
      <c r="B13" s="1061">
        <v>10</v>
      </c>
      <c r="C13" s="1065"/>
      <c r="D13" s="1065" t="s">
        <v>2003</v>
      </c>
      <c r="E13" s="1066">
        <v>102</v>
      </c>
      <c r="F13" s="1063" t="s">
        <v>1957</v>
      </c>
      <c r="G13" s="1062" t="s">
        <v>1920</v>
      </c>
      <c r="H13" s="1062" t="s">
        <v>1923</v>
      </c>
      <c r="I13" s="829"/>
    </row>
    <row r="14" spans="2:9" s="1060" customFormat="1" ht="12.75">
      <c r="B14" s="1061">
        <v>11</v>
      </c>
      <c r="C14" s="1062" t="s">
        <v>2006</v>
      </c>
      <c r="D14" s="1062">
        <v>10</v>
      </c>
      <c r="E14" s="1062">
        <v>33</v>
      </c>
      <c r="F14" s="1063" t="s">
        <v>1957</v>
      </c>
      <c r="G14" s="1062" t="s">
        <v>1920</v>
      </c>
      <c r="H14" s="1062" t="s">
        <v>1923</v>
      </c>
      <c r="I14" s="829"/>
    </row>
    <row r="15" spans="2:9" s="1060" customFormat="1" ht="13.5" thickBot="1">
      <c r="B15" s="1067">
        <v>12</v>
      </c>
      <c r="C15" s="1068" t="s">
        <v>2007</v>
      </c>
      <c r="D15" s="1068">
        <v>0.4</v>
      </c>
      <c r="E15" s="1068">
        <v>17</v>
      </c>
      <c r="F15" s="1069" t="s">
        <v>2008</v>
      </c>
      <c r="G15" s="1068" t="s">
        <v>1920</v>
      </c>
      <c r="H15" s="1068" t="s">
        <v>1923</v>
      </c>
      <c r="I15" s="1070"/>
    </row>
    <row r="16" spans="2:9" s="1060" customFormat="1" ht="15">
      <c r="B16" s="1779" t="s">
        <v>381</v>
      </c>
      <c r="C16" s="1780"/>
      <c r="D16" s="1071"/>
      <c r="E16" s="1072">
        <f>SUM(E4:E15)</f>
        <v>1392</v>
      </c>
      <c r="F16" s="1071"/>
      <c r="G16" s="1071"/>
      <c r="H16" s="1073"/>
      <c r="I16" s="1071"/>
    </row>
    <row r="17" spans="2:9" ht="12.75">
      <c r="B17" s="1074"/>
      <c r="C17" s="1075"/>
      <c r="D17" s="1075"/>
      <c r="E17" s="1074"/>
      <c r="F17" s="1075"/>
      <c r="G17" s="1075"/>
      <c r="H17" s="1075"/>
      <c r="I17" s="1075"/>
    </row>
  </sheetData>
  <mergeCells count="2">
    <mergeCell ref="B1:I1"/>
    <mergeCell ref="B16:C16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2:D17"/>
  <sheetViews>
    <sheetView workbookViewId="0" topLeftCell="A4">
      <selection activeCell="I8" sqref="I8"/>
    </sheetView>
  </sheetViews>
  <sheetFormatPr defaultColWidth="9.00390625" defaultRowHeight="12.75"/>
  <cols>
    <col min="1" max="1" width="12.625" style="0" customWidth="1"/>
    <col min="2" max="2" width="43.375" style="0" customWidth="1"/>
    <col min="3" max="3" width="12.00390625" style="0" customWidth="1"/>
    <col min="4" max="4" width="9.875" style="0" customWidth="1"/>
  </cols>
  <sheetData>
    <row r="1" ht="13.5" thickBot="1"/>
    <row r="2" spans="1:4" ht="16.5" thickBot="1">
      <c r="A2" s="1783" t="s">
        <v>116</v>
      </c>
      <c r="B2" s="1784"/>
      <c r="C2" s="1784"/>
      <c r="D2" s="1785"/>
    </row>
    <row r="3" spans="1:4" ht="51">
      <c r="A3" s="1786" t="s">
        <v>102</v>
      </c>
      <c r="B3" s="1787"/>
      <c r="C3" s="476" t="s">
        <v>103</v>
      </c>
      <c r="D3" s="477" t="s">
        <v>432</v>
      </c>
    </row>
    <row r="4" spans="1:4" ht="60" customHeight="1">
      <c r="A4" s="1788" t="s">
        <v>104</v>
      </c>
      <c r="B4" s="479" t="s">
        <v>105</v>
      </c>
      <c r="C4" s="480">
        <v>0</v>
      </c>
      <c r="D4" s="481">
        <f>IF(C7=0,0,C4/C7)</f>
        <v>0</v>
      </c>
    </row>
    <row r="5" spans="1:4" ht="57.75" customHeight="1">
      <c r="A5" s="1788"/>
      <c r="B5" s="479" t="s">
        <v>106</v>
      </c>
      <c r="C5" s="480">
        <v>439</v>
      </c>
      <c r="D5" s="481">
        <f>IF(C7=0,0,C5/C7)</f>
        <v>0.5814569536423841</v>
      </c>
    </row>
    <row r="6" spans="1:4" ht="78.75" customHeight="1">
      <c r="A6" s="1788"/>
      <c r="B6" s="479" t="s">
        <v>107</v>
      </c>
      <c r="C6" s="480">
        <v>316</v>
      </c>
      <c r="D6" s="481">
        <f>IF(C7=0,0,C6/C7)</f>
        <v>0.4185430463576159</v>
      </c>
    </row>
    <row r="7" spans="1:4" ht="13.5" thickBot="1">
      <c r="A7" s="1789"/>
      <c r="B7" s="482" t="s">
        <v>479</v>
      </c>
      <c r="C7" s="483">
        <f>SUM(C4:C6)</f>
        <v>755</v>
      </c>
      <c r="D7" s="484"/>
    </row>
    <row r="8" spans="1:4" ht="12.75">
      <c r="A8" s="1790" t="s">
        <v>1508</v>
      </c>
      <c r="B8" s="485" t="s">
        <v>418</v>
      </c>
      <c r="C8" s="493">
        <v>580</v>
      </c>
      <c r="D8" s="490">
        <f>IF(C13=0,0,C8/C13)</f>
        <v>0.7682119205298014</v>
      </c>
    </row>
    <row r="9" spans="1:4" ht="12.75">
      <c r="A9" s="1790"/>
      <c r="B9" s="485" t="s">
        <v>108</v>
      </c>
      <c r="C9" s="493">
        <v>22</v>
      </c>
      <c r="D9" s="490">
        <f>IF(C13=0,0,C9/C13)</f>
        <v>0.02913907284768212</v>
      </c>
    </row>
    <row r="10" spans="1:4" ht="12.75">
      <c r="A10" s="1790"/>
      <c r="B10" s="485" t="s">
        <v>109</v>
      </c>
      <c r="C10" s="493">
        <v>45</v>
      </c>
      <c r="D10" s="490">
        <f>IF(C13=0,0,C10/C13)</f>
        <v>0.059602649006622516</v>
      </c>
    </row>
    <row r="11" spans="1:4" ht="12.75">
      <c r="A11" s="1790"/>
      <c r="B11" s="485" t="s">
        <v>110</v>
      </c>
      <c r="C11" s="493">
        <v>106</v>
      </c>
      <c r="D11" s="490">
        <f>IF(C13=0,0,C11/C13)</f>
        <v>0.1403973509933775</v>
      </c>
    </row>
    <row r="12" spans="1:4" ht="12.75">
      <c r="A12" s="1791"/>
      <c r="B12" s="485" t="s">
        <v>115</v>
      </c>
      <c r="C12" s="493">
        <v>2</v>
      </c>
      <c r="D12" s="490">
        <f>IF(C14=0,0,C12/C14)</f>
        <v>0.004555808656036446</v>
      </c>
    </row>
    <row r="13" spans="1:4" ht="12.75">
      <c r="A13" s="1791"/>
      <c r="B13" s="486" t="s">
        <v>479</v>
      </c>
      <c r="C13" s="494">
        <f>SUM(C8:C12)</f>
        <v>755</v>
      </c>
      <c r="D13" s="491"/>
    </row>
    <row r="14" spans="1:4" ht="25.5">
      <c r="A14" s="1781" t="s">
        <v>111</v>
      </c>
      <c r="B14" s="485" t="s">
        <v>112</v>
      </c>
      <c r="C14" s="493">
        <v>439</v>
      </c>
      <c r="D14" s="490">
        <f>IF(C14=0,0,C14/C17)</f>
        <v>0.5814569536423841</v>
      </c>
    </row>
    <row r="15" spans="1:4" ht="30.75" customHeight="1">
      <c r="A15" s="1782"/>
      <c r="B15" s="485" t="s">
        <v>113</v>
      </c>
      <c r="C15" s="493">
        <v>163</v>
      </c>
      <c r="D15" s="490">
        <f>IF(C15=0,0,C15/C17)</f>
        <v>0.21589403973509932</v>
      </c>
    </row>
    <row r="16" spans="1:4" ht="29.25" customHeight="1">
      <c r="A16" s="1782"/>
      <c r="B16" s="485" t="s">
        <v>114</v>
      </c>
      <c r="C16" s="493">
        <v>153</v>
      </c>
      <c r="D16" s="490">
        <f>IF(C16=0,0,C16/C17)</f>
        <v>0.20264900662251656</v>
      </c>
    </row>
    <row r="17" spans="1:4" ht="28.5" customHeight="1">
      <c r="A17" s="1782"/>
      <c r="B17" s="488" t="s">
        <v>479</v>
      </c>
      <c r="C17" s="492">
        <f>C14+C15+C16</f>
        <v>755</v>
      </c>
      <c r="D17" s="489"/>
    </row>
  </sheetData>
  <mergeCells count="5">
    <mergeCell ref="A14:A17"/>
    <mergeCell ref="A2:D2"/>
    <mergeCell ref="A3:B3"/>
    <mergeCell ref="A4:A7"/>
    <mergeCell ref="A8:A13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I68"/>
  <sheetViews>
    <sheetView workbookViewId="0" topLeftCell="A37">
      <selection activeCell="L3" sqref="L3"/>
    </sheetView>
  </sheetViews>
  <sheetFormatPr defaultColWidth="9.00390625" defaultRowHeight="12.75"/>
  <cols>
    <col min="1" max="1" width="4.375" style="0" customWidth="1"/>
    <col min="2" max="2" width="31.00390625" style="0" customWidth="1"/>
    <col min="3" max="3" width="7.875" style="0" customWidth="1"/>
  </cols>
  <sheetData>
    <row r="1" spans="1:7" ht="40.5" customHeight="1">
      <c r="A1" s="1799" t="s">
        <v>58</v>
      </c>
      <c r="B1" s="1799"/>
      <c r="C1" s="1799"/>
      <c r="D1" s="1799"/>
      <c r="E1" s="1799"/>
      <c r="F1" s="1799"/>
      <c r="G1" s="1799"/>
    </row>
    <row r="2" spans="1:7" ht="12.75">
      <c r="A2" s="1800" t="s">
        <v>380</v>
      </c>
      <c r="B2" s="1802" t="s">
        <v>59</v>
      </c>
      <c r="C2" s="1803" t="s">
        <v>386</v>
      </c>
      <c r="D2" s="1804" t="s">
        <v>60</v>
      </c>
      <c r="E2" s="1805"/>
      <c r="F2" s="1805"/>
      <c r="G2" s="1806"/>
    </row>
    <row r="3" spans="1:7" ht="89.25">
      <c r="A3" s="1801"/>
      <c r="B3" s="1802"/>
      <c r="C3" s="1803"/>
      <c r="D3" s="458">
        <v>2009</v>
      </c>
      <c r="E3" s="458">
        <v>2010</v>
      </c>
      <c r="F3" s="458">
        <v>2011</v>
      </c>
      <c r="G3" s="459" t="s">
        <v>101</v>
      </c>
    </row>
    <row r="4" spans="1:9" ht="36" customHeight="1">
      <c r="A4" s="1798">
        <v>1</v>
      </c>
      <c r="B4" s="460" t="s">
        <v>61</v>
      </c>
      <c r="C4" s="1200" t="s">
        <v>62</v>
      </c>
      <c r="D4" s="464">
        <v>455</v>
      </c>
      <c r="E4" s="464">
        <v>437</v>
      </c>
      <c r="F4" s="464">
        <v>448</v>
      </c>
      <c r="G4" s="464">
        <v>449</v>
      </c>
      <c r="H4" s="1206"/>
      <c r="I4" s="393"/>
    </row>
    <row r="5" spans="1:9" ht="12.75">
      <c r="A5" s="1798"/>
      <c r="B5" s="1795" t="s">
        <v>63</v>
      </c>
      <c r="C5" s="457" t="s">
        <v>62</v>
      </c>
      <c r="D5" s="461">
        <v>310</v>
      </c>
      <c r="E5" s="461">
        <v>292</v>
      </c>
      <c r="F5" s="461">
        <v>282</v>
      </c>
      <c r="G5" s="461">
        <v>274</v>
      </c>
      <c r="H5" s="1206"/>
      <c r="I5" s="393"/>
    </row>
    <row r="6" spans="1:8" ht="12.75">
      <c r="A6" s="1798"/>
      <c r="B6" s="1796"/>
      <c r="C6" s="457" t="s">
        <v>432</v>
      </c>
      <c r="D6" s="462">
        <v>0.6813186813186813</v>
      </c>
      <c r="E6" s="462">
        <v>0.6681922196796338</v>
      </c>
      <c r="F6" s="462">
        <v>0.6294642857142857</v>
      </c>
      <c r="G6" s="462">
        <v>0.6270022883295194</v>
      </c>
      <c r="H6" s="320"/>
    </row>
    <row r="7" spans="1:8" ht="12.75">
      <c r="A7" s="1792" t="s">
        <v>491</v>
      </c>
      <c r="B7" s="463" t="s">
        <v>64</v>
      </c>
      <c r="C7" s="1200" t="s">
        <v>62</v>
      </c>
      <c r="D7" s="464">
        <v>11</v>
      </c>
      <c r="E7" s="464">
        <v>10</v>
      </c>
      <c r="F7" s="464">
        <v>10</v>
      </c>
      <c r="G7" s="465">
        <v>10</v>
      </c>
      <c r="H7" s="320"/>
    </row>
    <row r="8" spans="1:8" ht="12.75">
      <c r="A8" s="1793"/>
      <c r="B8" s="1795" t="s">
        <v>63</v>
      </c>
      <c r="C8" s="457" t="s">
        <v>62</v>
      </c>
      <c r="D8" s="461">
        <v>9</v>
      </c>
      <c r="E8" s="461">
        <v>9</v>
      </c>
      <c r="F8" s="461">
        <v>9</v>
      </c>
      <c r="G8" s="467">
        <v>9</v>
      </c>
      <c r="H8" s="320"/>
    </row>
    <row r="9" spans="1:7" ht="12.75">
      <c r="A9" s="1794"/>
      <c r="B9" s="1796"/>
      <c r="C9" s="457" t="s">
        <v>432</v>
      </c>
      <c r="D9" s="462">
        <v>0.8181818181818182</v>
      </c>
      <c r="E9" s="462">
        <v>0.9</v>
      </c>
      <c r="F9" s="462">
        <v>0.9</v>
      </c>
      <c r="G9" s="462">
        <v>0.9</v>
      </c>
    </row>
    <row r="10" spans="1:7" ht="12.75">
      <c r="A10" s="1792" t="s">
        <v>650</v>
      </c>
      <c r="B10" s="463" t="s">
        <v>65</v>
      </c>
      <c r="C10" s="1200" t="s">
        <v>62</v>
      </c>
      <c r="D10" s="464">
        <v>7</v>
      </c>
      <c r="E10" s="464">
        <v>7</v>
      </c>
      <c r="F10" s="464">
        <v>7</v>
      </c>
      <c r="G10" s="465">
        <v>7</v>
      </c>
    </row>
    <row r="11" spans="1:7" ht="12.75">
      <c r="A11" s="1793"/>
      <c r="B11" s="1795" t="s">
        <v>63</v>
      </c>
      <c r="C11" s="457" t="s">
        <v>62</v>
      </c>
      <c r="D11" s="461">
        <v>5</v>
      </c>
      <c r="E11" s="461">
        <v>5</v>
      </c>
      <c r="F11" s="461">
        <v>5</v>
      </c>
      <c r="G11" s="467">
        <v>5</v>
      </c>
    </row>
    <row r="12" spans="1:7" ht="12.75">
      <c r="A12" s="1794"/>
      <c r="B12" s="1796"/>
      <c r="C12" s="457" t="s">
        <v>432</v>
      </c>
      <c r="D12" s="462">
        <v>0.7142857142857143</v>
      </c>
      <c r="E12" s="462">
        <v>0.7142857142857143</v>
      </c>
      <c r="F12" s="462">
        <v>0.7142857142857143</v>
      </c>
      <c r="G12" s="462">
        <v>0.8333333333333334</v>
      </c>
    </row>
    <row r="13" spans="1:7" ht="12.75">
      <c r="A13" s="1792" t="s">
        <v>66</v>
      </c>
      <c r="B13" s="463" t="s">
        <v>67</v>
      </c>
      <c r="C13" s="1200" t="s">
        <v>62</v>
      </c>
      <c r="D13" s="464">
        <v>12</v>
      </c>
      <c r="E13" s="464">
        <v>12</v>
      </c>
      <c r="F13" s="464">
        <v>12</v>
      </c>
      <c r="G13" s="465">
        <v>12</v>
      </c>
    </row>
    <row r="14" spans="1:7" ht="12.75">
      <c r="A14" s="1793"/>
      <c r="B14" s="1795" t="s">
        <v>63</v>
      </c>
      <c r="C14" s="457" t="s">
        <v>62</v>
      </c>
      <c r="D14" s="466">
        <v>6</v>
      </c>
      <c r="E14" s="466">
        <v>6</v>
      </c>
      <c r="F14" s="466">
        <v>7</v>
      </c>
      <c r="G14" s="467">
        <v>6</v>
      </c>
    </row>
    <row r="15" spans="1:7" ht="12.75">
      <c r="A15" s="1794"/>
      <c r="B15" s="1796"/>
      <c r="C15" s="457" t="s">
        <v>432</v>
      </c>
      <c r="D15" s="462">
        <v>0.5</v>
      </c>
      <c r="E15" s="462">
        <v>0.5</v>
      </c>
      <c r="F15" s="462">
        <v>0.5833333333333334</v>
      </c>
      <c r="G15" s="462">
        <v>0.5</v>
      </c>
    </row>
    <row r="16" spans="1:7" ht="25.5">
      <c r="A16" s="1792" t="s">
        <v>68</v>
      </c>
      <c r="B16" s="463" t="s">
        <v>69</v>
      </c>
      <c r="C16" s="1200" t="s">
        <v>62</v>
      </c>
      <c r="D16" s="464">
        <v>37</v>
      </c>
      <c r="E16" s="464">
        <v>36</v>
      </c>
      <c r="F16" s="464">
        <v>36</v>
      </c>
      <c r="G16" s="465">
        <v>36</v>
      </c>
    </row>
    <row r="17" spans="1:7" ht="12.75">
      <c r="A17" s="1793"/>
      <c r="B17" s="1795" t="s">
        <v>63</v>
      </c>
      <c r="C17" s="457" t="s">
        <v>62</v>
      </c>
      <c r="D17" s="461">
        <v>24</v>
      </c>
      <c r="E17" s="461">
        <v>22</v>
      </c>
      <c r="F17" s="461">
        <v>21</v>
      </c>
      <c r="G17" s="467">
        <v>21</v>
      </c>
    </row>
    <row r="18" spans="1:7" ht="12.75">
      <c r="A18" s="1793"/>
      <c r="B18" s="1796"/>
      <c r="C18" s="457" t="s">
        <v>432</v>
      </c>
      <c r="D18" s="462">
        <v>0.6486486486486487</v>
      </c>
      <c r="E18" s="462">
        <v>0.6111111111111112</v>
      </c>
      <c r="F18" s="462">
        <v>0.5833333333333334</v>
      </c>
      <c r="G18" s="462">
        <v>0.6</v>
      </c>
    </row>
    <row r="19" spans="1:7" ht="12.75">
      <c r="A19" s="1793"/>
      <c r="B19" s="468" t="s">
        <v>70</v>
      </c>
      <c r="C19" s="457" t="s">
        <v>62</v>
      </c>
      <c r="D19" s="461">
        <v>2</v>
      </c>
      <c r="E19" s="461">
        <v>2</v>
      </c>
      <c r="F19" s="461">
        <v>2</v>
      </c>
      <c r="G19" s="467">
        <v>2</v>
      </c>
    </row>
    <row r="20" spans="1:7" ht="12.75">
      <c r="A20" s="1793"/>
      <c r="B20" s="1795" t="s">
        <v>63</v>
      </c>
      <c r="C20" s="457" t="s">
        <v>62</v>
      </c>
      <c r="D20" s="461">
        <v>2</v>
      </c>
      <c r="E20" s="461">
        <v>2</v>
      </c>
      <c r="F20" s="461">
        <v>2</v>
      </c>
      <c r="G20" s="467">
        <v>2</v>
      </c>
    </row>
    <row r="21" spans="1:7" ht="12.75">
      <c r="A21" s="1794"/>
      <c r="B21" s="1796"/>
      <c r="C21" s="457" t="s">
        <v>432</v>
      </c>
      <c r="D21" s="469">
        <v>1</v>
      </c>
      <c r="E21" s="469">
        <v>1</v>
      </c>
      <c r="F21" s="469">
        <v>1</v>
      </c>
      <c r="G21" s="462">
        <v>1</v>
      </c>
    </row>
    <row r="22" spans="1:7" ht="23.25" customHeight="1">
      <c r="A22" s="1792" t="s">
        <v>71</v>
      </c>
      <c r="B22" s="463" t="s">
        <v>72</v>
      </c>
      <c r="C22" s="1200" t="s">
        <v>62</v>
      </c>
      <c r="D22" s="464">
        <v>0</v>
      </c>
      <c r="E22" s="464">
        <v>0</v>
      </c>
      <c r="F22" s="464">
        <v>0</v>
      </c>
      <c r="G22" s="465">
        <v>0</v>
      </c>
    </row>
    <row r="23" spans="1:7" ht="12.75">
      <c r="A23" s="1793"/>
      <c r="B23" s="1795" t="s">
        <v>63</v>
      </c>
      <c r="C23" s="457" t="s">
        <v>62</v>
      </c>
      <c r="D23" s="461">
        <v>0</v>
      </c>
      <c r="E23" s="461">
        <v>0</v>
      </c>
      <c r="F23" s="461">
        <v>0</v>
      </c>
      <c r="G23" s="467">
        <v>0</v>
      </c>
    </row>
    <row r="24" spans="1:7" ht="12.75">
      <c r="A24" s="1794"/>
      <c r="B24" s="1796"/>
      <c r="C24" s="457" t="s">
        <v>432</v>
      </c>
      <c r="D24" s="462">
        <v>0</v>
      </c>
      <c r="E24" s="462">
        <v>0</v>
      </c>
      <c r="F24" s="462">
        <v>0</v>
      </c>
      <c r="G24" s="462">
        <v>0</v>
      </c>
    </row>
    <row r="25" spans="1:7" ht="12.75">
      <c r="A25" s="1792" t="s">
        <v>73</v>
      </c>
      <c r="B25" s="463" t="s">
        <v>74</v>
      </c>
      <c r="C25" s="1200" t="s">
        <v>62</v>
      </c>
      <c r="D25" s="464">
        <v>14</v>
      </c>
      <c r="E25" s="464">
        <v>14</v>
      </c>
      <c r="F25" s="464">
        <v>13</v>
      </c>
      <c r="G25" s="465">
        <v>14</v>
      </c>
    </row>
    <row r="26" spans="1:7" ht="12.75">
      <c r="A26" s="1793"/>
      <c r="B26" s="1795" t="s">
        <v>63</v>
      </c>
      <c r="C26" s="457" t="s">
        <v>62</v>
      </c>
      <c r="D26" s="461">
        <v>6</v>
      </c>
      <c r="E26" s="461">
        <v>8</v>
      </c>
      <c r="F26" s="461">
        <v>7</v>
      </c>
      <c r="G26" s="467">
        <v>6</v>
      </c>
    </row>
    <row r="27" spans="1:7" ht="12.75">
      <c r="A27" s="1794"/>
      <c r="B27" s="1796"/>
      <c r="C27" s="457" t="s">
        <v>432</v>
      </c>
      <c r="D27" s="462">
        <v>0.42857142857142855</v>
      </c>
      <c r="E27" s="462">
        <v>0.5714285714285714</v>
      </c>
      <c r="F27" s="462">
        <v>0.5384615384615384</v>
      </c>
      <c r="G27" s="462">
        <v>0.5</v>
      </c>
    </row>
    <row r="28" spans="1:7" ht="25.5">
      <c r="A28" s="1792" t="s">
        <v>75</v>
      </c>
      <c r="B28" s="463" t="s">
        <v>76</v>
      </c>
      <c r="C28" s="1200" t="s">
        <v>62</v>
      </c>
      <c r="D28" s="474">
        <v>225</v>
      </c>
      <c r="E28" s="474">
        <v>200</v>
      </c>
      <c r="F28" s="474">
        <v>213</v>
      </c>
      <c r="G28" s="465">
        <v>213</v>
      </c>
    </row>
    <row r="29" spans="1:7" ht="12.75">
      <c r="A29" s="1793"/>
      <c r="B29" s="1795" t="s">
        <v>63</v>
      </c>
      <c r="C29" s="457" t="s">
        <v>62</v>
      </c>
      <c r="D29" s="471">
        <v>145</v>
      </c>
      <c r="E29" s="471">
        <v>123</v>
      </c>
      <c r="F29" s="471">
        <v>120</v>
      </c>
      <c r="G29" s="467">
        <v>114</v>
      </c>
    </row>
    <row r="30" spans="1:7" ht="12.75">
      <c r="A30" s="1793"/>
      <c r="B30" s="1796"/>
      <c r="C30" s="457" t="s">
        <v>432</v>
      </c>
      <c r="D30" s="462">
        <v>0.6444444444444445</v>
      </c>
      <c r="E30" s="462">
        <v>0.615</v>
      </c>
      <c r="F30" s="462">
        <v>0.5633802816901409</v>
      </c>
      <c r="G30" s="462">
        <v>0.5853658536585366</v>
      </c>
    </row>
    <row r="31" spans="1:7" ht="12.75">
      <c r="A31" s="1793"/>
      <c r="B31" s="472" t="s">
        <v>77</v>
      </c>
      <c r="C31" s="457" t="s">
        <v>62</v>
      </c>
      <c r="D31" s="471">
        <v>37</v>
      </c>
      <c r="E31" s="471">
        <v>37</v>
      </c>
      <c r="F31" s="471">
        <v>42</v>
      </c>
      <c r="G31" s="467">
        <v>42</v>
      </c>
    </row>
    <row r="32" spans="1:7" ht="12.75">
      <c r="A32" s="1793"/>
      <c r="B32" s="1795" t="s">
        <v>63</v>
      </c>
      <c r="C32" s="457" t="s">
        <v>62</v>
      </c>
      <c r="D32" s="471">
        <v>4</v>
      </c>
      <c r="E32" s="471">
        <v>10</v>
      </c>
      <c r="F32" s="471">
        <v>6</v>
      </c>
      <c r="G32" s="467">
        <v>5</v>
      </c>
    </row>
    <row r="33" spans="1:7" ht="12.75">
      <c r="A33" s="1794"/>
      <c r="B33" s="1796"/>
      <c r="C33" s="457" t="s">
        <v>432</v>
      </c>
      <c r="D33" s="462">
        <v>0.10810810810810811</v>
      </c>
      <c r="E33" s="462">
        <v>0.2702702702702703</v>
      </c>
      <c r="F33" s="462">
        <v>0.14285714285714285</v>
      </c>
      <c r="G33" s="462">
        <v>0.16666666666666666</v>
      </c>
    </row>
    <row r="34" spans="1:7" ht="12.75">
      <c r="A34" s="1792" t="s">
        <v>78</v>
      </c>
      <c r="B34" s="463" t="s">
        <v>79</v>
      </c>
      <c r="C34" s="1200" t="s">
        <v>62</v>
      </c>
      <c r="D34" s="474">
        <v>17</v>
      </c>
      <c r="E34" s="474">
        <v>17</v>
      </c>
      <c r="F34" s="474">
        <v>17</v>
      </c>
      <c r="G34" s="465">
        <v>17</v>
      </c>
    </row>
    <row r="35" spans="1:7" ht="12.75">
      <c r="A35" s="1793"/>
      <c r="B35" s="1795" t="s">
        <v>63</v>
      </c>
      <c r="C35" s="457" t="s">
        <v>62</v>
      </c>
      <c r="D35" s="471">
        <v>17</v>
      </c>
      <c r="E35" s="471">
        <v>17</v>
      </c>
      <c r="F35" s="471">
        <v>17</v>
      </c>
      <c r="G35" s="467">
        <v>17</v>
      </c>
    </row>
    <row r="36" spans="1:7" ht="12.75">
      <c r="A36" s="1794"/>
      <c r="B36" s="1796"/>
      <c r="C36" s="457" t="s">
        <v>432</v>
      </c>
      <c r="D36" s="462">
        <v>1</v>
      </c>
      <c r="E36" s="462">
        <v>1</v>
      </c>
      <c r="F36" s="462">
        <v>1</v>
      </c>
      <c r="G36" s="462">
        <v>1</v>
      </c>
    </row>
    <row r="37" spans="1:7" ht="12.75">
      <c r="A37" s="1792" t="s">
        <v>80</v>
      </c>
      <c r="B37" s="463" t="s">
        <v>81</v>
      </c>
      <c r="C37" s="1200" t="s">
        <v>62</v>
      </c>
      <c r="D37" s="474">
        <v>0</v>
      </c>
      <c r="E37" s="474">
        <v>0</v>
      </c>
      <c r="F37" s="474">
        <v>0</v>
      </c>
      <c r="G37" s="465">
        <v>0</v>
      </c>
    </row>
    <row r="38" spans="1:7" ht="12.75">
      <c r="A38" s="1793"/>
      <c r="B38" s="1795" t="s">
        <v>63</v>
      </c>
      <c r="C38" s="457" t="s">
        <v>62</v>
      </c>
      <c r="D38" s="471">
        <v>0</v>
      </c>
      <c r="E38" s="471">
        <v>0</v>
      </c>
      <c r="F38" s="471">
        <v>0</v>
      </c>
      <c r="G38" s="467">
        <v>0</v>
      </c>
    </row>
    <row r="39" spans="1:7" ht="12.75">
      <c r="A39" s="1794"/>
      <c r="B39" s="1796"/>
      <c r="C39" s="457" t="s">
        <v>432</v>
      </c>
      <c r="D39" s="462">
        <v>0</v>
      </c>
      <c r="E39" s="462">
        <v>0</v>
      </c>
      <c r="F39" s="462">
        <v>0</v>
      </c>
      <c r="G39" s="462">
        <v>0</v>
      </c>
    </row>
    <row r="40" spans="1:7" ht="12.75">
      <c r="A40" s="1792" t="s">
        <v>82</v>
      </c>
      <c r="B40" s="463" t="s">
        <v>83</v>
      </c>
      <c r="C40" s="1200" t="s">
        <v>62</v>
      </c>
      <c r="D40" s="474">
        <v>6</v>
      </c>
      <c r="E40" s="474">
        <v>5</v>
      </c>
      <c r="F40" s="474">
        <v>5</v>
      </c>
      <c r="G40" s="465">
        <v>5</v>
      </c>
    </row>
    <row r="41" spans="1:7" ht="12.75">
      <c r="A41" s="1793"/>
      <c r="B41" s="1795" t="s">
        <v>63</v>
      </c>
      <c r="C41" s="457" t="s">
        <v>62</v>
      </c>
      <c r="D41" s="471">
        <v>4</v>
      </c>
      <c r="E41" s="471">
        <v>4</v>
      </c>
      <c r="F41" s="471">
        <v>4</v>
      </c>
      <c r="G41" s="467">
        <v>2</v>
      </c>
    </row>
    <row r="42" spans="1:7" ht="12.75">
      <c r="A42" s="1794"/>
      <c r="B42" s="1796"/>
      <c r="C42" s="457" t="s">
        <v>432</v>
      </c>
      <c r="D42" s="462">
        <v>0.6666666666666666</v>
      </c>
      <c r="E42" s="462">
        <v>0.8</v>
      </c>
      <c r="F42" s="462">
        <v>0.8</v>
      </c>
      <c r="G42" s="462">
        <v>0.8</v>
      </c>
    </row>
    <row r="43" spans="1:7" ht="12.75">
      <c r="A43" s="1792" t="s">
        <v>84</v>
      </c>
      <c r="B43" s="463" t="s">
        <v>85</v>
      </c>
      <c r="C43" s="1200" t="s">
        <v>62</v>
      </c>
      <c r="D43" s="474">
        <v>13</v>
      </c>
      <c r="E43" s="474">
        <v>12</v>
      </c>
      <c r="F43" s="474">
        <v>12</v>
      </c>
      <c r="G43" s="465">
        <v>12</v>
      </c>
    </row>
    <row r="44" spans="1:7" ht="12.75">
      <c r="A44" s="1793"/>
      <c r="B44" s="1795" t="s">
        <v>63</v>
      </c>
      <c r="C44" s="457" t="s">
        <v>398</v>
      </c>
      <c r="D44" s="471">
        <v>9</v>
      </c>
      <c r="E44" s="471">
        <v>12</v>
      </c>
      <c r="F44" s="471">
        <v>12</v>
      </c>
      <c r="G44" s="467">
        <v>11</v>
      </c>
    </row>
    <row r="45" spans="1:7" ht="12.75">
      <c r="A45" s="1794"/>
      <c r="B45" s="1796"/>
      <c r="C45" s="457" t="s">
        <v>432</v>
      </c>
      <c r="D45" s="462">
        <v>0.6923076923076923</v>
      </c>
      <c r="E45" s="462">
        <v>1</v>
      </c>
      <c r="F45" s="462">
        <v>1</v>
      </c>
      <c r="G45" s="462">
        <v>1</v>
      </c>
    </row>
    <row r="46" spans="1:7" ht="12.75">
      <c r="A46" s="1792" t="s">
        <v>86</v>
      </c>
      <c r="B46" s="463" t="s">
        <v>87</v>
      </c>
      <c r="C46" s="1200" t="s">
        <v>398</v>
      </c>
      <c r="D46" s="474">
        <v>70</v>
      </c>
      <c r="E46" s="474">
        <v>70</v>
      </c>
      <c r="F46" s="474">
        <v>75</v>
      </c>
      <c r="G46" s="465">
        <v>76</v>
      </c>
    </row>
    <row r="47" spans="1:7" ht="12.75">
      <c r="A47" s="1793"/>
      <c r="B47" s="1795" t="s">
        <v>63</v>
      </c>
      <c r="C47" s="457" t="s">
        <v>398</v>
      </c>
      <c r="D47" s="471">
        <v>43</v>
      </c>
      <c r="E47" s="471">
        <v>41</v>
      </c>
      <c r="F47" s="471">
        <v>37</v>
      </c>
      <c r="G47" s="467">
        <v>31</v>
      </c>
    </row>
    <row r="48" spans="1:7" ht="12.75">
      <c r="A48" s="1794"/>
      <c r="B48" s="1796"/>
      <c r="C48" s="457" t="s">
        <v>432</v>
      </c>
      <c r="D48" s="462">
        <v>0.6142857142857143</v>
      </c>
      <c r="E48" s="462">
        <v>0.5857142857142857</v>
      </c>
      <c r="F48" s="462">
        <v>0.49333333333333335</v>
      </c>
      <c r="G48" s="462">
        <v>0.42105263157894735</v>
      </c>
    </row>
    <row r="49" spans="1:7" ht="12.75">
      <c r="A49" s="1792" t="s">
        <v>88</v>
      </c>
      <c r="B49" s="463" t="s">
        <v>89</v>
      </c>
      <c r="C49" s="1200" t="s">
        <v>398</v>
      </c>
      <c r="D49" s="474">
        <v>12</v>
      </c>
      <c r="E49" s="474">
        <v>18</v>
      </c>
      <c r="F49" s="474">
        <v>17</v>
      </c>
      <c r="G49" s="465">
        <v>17</v>
      </c>
    </row>
    <row r="50" spans="1:7" ht="12.75">
      <c r="A50" s="1793"/>
      <c r="B50" s="1795" t="s">
        <v>63</v>
      </c>
      <c r="C50" s="457" t="s">
        <v>398</v>
      </c>
      <c r="D50" s="471">
        <v>11</v>
      </c>
      <c r="E50" s="471">
        <v>9</v>
      </c>
      <c r="F50" s="471">
        <v>12</v>
      </c>
      <c r="G50" s="467">
        <v>13</v>
      </c>
    </row>
    <row r="51" spans="1:7" ht="12.75">
      <c r="A51" s="1794"/>
      <c r="B51" s="1796"/>
      <c r="C51" s="457" t="s">
        <v>432</v>
      </c>
      <c r="D51" s="462">
        <v>0.9166666666666666</v>
      </c>
      <c r="E51" s="462">
        <v>0.5</v>
      </c>
      <c r="F51" s="462">
        <v>0.7058823529411765</v>
      </c>
      <c r="G51" s="462">
        <v>0.7647058823529411</v>
      </c>
    </row>
    <row r="52" spans="1:7" ht="12.75">
      <c r="A52" s="1792" t="s">
        <v>90</v>
      </c>
      <c r="B52" s="463" t="s">
        <v>91</v>
      </c>
      <c r="C52" s="1200" t="s">
        <v>398</v>
      </c>
      <c r="D52" s="473">
        <v>28</v>
      </c>
      <c r="E52" s="473">
        <v>33</v>
      </c>
      <c r="F52" s="473">
        <v>28</v>
      </c>
      <c r="G52" s="473">
        <v>27</v>
      </c>
    </row>
    <row r="53" spans="1:7" ht="12.75">
      <c r="A53" s="1793"/>
      <c r="B53" s="1795" t="s">
        <v>63</v>
      </c>
      <c r="C53" s="457" t="s">
        <v>398</v>
      </c>
      <c r="D53" s="470">
        <v>28</v>
      </c>
      <c r="E53" s="470">
        <v>33</v>
      </c>
      <c r="F53" s="470">
        <v>28</v>
      </c>
      <c r="G53" s="470">
        <v>26</v>
      </c>
    </row>
    <row r="54" spans="1:7" ht="12.75">
      <c r="A54" s="1794"/>
      <c r="B54" s="1796"/>
      <c r="C54" s="457" t="s">
        <v>432</v>
      </c>
      <c r="D54" s="462">
        <v>1</v>
      </c>
      <c r="E54" s="462">
        <v>1</v>
      </c>
      <c r="F54" s="462">
        <v>1</v>
      </c>
      <c r="G54" s="462">
        <v>1</v>
      </c>
    </row>
    <row r="55" spans="1:7" ht="12.75">
      <c r="A55" s="1792" t="s">
        <v>92</v>
      </c>
      <c r="B55" s="463" t="s">
        <v>93</v>
      </c>
      <c r="C55" s="1200" t="s">
        <v>398</v>
      </c>
      <c r="D55" s="474">
        <v>0</v>
      </c>
      <c r="E55" s="474">
        <v>0</v>
      </c>
      <c r="F55" s="474">
        <v>0</v>
      </c>
      <c r="G55" s="465">
        <v>0</v>
      </c>
    </row>
    <row r="56" spans="1:7" ht="12.75">
      <c r="A56" s="1793"/>
      <c r="B56" s="1795" t="s">
        <v>63</v>
      </c>
      <c r="C56" s="457" t="s">
        <v>398</v>
      </c>
      <c r="D56" s="471">
        <v>0</v>
      </c>
      <c r="E56" s="471">
        <v>0</v>
      </c>
      <c r="F56" s="471">
        <v>0</v>
      </c>
      <c r="G56" s="467">
        <v>0</v>
      </c>
    </row>
    <row r="57" spans="1:7" ht="12.75">
      <c r="A57" s="1794"/>
      <c r="B57" s="1796"/>
      <c r="C57" s="457" t="s">
        <v>432</v>
      </c>
      <c r="D57" s="462">
        <v>0</v>
      </c>
      <c r="E57" s="462">
        <v>0</v>
      </c>
      <c r="F57" s="462">
        <v>0</v>
      </c>
      <c r="G57" s="462">
        <v>0</v>
      </c>
    </row>
    <row r="58" spans="1:7" ht="19.5" customHeight="1">
      <c r="A58" s="1792" t="s">
        <v>94</v>
      </c>
      <c r="B58" s="463" t="s">
        <v>95</v>
      </c>
      <c r="C58" s="1200" t="s">
        <v>398</v>
      </c>
      <c r="D58" s="474">
        <v>0</v>
      </c>
      <c r="E58" s="474">
        <v>0</v>
      </c>
      <c r="F58" s="474">
        <v>0</v>
      </c>
      <c r="G58" s="465">
        <v>0</v>
      </c>
    </row>
    <row r="59" spans="1:7" ht="12.75">
      <c r="A59" s="1793"/>
      <c r="B59" s="1795" t="s">
        <v>63</v>
      </c>
      <c r="C59" s="457" t="s">
        <v>398</v>
      </c>
      <c r="D59" s="471">
        <v>0</v>
      </c>
      <c r="E59" s="471">
        <v>0</v>
      </c>
      <c r="F59" s="471">
        <v>0</v>
      </c>
      <c r="G59" s="467">
        <v>0</v>
      </c>
    </row>
    <row r="60" spans="1:7" ht="12.75">
      <c r="A60" s="1794"/>
      <c r="B60" s="1796"/>
      <c r="C60" s="457" t="s">
        <v>432</v>
      </c>
      <c r="D60" s="462">
        <v>0</v>
      </c>
      <c r="E60" s="462">
        <v>0</v>
      </c>
      <c r="F60" s="462">
        <v>0</v>
      </c>
      <c r="G60" s="462">
        <v>0</v>
      </c>
    </row>
    <row r="61" spans="1:7" ht="20.25" customHeight="1">
      <c r="A61" s="1792" t="s">
        <v>96</v>
      </c>
      <c r="B61" s="463" t="s">
        <v>97</v>
      </c>
      <c r="C61" s="1200" t="s">
        <v>398</v>
      </c>
      <c r="D61" s="474">
        <v>0</v>
      </c>
      <c r="E61" s="474">
        <v>0</v>
      </c>
      <c r="F61" s="474">
        <v>0</v>
      </c>
      <c r="G61" s="465">
        <v>0</v>
      </c>
    </row>
    <row r="62" spans="1:7" ht="12.75">
      <c r="A62" s="1793"/>
      <c r="B62" s="1795" t="s">
        <v>63</v>
      </c>
      <c r="C62" s="457" t="s">
        <v>398</v>
      </c>
      <c r="D62" s="471">
        <v>0</v>
      </c>
      <c r="E62" s="471">
        <v>0</v>
      </c>
      <c r="F62" s="471">
        <v>0</v>
      </c>
      <c r="G62" s="467">
        <v>0</v>
      </c>
    </row>
    <row r="63" spans="1:7" ht="12.75">
      <c r="A63" s="1794"/>
      <c r="B63" s="1796"/>
      <c r="C63" s="457" t="s">
        <v>432</v>
      </c>
      <c r="D63" s="462">
        <v>0</v>
      </c>
      <c r="E63" s="462">
        <v>0</v>
      </c>
      <c r="F63" s="462">
        <v>0</v>
      </c>
      <c r="G63" s="462">
        <v>0</v>
      </c>
    </row>
    <row r="64" spans="1:7" ht="12.75">
      <c r="A64" s="1792" t="s">
        <v>98</v>
      </c>
      <c r="B64" s="463" t="s">
        <v>99</v>
      </c>
      <c r="C64" s="1200" t="s">
        <v>398</v>
      </c>
      <c r="D64" s="474">
        <v>3</v>
      </c>
      <c r="E64" s="474">
        <v>3</v>
      </c>
      <c r="F64" s="474">
        <v>3</v>
      </c>
      <c r="G64" s="465">
        <v>3</v>
      </c>
    </row>
    <row r="65" spans="1:7" ht="12.75">
      <c r="A65" s="1793"/>
      <c r="B65" s="1795" t="s">
        <v>63</v>
      </c>
      <c r="C65" s="457" t="s">
        <v>398</v>
      </c>
      <c r="D65" s="471">
        <v>3</v>
      </c>
      <c r="E65" s="471">
        <v>3</v>
      </c>
      <c r="F65" s="471">
        <v>3</v>
      </c>
      <c r="G65" s="467">
        <v>3</v>
      </c>
    </row>
    <row r="66" spans="1:7" ht="12.75">
      <c r="A66" s="1794"/>
      <c r="B66" s="1796"/>
      <c r="C66" s="457" t="s">
        <v>432</v>
      </c>
      <c r="D66" s="462">
        <v>1</v>
      </c>
      <c r="E66" s="462">
        <v>1</v>
      </c>
      <c r="F66" s="462">
        <v>1</v>
      </c>
      <c r="G66" s="462">
        <v>1</v>
      </c>
    </row>
    <row r="67" spans="1:7" ht="12.75">
      <c r="A67" s="475"/>
      <c r="B67" s="475"/>
      <c r="C67" s="475"/>
      <c r="D67" s="475"/>
      <c r="E67" s="475"/>
      <c r="F67" s="475"/>
      <c r="G67" s="475"/>
    </row>
    <row r="68" spans="1:7" ht="12.75">
      <c r="A68" s="1797" t="s">
        <v>100</v>
      </c>
      <c r="B68" s="1797"/>
      <c r="C68" s="1797"/>
      <c r="D68" s="1797"/>
      <c r="E68" s="1797"/>
      <c r="F68" s="1797"/>
      <c r="G68" s="475"/>
    </row>
  </sheetData>
  <mergeCells count="46">
    <mergeCell ref="A1:G1"/>
    <mergeCell ref="A2:A3"/>
    <mergeCell ref="B2:B3"/>
    <mergeCell ref="C2:C3"/>
    <mergeCell ref="D2:G2"/>
    <mergeCell ref="A4:A6"/>
    <mergeCell ref="B5:B6"/>
    <mergeCell ref="A7:A9"/>
    <mergeCell ref="B8:B9"/>
    <mergeCell ref="A10:A12"/>
    <mergeCell ref="B11:B12"/>
    <mergeCell ref="A13:A15"/>
    <mergeCell ref="B14:B15"/>
    <mergeCell ref="A16:A21"/>
    <mergeCell ref="B17:B18"/>
    <mergeCell ref="B20:B21"/>
    <mergeCell ref="A22:A24"/>
    <mergeCell ref="B23:B24"/>
    <mergeCell ref="A25:A27"/>
    <mergeCell ref="B26:B27"/>
    <mergeCell ref="A28:A33"/>
    <mergeCell ref="B29:B30"/>
    <mergeCell ref="B32:B33"/>
    <mergeCell ref="A34:A36"/>
    <mergeCell ref="B35:B36"/>
    <mergeCell ref="A37:A39"/>
    <mergeCell ref="B38:B39"/>
    <mergeCell ref="A40:A42"/>
    <mergeCell ref="B41:B42"/>
    <mergeCell ref="A43:A45"/>
    <mergeCell ref="B44:B45"/>
    <mergeCell ref="A46:A48"/>
    <mergeCell ref="B47:B48"/>
    <mergeCell ref="A49:A51"/>
    <mergeCell ref="B50:B51"/>
    <mergeCell ref="A52:A54"/>
    <mergeCell ref="B53:B54"/>
    <mergeCell ref="A55:A57"/>
    <mergeCell ref="B56:B57"/>
    <mergeCell ref="A64:A66"/>
    <mergeCell ref="B65:B66"/>
    <mergeCell ref="A68:F68"/>
    <mergeCell ref="A58:A60"/>
    <mergeCell ref="B59:B60"/>
    <mergeCell ref="A61:A63"/>
    <mergeCell ref="B62:B63"/>
  </mergeCells>
  <dataValidations count="14"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25:F25">
      <formula1>D4-D7-D10-D13-D16-D22-D28</formula1>
    </dataValidation>
    <dataValidation operator="lessThanOrEqual" showErrorMessage="1" errorTitle="Не заповнювати" error="Не повинно бути більше за кількість всього автотракторної техніки і спецмеханізмів в електричних мережах" sqref="G66 G9 G12 G15 G18 G21 G24 G27 G30 G33 G36 G39 G42 G45 G48 G51 G54 G57 G60 G63 D6:G6"/>
    <dataValidation operator="lessThanOrEqual" showInputMessage="1" showErrorMessage="1" error="Не повинно бути більше за кількість всього автотракторної техніки і спецмеханізмів в електричних мережах" sqref="D45:F45 D48:F48 D51:F51 D54:F54 D57:F57 D66:F66 D60:F60 D63:F63 D30:F30 D33:F33 D12:F12 D9:F9 D15:F15 D27:F27 D24:F24 D18:F21 D36:F36 D39:F39 D42:F42"/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22:F22">
      <formula1>D4-D7-D10-D13-D16-D25-D28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16:F16">
      <formula1>D4-D7-D10-D13-D22-D25-D28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13:F13">
      <formula1>D4-D7-D10-D16-D22-D25-D28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10:F10">
      <formula1>D4-D7-D13-D16-D22-D25-D28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7:F7">
      <formula1>D4-D10-D13-D16-D22-D25-D28</formula1>
    </dataValidation>
    <dataValidation type="whole" operator="lessThanOrEqual" showInputMessage="1" showErrorMessage="1" error="Не повинно бути більше за кількість всього автобурових машин" sqref="D11:F11">
      <formula1>D10</formula1>
    </dataValidation>
    <dataValidation type="whole" operator="lessThanOrEqual" showInputMessage="1" showErrorMessage="1" error="Не повинно бути більше за кількість всього бурокранових установок" sqref="D14:F14">
      <formula1>D13</formula1>
    </dataValidation>
    <dataValidation type="whole" operator="lessThanOrEqual" showInputMessage="1" showErrorMessage="1" error="Не повинно бути більше за кількість всього телевишок та автогідропідйомників" sqref="D17:F17">
      <formula1>D16</formula1>
    </dataValidation>
    <dataValidation type="whole" operator="lessThanOrEqual" showInputMessage="1" showErrorMessage="1" error="Не повинно бути більше за кількість всього пересувних електромеханічних майстерень" sqref="D23:F23">
      <formula1>D22</formula1>
    </dataValidation>
    <dataValidation type="whole" operator="lessThanOrEqual" showInputMessage="1" showErrorMessage="1" error="Не повинно бути більше за кількість всього електролабораторій" sqref="D26:F26">
      <formula1>D25</formula1>
    </dataValidation>
    <dataValidation type="whole" operator="lessThanOrEqual" showInputMessage="1" showErrorMessage="1" error="Не повинно бути більше за кількість всього автокранів" sqref="D8:F8">
      <formula1>D7</formula1>
    </dataValidation>
  </dataValidation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2:P478"/>
  <sheetViews>
    <sheetView zoomScale="75" zoomScaleNormal="75" workbookViewId="0" topLeftCell="A1">
      <pane ySplit="5" topLeftCell="BM438" activePane="bottomLeft" state="frozen"/>
      <selection pane="topLeft" activeCell="A1" sqref="A1"/>
      <selection pane="bottomLeft" activeCell="K10" sqref="K10:P10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25.00390625" style="0" customWidth="1"/>
    <col min="4" max="4" width="6.125" style="0" customWidth="1"/>
    <col min="5" max="5" width="4.125" style="0" customWidth="1"/>
    <col min="6" max="6" width="26.375" style="0" customWidth="1"/>
    <col min="7" max="7" width="6.00390625" style="0" customWidth="1"/>
    <col min="8" max="8" width="5.25390625" style="0" customWidth="1"/>
    <col min="9" max="9" width="5.375" style="0" customWidth="1"/>
    <col min="10" max="10" width="11.125" style="0" customWidth="1"/>
    <col min="11" max="11" width="18.25390625" style="0" customWidth="1"/>
    <col min="12" max="12" width="11.00390625" style="0" customWidth="1"/>
    <col min="13" max="13" width="14.625" style="0" customWidth="1"/>
    <col min="15" max="16" width="7.00390625" style="0" customWidth="1"/>
  </cols>
  <sheetData>
    <row r="2" spans="1:16" ht="18">
      <c r="A2" s="1809" t="s">
        <v>57</v>
      </c>
      <c r="B2" s="1810"/>
      <c r="C2" s="1810"/>
      <c r="D2" s="1810"/>
      <c r="E2" s="1810"/>
      <c r="F2" s="1810"/>
      <c r="G2" s="1810"/>
      <c r="H2" s="1810"/>
      <c r="I2" s="1810"/>
      <c r="J2" s="1810"/>
      <c r="K2" s="1810"/>
      <c r="L2" s="1810"/>
      <c r="M2" s="1810"/>
      <c r="N2" s="1810"/>
      <c r="O2" s="1810"/>
      <c r="P2" s="1811"/>
    </row>
    <row r="3" spans="1:16" ht="12.75" customHeight="1">
      <c r="A3" s="1807" t="s">
        <v>380</v>
      </c>
      <c r="B3" s="1807" t="s">
        <v>1370</v>
      </c>
      <c r="C3" s="1807" t="s">
        <v>1371</v>
      </c>
      <c r="D3" s="1807" t="s">
        <v>1372</v>
      </c>
      <c r="E3" s="1807" t="s">
        <v>1373</v>
      </c>
      <c r="F3" s="1807" t="s">
        <v>1374</v>
      </c>
      <c r="G3" s="1807" t="s">
        <v>1375</v>
      </c>
      <c r="H3" s="1808" t="s">
        <v>1376</v>
      </c>
      <c r="I3" s="1808"/>
      <c r="J3" s="1807" t="s">
        <v>1377</v>
      </c>
      <c r="K3" s="1807" t="s">
        <v>1378</v>
      </c>
      <c r="L3" s="1807" t="s">
        <v>1379</v>
      </c>
      <c r="M3" s="1807"/>
      <c r="N3" s="1807"/>
      <c r="O3" s="1807"/>
      <c r="P3" s="1807"/>
    </row>
    <row r="4" spans="1:16" ht="91.5" customHeight="1">
      <c r="A4" s="1807"/>
      <c r="B4" s="1807"/>
      <c r="C4" s="1807"/>
      <c r="D4" s="1807"/>
      <c r="E4" s="1807"/>
      <c r="F4" s="1807"/>
      <c r="G4" s="1807"/>
      <c r="H4" s="455" t="s">
        <v>1380</v>
      </c>
      <c r="I4" s="455" t="s">
        <v>1381</v>
      </c>
      <c r="J4" s="1807"/>
      <c r="K4" s="1807"/>
      <c r="L4" s="454" t="s">
        <v>1382</v>
      </c>
      <c r="M4" s="454" t="s">
        <v>1383</v>
      </c>
      <c r="N4" s="454" t="s">
        <v>1384</v>
      </c>
      <c r="O4" s="454" t="s">
        <v>1375</v>
      </c>
      <c r="P4" s="455" t="s">
        <v>1376</v>
      </c>
    </row>
    <row r="5" spans="1:16" ht="12.75">
      <c r="A5" s="456">
        <v>1</v>
      </c>
      <c r="B5" s="456">
        <v>2</v>
      </c>
      <c r="C5" s="456">
        <v>3</v>
      </c>
      <c r="D5" s="456">
        <v>4</v>
      </c>
      <c r="E5" s="456">
        <v>5</v>
      </c>
      <c r="F5" s="456">
        <v>6</v>
      </c>
      <c r="G5" s="456">
        <v>7</v>
      </c>
      <c r="H5" s="456">
        <v>8</v>
      </c>
      <c r="I5" s="456">
        <v>9</v>
      </c>
      <c r="J5" s="456">
        <v>10</v>
      </c>
      <c r="K5" s="456">
        <v>11</v>
      </c>
      <c r="L5" s="456">
        <v>12</v>
      </c>
      <c r="M5" s="456">
        <v>13</v>
      </c>
      <c r="N5" s="456">
        <v>14</v>
      </c>
      <c r="O5" s="456">
        <v>15</v>
      </c>
      <c r="P5" s="456">
        <v>16</v>
      </c>
    </row>
    <row r="6" spans="1:16" ht="12.75">
      <c r="A6" s="105">
        <v>1</v>
      </c>
      <c r="B6" s="105" t="s">
        <v>1515</v>
      </c>
      <c r="C6" s="105" t="s">
        <v>831</v>
      </c>
      <c r="D6" s="105">
        <v>2004</v>
      </c>
      <c r="E6" s="105">
        <v>8</v>
      </c>
      <c r="F6" s="710" t="s">
        <v>832</v>
      </c>
      <c r="G6" s="105">
        <v>11.5</v>
      </c>
      <c r="H6" s="105"/>
      <c r="I6" s="105"/>
      <c r="J6" s="105">
        <v>0</v>
      </c>
      <c r="K6" s="105"/>
      <c r="L6" s="105"/>
      <c r="M6" s="105"/>
      <c r="N6" s="105"/>
      <c r="O6" s="105"/>
      <c r="P6" s="105"/>
    </row>
    <row r="7" spans="1:16" ht="12.75">
      <c r="A7" s="105">
        <v>2</v>
      </c>
      <c r="B7" s="105" t="s">
        <v>833</v>
      </c>
      <c r="C7" s="105" t="s">
        <v>834</v>
      </c>
      <c r="D7" s="105">
        <v>2000</v>
      </c>
      <c r="E7" s="105">
        <v>10</v>
      </c>
      <c r="F7" s="710" t="s">
        <v>832</v>
      </c>
      <c r="G7" s="105">
        <v>18.1</v>
      </c>
      <c r="H7" s="105"/>
      <c r="I7" s="105"/>
      <c r="J7" s="105">
        <v>0</v>
      </c>
      <c r="K7" s="1205"/>
      <c r="L7" s="1205"/>
      <c r="M7" s="1205"/>
      <c r="N7" s="1205"/>
      <c r="O7" s="1205"/>
      <c r="P7" s="1205"/>
    </row>
    <row r="8" spans="1:16" ht="12.75">
      <c r="A8" s="105">
        <v>3</v>
      </c>
      <c r="B8" s="105" t="s">
        <v>1539</v>
      </c>
      <c r="C8" s="105" t="s">
        <v>835</v>
      </c>
      <c r="D8" s="105">
        <v>2004</v>
      </c>
      <c r="E8" s="105">
        <v>10</v>
      </c>
      <c r="F8" s="710" t="s">
        <v>832</v>
      </c>
      <c r="G8" s="105">
        <v>17</v>
      </c>
      <c r="H8" s="105"/>
      <c r="I8" s="105"/>
      <c r="J8" s="105">
        <v>0</v>
      </c>
      <c r="K8" s="1205"/>
      <c r="L8" s="1205"/>
      <c r="M8" s="1205"/>
      <c r="N8" s="1205"/>
      <c r="O8" s="1205"/>
      <c r="P8" s="1205"/>
    </row>
    <row r="9" spans="1:16" ht="12.75">
      <c r="A9" s="105">
        <v>4</v>
      </c>
      <c r="B9" s="105" t="s">
        <v>1445</v>
      </c>
      <c r="C9" s="105" t="s">
        <v>836</v>
      </c>
      <c r="D9" s="105">
        <v>1986</v>
      </c>
      <c r="E9" s="105">
        <v>10</v>
      </c>
      <c r="F9" s="710" t="s">
        <v>832</v>
      </c>
      <c r="G9" s="105">
        <v>47</v>
      </c>
      <c r="H9" s="105"/>
      <c r="I9" s="105"/>
      <c r="J9" s="105">
        <v>0</v>
      </c>
      <c r="K9" s="1205"/>
      <c r="L9" s="1205"/>
      <c r="M9" s="1205"/>
      <c r="N9" s="1205"/>
      <c r="O9" s="1205"/>
      <c r="P9" s="1205"/>
    </row>
    <row r="10" spans="1:16" ht="12.75">
      <c r="A10" s="105">
        <v>5</v>
      </c>
      <c r="B10" s="105" t="s">
        <v>1447</v>
      </c>
      <c r="C10" s="105" t="s">
        <v>834</v>
      </c>
      <c r="D10" s="105">
        <v>1990</v>
      </c>
      <c r="E10" s="105">
        <v>10</v>
      </c>
      <c r="F10" s="710" t="s">
        <v>832</v>
      </c>
      <c r="G10" s="105">
        <v>27</v>
      </c>
      <c r="H10" s="105">
        <v>5.2</v>
      </c>
      <c r="I10" s="105">
        <v>62.4</v>
      </c>
      <c r="J10" s="105">
        <v>0</v>
      </c>
      <c r="K10" s="1205"/>
      <c r="L10" s="1205"/>
      <c r="M10" s="1205"/>
      <c r="N10" s="1205"/>
      <c r="O10" s="1205"/>
      <c r="P10" s="1205"/>
    </row>
    <row r="11" spans="1:16" ht="12.75">
      <c r="A11" s="105">
        <v>6</v>
      </c>
      <c r="B11" s="105" t="s">
        <v>1448</v>
      </c>
      <c r="C11" s="105" t="s">
        <v>834</v>
      </c>
      <c r="D11" s="105">
        <v>1990</v>
      </c>
      <c r="E11" s="105">
        <v>10</v>
      </c>
      <c r="F11" s="710" t="s">
        <v>832</v>
      </c>
      <c r="G11" s="105">
        <v>27</v>
      </c>
      <c r="H11" s="105"/>
      <c r="I11" s="105"/>
      <c r="J11" s="105">
        <v>0</v>
      </c>
      <c r="K11" s="1205"/>
      <c r="L11" s="1205"/>
      <c r="M11" s="1205"/>
      <c r="N11" s="1205"/>
      <c r="O11" s="1205"/>
      <c r="P11" s="1205"/>
    </row>
    <row r="12" spans="1:16" ht="12.75">
      <c r="A12" s="105">
        <v>7</v>
      </c>
      <c r="B12" s="105" t="s">
        <v>1450</v>
      </c>
      <c r="C12" s="105" t="s">
        <v>834</v>
      </c>
      <c r="D12" s="105">
        <v>1992</v>
      </c>
      <c r="E12" s="105">
        <v>10</v>
      </c>
      <c r="F12" s="710" t="s">
        <v>832</v>
      </c>
      <c r="G12" s="105">
        <v>32</v>
      </c>
      <c r="H12" s="105"/>
      <c r="I12" s="105"/>
      <c r="J12" s="105">
        <v>0</v>
      </c>
      <c r="K12" s="1205"/>
      <c r="L12" s="1205"/>
      <c r="M12" s="1205"/>
      <c r="N12" s="1205"/>
      <c r="O12" s="1205"/>
      <c r="P12" s="1205"/>
    </row>
    <row r="13" spans="1:16" ht="12.75">
      <c r="A13" s="105">
        <v>8</v>
      </c>
      <c r="B13" s="105" t="s">
        <v>1442</v>
      </c>
      <c r="C13" s="105" t="s">
        <v>838</v>
      </c>
      <c r="D13" s="105">
        <v>1992</v>
      </c>
      <c r="E13" s="105">
        <v>10</v>
      </c>
      <c r="F13" s="710" t="s">
        <v>832</v>
      </c>
      <c r="G13" s="105">
        <v>12</v>
      </c>
      <c r="H13" s="105"/>
      <c r="I13" s="105"/>
      <c r="J13" s="105">
        <v>0</v>
      </c>
      <c r="K13" s="1205"/>
      <c r="L13" s="1205"/>
      <c r="M13" s="1205"/>
      <c r="N13" s="1205"/>
      <c r="O13" s="1205"/>
      <c r="P13" s="1205"/>
    </row>
    <row r="14" spans="1:16" ht="12.75">
      <c r="A14" s="105">
        <v>9</v>
      </c>
      <c r="B14" s="105" t="s">
        <v>1451</v>
      </c>
      <c r="C14" s="105" t="s">
        <v>838</v>
      </c>
      <c r="D14" s="105">
        <v>1984</v>
      </c>
      <c r="E14" s="105">
        <v>10</v>
      </c>
      <c r="F14" s="710" t="s">
        <v>832</v>
      </c>
      <c r="G14" s="105">
        <v>31</v>
      </c>
      <c r="H14" s="105"/>
      <c r="I14" s="105"/>
      <c r="J14" s="105">
        <v>0</v>
      </c>
      <c r="K14" s="1205"/>
      <c r="L14" s="1205"/>
      <c r="M14" s="1205"/>
      <c r="N14" s="1205"/>
      <c r="O14" s="1205"/>
      <c r="P14" s="1205"/>
    </row>
    <row r="15" spans="1:16" ht="12.75">
      <c r="A15" s="105">
        <v>10</v>
      </c>
      <c r="B15" s="105" t="s">
        <v>1449</v>
      </c>
      <c r="C15" s="105" t="s">
        <v>834</v>
      </c>
      <c r="D15" s="105">
        <v>1990</v>
      </c>
      <c r="E15" s="105">
        <v>10</v>
      </c>
      <c r="F15" s="710" t="s">
        <v>832</v>
      </c>
      <c r="G15" s="105">
        <v>32</v>
      </c>
      <c r="H15" s="105"/>
      <c r="I15" s="105"/>
      <c r="J15" s="105">
        <v>0</v>
      </c>
      <c r="K15" s="1205"/>
      <c r="L15" s="1205"/>
      <c r="M15" s="1205"/>
      <c r="N15" s="1205"/>
      <c r="O15" s="1205"/>
      <c r="P15" s="1205"/>
    </row>
    <row r="16" spans="1:16" ht="12.75">
      <c r="A16" s="105">
        <v>11</v>
      </c>
      <c r="B16" s="105" t="s">
        <v>839</v>
      </c>
      <c r="C16" s="105" t="s">
        <v>840</v>
      </c>
      <c r="D16" s="105">
        <v>2000</v>
      </c>
      <c r="E16" s="105">
        <v>10</v>
      </c>
      <c r="F16" s="710" t="s">
        <v>832</v>
      </c>
      <c r="G16" s="105">
        <v>17.9</v>
      </c>
      <c r="H16" s="105"/>
      <c r="I16" s="105"/>
      <c r="J16" s="105">
        <v>0</v>
      </c>
      <c r="K16" s="1205"/>
      <c r="L16" s="1205"/>
      <c r="M16" s="1205"/>
      <c r="N16" s="1205"/>
      <c r="O16" s="1205"/>
      <c r="P16" s="1205"/>
    </row>
    <row r="17" spans="1:16" ht="12.75">
      <c r="A17" s="105">
        <v>12</v>
      </c>
      <c r="B17" s="105" t="s">
        <v>1460</v>
      </c>
      <c r="C17" s="105" t="s">
        <v>841</v>
      </c>
      <c r="D17" s="105">
        <v>2001</v>
      </c>
      <c r="E17" s="105">
        <v>10</v>
      </c>
      <c r="F17" s="710" t="s">
        <v>832</v>
      </c>
      <c r="G17" s="105">
        <v>17.9</v>
      </c>
      <c r="H17" s="105"/>
      <c r="I17" s="105"/>
      <c r="J17" s="105">
        <v>0</v>
      </c>
      <c r="K17" s="1205"/>
      <c r="L17" s="1205"/>
      <c r="M17" s="1205"/>
      <c r="N17" s="1205"/>
      <c r="O17" s="1205"/>
      <c r="P17" s="1205"/>
    </row>
    <row r="18" spans="1:16" ht="12.75">
      <c r="A18" s="105">
        <v>13</v>
      </c>
      <c r="B18" s="105" t="s">
        <v>1444</v>
      </c>
      <c r="C18" s="105" t="s">
        <v>834</v>
      </c>
      <c r="D18" s="105">
        <v>2000</v>
      </c>
      <c r="E18" s="105">
        <v>10</v>
      </c>
      <c r="F18" s="710" t="s">
        <v>832</v>
      </c>
      <c r="G18" s="105">
        <v>18.4</v>
      </c>
      <c r="H18" s="105"/>
      <c r="I18" s="105"/>
      <c r="J18" s="105">
        <v>0</v>
      </c>
      <c r="K18" s="1205"/>
      <c r="L18" s="1205"/>
      <c r="M18" s="1205"/>
      <c r="N18" s="1205"/>
      <c r="O18" s="1205"/>
      <c r="P18" s="1205"/>
    </row>
    <row r="19" spans="1:16" ht="12.75">
      <c r="A19" s="105">
        <v>14</v>
      </c>
      <c r="B19" s="105" t="s">
        <v>1463</v>
      </c>
      <c r="C19" s="105" t="s">
        <v>841</v>
      </c>
      <c r="D19" s="105">
        <v>2001</v>
      </c>
      <c r="E19" s="105">
        <v>10</v>
      </c>
      <c r="F19" s="710" t="s">
        <v>832</v>
      </c>
      <c r="G19" s="105">
        <v>17.9</v>
      </c>
      <c r="H19" s="105"/>
      <c r="I19" s="105"/>
      <c r="J19" s="105">
        <v>0</v>
      </c>
      <c r="K19" s="1205"/>
      <c r="L19" s="1205"/>
      <c r="M19" s="1205"/>
      <c r="N19" s="1205"/>
      <c r="O19" s="1205"/>
      <c r="P19" s="1205"/>
    </row>
    <row r="20" spans="1:16" ht="12.75">
      <c r="A20" s="105">
        <v>15</v>
      </c>
      <c r="B20" s="105" t="s">
        <v>1452</v>
      </c>
      <c r="C20" s="105" t="s">
        <v>841</v>
      </c>
      <c r="D20" s="105">
        <v>2001</v>
      </c>
      <c r="E20" s="105">
        <v>10</v>
      </c>
      <c r="F20" s="710" t="s">
        <v>832</v>
      </c>
      <c r="G20" s="105">
        <v>17.9</v>
      </c>
      <c r="H20" s="105"/>
      <c r="I20" s="105"/>
      <c r="J20" s="105">
        <v>0</v>
      </c>
      <c r="K20" s="1205"/>
      <c r="L20" s="1205"/>
      <c r="M20" s="1205"/>
      <c r="N20" s="1205"/>
      <c r="O20" s="1205"/>
      <c r="P20" s="1205"/>
    </row>
    <row r="21" spans="1:16" ht="12.75">
      <c r="A21" s="105">
        <v>16</v>
      </c>
      <c r="B21" s="105" t="s">
        <v>1462</v>
      </c>
      <c r="C21" s="105" t="s">
        <v>841</v>
      </c>
      <c r="D21" s="105">
        <v>2001</v>
      </c>
      <c r="E21" s="105">
        <v>10</v>
      </c>
      <c r="F21" s="710" t="s">
        <v>832</v>
      </c>
      <c r="G21" s="105">
        <v>17.9</v>
      </c>
      <c r="H21" s="105"/>
      <c r="I21" s="105"/>
      <c r="J21" s="105">
        <v>0</v>
      </c>
      <c r="K21" s="1205"/>
      <c r="L21" s="1205"/>
      <c r="M21" s="1205"/>
      <c r="N21" s="1205"/>
      <c r="O21" s="1205"/>
      <c r="P21" s="1205"/>
    </row>
    <row r="22" spans="1:16" ht="12.75">
      <c r="A22" s="105">
        <v>17</v>
      </c>
      <c r="B22" s="105" t="s">
        <v>1465</v>
      </c>
      <c r="C22" s="105" t="s">
        <v>1466</v>
      </c>
      <c r="D22" s="105">
        <v>1996</v>
      </c>
      <c r="E22" s="105">
        <v>10</v>
      </c>
      <c r="F22" s="710" t="s">
        <v>832</v>
      </c>
      <c r="G22" s="105">
        <v>17.8</v>
      </c>
      <c r="H22" s="105">
        <v>2.2</v>
      </c>
      <c r="I22" s="105">
        <v>26.4</v>
      </c>
      <c r="J22" s="105">
        <v>0</v>
      </c>
      <c r="K22" s="1205" t="s">
        <v>1459</v>
      </c>
      <c r="L22" s="1205" t="s">
        <v>828</v>
      </c>
      <c r="M22" s="1205" t="s">
        <v>837</v>
      </c>
      <c r="N22" s="1205">
        <v>136.35</v>
      </c>
      <c r="O22" s="1205">
        <v>17</v>
      </c>
      <c r="P22" s="1205">
        <v>3</v>
      </c>
    </row>
    <row r="23" spans="1:16" ht="12.75">
      <c r="A23" s="105">
        <v>18</v>
      </c>
      <c r="B23" s="105" t="s">
        <v>1474</v>
      </c>
      <c r="C23" s="105" t="s">
        <v>838</v>
      </c>
      <c r="D23" s="105">
        <v>2000</v>
      </c>
      <c r="E23" s="105">
        <v>10</v>
      </c>
      <c r="F23" s="710" t="s">
        <v>832</v>
      </c>
      <c r="G23" s="105">
        <v>17.9</v>
      </c>
      <c r="H23" s="105"/>
      <c r="I23" s="105"/>
      <c r="J23" s="105">
        <v>0</v>
      </c>
      <c r="K23" s="1205"/>
      <c r="L23" s="1205"/>
      <c r="M23" s="1205"/>
      <c r="N23" s="1205"/>
      <c r="O23" s="1205"/>
      <c r="P23" s="1205"/>
    </row>
    <row r="24" spans="1:16" ht="12.75">
      <c r="A24" s="105">
        <v>19</v>
      </c>
      <c r="B24" s="105" t="s">
        <v>1481</v>
      </c>
      <c r="C24" s="105" t="s">
        <v>838</v>
      </c>
      <c r="D24" s="105">
        <v>2003</v>
      </c>
      <c r="E24" s="105">
        <v>10</v>
      </c>
      <c r="F24" s="710" t="s">
        <v>832</v>
      </c>
      <c r="G24" s="105">
        <v>22.7</v>
      </c>
      <c r="H24" s="105"/>
      <c r="I24" s="105"/>
      <c r="J24" s="105">
        <v>0</v>
      </c>
      <c r="K24" s="1205"/>
      <c r="L24" s="1205"/>
      <c r="M24" s="1205"/>
      <c r="N24" s="1205"/>
      <c r="O24" s="1205"/>
      <c r="P24" s="1205"/>
    </row>
    <row r="25" spans="1:16" ht="12.75">
      <c r="A25" s="105">
        <v>20</v>
      </c>
      <c r="B25" s="105" t="s">
        <v>1484</v>
      </c>
      <c r="C25" s="105" t="s">
        <v>838</v>
      </c>
      <c r="D25" s="105">
        <v>2003</v>
      </c>
      <c r="E25" s="105">
        <v>10</v>
      </c>
      <c r="F25" s="710" t="s">
        <v>832</v>
      </c>
      <c r="G25" s="105">
        <v>22.7</v>
      </c>
      <c r="H25" s="105"/>
      <c r="I25" s="105"/>
      <c r="J25" s="105">
        <v>0</v>
      </c>
      <c r="K25" s="1205"/>
      <c r="L25" s="1205"/>
      <c r="M25" s="1205"/>
      <c r="N25" s="1205"/>
      <c r="O25" s="1205"/>
      <c r="P25" s="1205"/>
    </row>
    <row r="26" spans="1:16" ht="12.75">
      <c r="A26" s="105">
        <v>21</v>
      </c>
      <c r="B26" s="105" t="s">
        <v>1483</v>
      </c>
      <c r="C26" s="105" t="s">
        <v>834</v>
      </c>
      <c r="D26" s="105">
        <v>2004</v>
      </c>
      <c r="E26" s="105">
        <v>10</v>
      </c>
      <c r="F26" s="710" t="s">
        <v>832</v>
      </c>
      <c r="G26" s="105">
        <v>22.7</v>
      </c>
      <c r="H26" s="105"/>
      <c r="I26" s="105"/>
      <c r="J26" s="105">
        <v>0</v>
      </c>
      <c r="K26" s="1205"/>
      <c r="L26" s="1205"/>
      <c r="M26" s="1205"/>
      <c r="N26" s="1205"/>
      <c r="O26" s="1205"/>
      <c r="P26" s="1205"/>
    </row>
    <row r="27" spans="1:16" ht="12.75">
      <c r="A27" s="105">
        <v>22</v>
      </c>
      <c r="B27" s="105" t="s">
        <v>1486</v>
      </c>
      <c r="C27" s="105" t="s">
        <v>834</v>
      </c>
      <c r="D27" s="105">
        <v>2005</v>
      </c>
      <c r="E27" s="105">
        <v>10</v>
      </c>
      <c r="F27" s="710" t="s">
        <v>832</v>
      </c>
      <c r="G27" s="105">
        <v>22.7</v>
      </c>
      <c r="H27" s="105"/>
      <c r="I27" s="105"/>
      <c r="J27" s="105">
        <v>20350.08</v>
      </c>
      <c r="K27" s="1205"/>
      <c r="L27" s="1205"/>
      <c r="M27" s="1205"/>
      <c r="N27" s="1205"/>
      <c r="O27" s="1205"/>
      <c r="P27" s="1205"/>
    </row>
    <row r="28" spans="1:16" ht="12.75">
      <c r="A28" s="105">
        <v>23</v>
      </c>
      <c r="B28" s="105" t="s">
        <v>1489</v>
      </c>
      <c r="C28" s="105" t="s">
        <v>835</v>
      </c>
      <c r="D28" s="105">
        <v>2005</v>
      </c>
      <c r="E28" s="105">
        <v>10</v>
      </c>
      <c r="F28" s="710" t="s">
        <v>832</v>
      </c>
      <c r="G28" s="105">
        <v>11</v>
      </c>
      <c r="H28" s="105"/>
      <c r="I28" s="105"/>
      <c r="J28" s="105">
        <v>2706.49</v>
      </c>
      <c r="K28" s="1205"/>
      <c r="L28" s="1205"/>
      <c r="M28" s="1205"/>
      <c r="N28" s="1205"/>
      <c r="O28" s="1205"/>
      <c r="P28" s="1205"/>
    </row>
    <row r="29" spans="1:16" ht="12.75">
      <c r="A29" s="105">
        <v>24</v>
      </c>
      <c r="B29" s="105" t="s">
        <v>1485</v>
      </c>
      <c r="C29" s="105" t="s">
        <v>836</v>
      </c>
      <c r="D29" s="105">
        <v>2001</v>
      </c>
      <c r="E29" s="105">
        <v>10</v>
      </c>
      <c r="F29" s="710" t="s">
        <v>832</v>
      </c>
      <c r="G29" s="105">
        <v>47</v>
      </c>
      <c r="H29" s="105"/>
      <c r="I29" s="105"/>
      <c r="J29" s="105">
        <v>0</v>
      </c>
      <c r="K29" s="1205"/>
      <c r="L29" s="1205"/>
      <c r="M29" s="1205"/>
      <c r="N29" s="1205"/>
      <c r="O29" s="1205"/>
      <c r="P29" s="1205"/>
    </row>
    <row r="30" spans="1:16" ht="12.75">
      <c r="A30" s="105">
        <v>25</v>
      </c>
      <c r="B30" s="105" t="s">
        <v>1464</v>
      </c>
      <c r="C30" s="105" t="s">
        <v>838</v>
      </c>
      <c r="D30" s="105">
        <v>1984</v>
      </c>
      <c r="E30" s="105">
        <v>10</v>
      </c>
      <c r="F30" s="710" t="s">
        <v>832</v>
      </c>
      <c r="G30" s="105">
        <v>31</v>
      </c>
      <c r="H30" s="105">
        <v>2.2</v>
      </c>
      <c r="I30" s="105">
        <v>26.4</v>
      </c>
      <c r="J30" s="105">
        <v>0</v>
      </c>
      <c r="K30" s="1205"/>
      <c r="L30" s="1205"/>
      <c r="M30" s="1205"/>
      <c r="N30" s="1205"/>
      <c r="O30" s="1205"/>
      <c r="P30" s="1205"/>
    </row>
    <row r="31" spans="1:16" ht="12.75">
      <c r="A31" s="105">
        <v>26</v>
      </c>
      <c r="B31" s="105" t="s">
        <v>1477</v>
      </c>
      <c r="C31" s="105" t="s">
        <v>831</v>
      </c>
      <c r="D31" s="105">
        <v>1998</v>
      </c>
      <c r="E31" s="105">
        <v>8</v>
      </c>
      <c r="F31" s="710" t="s">
        <v>832</v>
      </c>
      <c r="G31" s="105">
        <v>8.3</v>
      </c>
      <c r="H31" s="105">
        <v>1.2</v>
      </c>
      <c r="I31" s="105">
        <v>14.4</v>
      </c>
      <c r="J31" s="105">
        <v>0</v>
      </c>
      <c r="K31" s="1205" t="s">
        <v>1459</v>
      </c>
      <c r="L31" s="1205" t="s">
        <v>1367</v>
      </c>
      <c r="M31" s="1205" t="s">
        <v>940</v>
      </c>
      <c r="N31" s="1205">
        <v>85.95</v>
      </c>
      <c r="O31" s="1205">
        <v>11.5</v>
      </c>
      <c r="P31" s="1205">
        <v>2.5</v>
      </c>
    </row>
    <row r="32" spans="1:16" ht="12.75">
      <c r="A32" s="105">
        <v>27</v>
      </c>
      <c r="B32" s="105" t="s">
        <v>1494</v>
      </c>
      <c r="C32" s="105" t="s">
        <v>831</v>
      </c>
      <c r="D32" s="105">
        <v>2006</v>
      </c>
      <c r="E32" s="105">
        <v>8</v>
      </c>
      <c r="F32" s="710" t="s">
        <v>832</v>
      </c>
      <c r="G32" s="105">
        <v>7.6</v>
      </c>
      <c r="H32" s="105"/>
      <c r="I32" s="105"/>
      <c r="J32" s="105">
        <v>3514.91</v>
      </c>
      <c r="K32" s="1205"/>
      <c r="L32" s="1205"/>
      <c r="M32" s="1205"/>
      <c r="N32" s="1205"/>
      <c r="O32" s="1205"/>
      <c r="P32" s="1205"/>
    </row>
    <row r="33" spans="1:16" ht="12.75">
      <c r="A33" s="105">
        <v>28</v>
      </c>
      <c r="B33" s="105" t="s">
        <v>1516</v>
      </c>
      <c r="C33" s="105" t="s">
        <v>831</v>
      </c>
      <c r="D33" s="105">
        <v>2006</v>
      </c>
      <c r="E33" s="105">
        <v>8</v>
      </c>
      <c r="F33" s="710" t="s">
        <v>832</v>
      </c>
      <c r="G33" s="105">
        <v>7.6</v>
      </c>
      <c r="H33" s="105"/>
      <c r="I33" s="105"/>
      <c r="J33" s="105">
        <v>3517.26</v>
      </c>
      <c r="K33" s="1205"/>
      <c r="L33" s="1205"/>
      <c r="M33" s="1205"/>
      <c r="N33" s="1205"/>
      <c r="O33" s="1205"/>
      <c r="P33" s="1205"/>
    </row>
    <row r="34" spans="1:16" ht="12.75">
      <c r="A34" s="105">
        <v>29</v>
      </c>
      <c r="B34" s="105" t="s">
        <v>1510</v>
      </c>
      <c r="C34" s="105" t="s">
        <v>831</v>
      </c>
      <c r="D34" s="105">
        <v>2005</v>
      </c>
      <c r="E34" s="105">
        <v>8</v>
      </c>
      <c r="F34" s="710" t="s">
        <v>832</v>
      </c>
      <c r="G34" s="105">
        <v>7.6</v>
      </c>
      <c r="H34" s="105"/>
      <c r="I34" s="105"/>
      <c r="J34" s="105">
        <v>0</v>
      </c>
      <c r="K34" s="1205"/>
      <c r="L34" s="1205"/>
      <c r="M34" s="1205"/>
      <c r="N34" s="1205"/>
      <c r="O34" s="1205"/>
      <c r="P34" s="1205"/>
    </row>
    <row r="35" spans="1:16" ht="12.75">
      <c r="A35" s="105">
        <v>30</v>
      </c>
      <c r="B35" s="105" t="s">
        <v>1497</v>
      </c>
      <c r="C35" s="105" t="s">
        <v>831</v>
      </c>
      <c r="D35" s="105">
        <v>2005</v>
      </c>
      <c r="E35" s="105">
        <v>8</v>
      </c>
      <c r="F35" s="710" t="s">
        <v>832</v>
      </c>
      <c r="G35" s="105">
        <v>11.5</v>
      </c>
      <c r="H35" s="105"/>
      <c r="I35" s="105"/>
      <c r="J35" s="105">
        <v>0</v>
      </c>
      <c r="K35" s="1205"/>
      <c r="L35" s="1205"/>
      <c r="M35" s="1205"/>
      <c r="N35" s="1205"/>
      <c r="O35" s="1205"/>
      <c r="P35" s="1205"/>
    </row>
    <row r="36" spans="1:16" ht="12.75">
      <c r="A36" s="105">
        <v>31</v>
      </c>
      <c r="B36" s="105" t="s">
        <v>1496</v>
      </c>
      <c r="C36" s="105" t="s">
        <v>831</v>
      </c>
      <c r="D36" s="105">
        <v>2005</v>
      </c>
      <c r="E36" s="105">
        <v>8</v>
      </c>
      <c r="F36" s="710" t="s">
        <v>832</v>
      </c>
      <c r="G36" s="105">
        <v>11.5</v>
      </c>
      <c r="H36" s="105"/>
      <c r="I36" s="105"/>
      <c r="J36" s="105">
        <v>0</v>
      </c>
      <c r="K36" s="1205"/>
      <c r="L36" s="1205"/>
      <c r="M36" s="1205"/>
      <c r="N36" s="1205"/>
      <c r="O36" s="1205"/>
      <c r="P36" s="1205"/>
    </row>
    <row r="37" spans="1:16" ht="12.75">
      <c r="A37" s="105">
        <v>32</v>
      </c>
      <c r="B37" s="105" t="s">
        <v>1493</v>
      </c>
      <c r="C37" s="105" t="s">
        <v>831</v>
      </c>
      <c r="D37" s="105">
        <v>2005</v>
      </c>
      <c r="E37" s="105">
        <v>8</v>
      </c>
      <c r="F37" s="710" t="s">
        <v>832</v>
      </c>
      <c r="G37" s="105">
        <v>11.5</v>
      </c>
      <c r="H37" s="105"/>
      <c r="I37" s="105"/>
      <c r="J37" s="105">
        <v>0</v>
      </c>
      <c r="K37" s="1205"/>
      <c r="L37" s="1205"/>
      <c r="M37" s="1205"/>
      <c r="N37" s="1205"/>
      <c r="O37" s="1205"/>
      <c r="P37" s="1205"/>
    </row>
    <row r="38" spans="1:16" ht="12.75">
      <c r="A38" s="105">
        <v>33</v>
      </c>
      <c r="B38" s="105" t="s">
        <v>1517</v>
      </c>
      <c r="C38" s="105" t="s">
        <v>831</v>
      </c>
      <c r="D38" s="105">
        <v>2005</v>
      </c>
      <c r="E38" s="105">
        <v>8</v>
      </c>
      <c r="F38" s="710" t="s">
        <v>832</v>
      </c>
      <c r="G38" s="105">
        <v>11.5</v>
      </c>
      <c r="H38" s="105"/>
      <c r="I38" s="105"/>
      <c r="J38" s="105">
        <v>24836.34</v>
      </c>
      <c r="K38" s="1205"/>
      <c r="L38" s="1205"/>
      <c r="M38" s="1205"/>
      <c r="N38" s="1205"/>
      <c r="O38" s="1205"/>
      <c r="P38" s="1205"/>
    </row>
    <row r="39" spans="1:16" ht="12.75">
      <c r="A39" s="105">
        <v>34</v>
      </c>
      <c r="B39" s="105" t="s">
        <v>1478</v>
      </c>
      <c r="C39" s="105" t="s">
        <v>1466</v>
      </c>
      <c r="D39" s="105">
        <v>2000</v>
      </c>
      <c r="E39" s="105">
        <v>8</v>
      </c>
      <c r="F39" s="710" t="s">
        <v>832</v>
      </c>
      <c r="G39" s="105">
        <v>17</v>
      </c>
      <c r="H39" s="105"/>
      <c r="I39" s="105"/>
      <c r="J39" s="105">
        <v>0</v>
      </c>
      <c r="K39" s="1205"/>
      <c r="L39" s="1205"/>
      <c r="M39" s="1205"/>
      <c r="N39" s="1205"/>
      <c r="O39" s="1205"/>
      <c r="P39" s="1205"/>
    </row>
    <row r="40" spans="1:16" ht="12.75">
      <c r="A40" s="105">
        <v>35</v>
      </c>
      <c r="B40" s="105" t="s">
        <v>1514</v>
      </c>
      <c r="C40" s="105" t="s">
        <v>1466</v>
      </c>
      <c r="D40" s="105">
        <v>2002</v>
      </c>
      <c r="E40" s="105">
        <v>8</v>
      </c>
      <c r="F40" s="710" t="s">
        <v>832</v>
      </c>
      <c r="G40" s="105">
        <v>15.5</v>
      </c>
      <c r="H40" s="105"/>
      <c r="I40" s="105"/>
      <c r="J40" s="105">
        <v>0</v>
      </c>
      <c r="K40" s="1205"/>
      <c r="L40" s="1205"/>
      <c r="M40" s="1205"/>
      <c r="N40" s="1205"/>
      <c r="O40" s="1205"/>
      <c r="P40" s="1205"/>
    </row>
    <row r="41" spans="1:16" ht="12.75">
      <c r="A41" s="105">
        <v>36</v>
      </c>
      <c r="B41" s="105" t="s">
        <v>1487</v>
      </c>
      <c r="C41" s="105" t="s">
        <v>834</v>
      </c>
      <c r="D41" s="105">
        <v>2004</v>
      </c>
      <c r="E41" s="105">
        <v>10</v>
      </c>
      <c r="F41" s="710" t="s">
        <v>832</v>
      </c>
      <c r="G41" s="105">
        <v>19.1</v>
      </c>
      <c r="H41" s="105"/>
      <c r="I41" s="105"/>
      <c r="J41" s="105">
        <v>127703.37</v>
      </c>
      <c r="K41" s="1205"/>
      <c r="L41" s="1205"/>
      <c r="M41" s="1205"/>
      <c r="N41" s="1205"/>
      <c r="O41" s="1205"/>
      <c r="P41" s="1205"/>
    </row>
    <row r="42" spans="1:16" ht="12.75">
      <c r="A42" s="105">
        <v>37</v>
      </c>
      <c r="B42" s="105" t="s">
        <v>1536</v>
      </c>
      <c r="C42" s="105" t="s">
        <v>834</v>
      </c>
      <c r="D42" s="105">
        <v>2006</v>
      </c>
      <c r="E42" s="105">
        <v>10</v>
      </c>
      <c r="F42" s="710" t="s">
        <v>832</v>
      </c>
      <c r="G42" s="105">
        <v>18.4</v>
      </c>
      <c r="H42" s="105"/>
      <c r="I42" s="105"/>
      <c r="J42" s="105">
        <v>125127.65</v>
      </c>
      <c r="K42" s="1205"/>
      <c r="L42" s="1205"/>
      <c r="M42" s="1205"/>
      <c r="N42" s="1205"/>
      <c r="O42" s="1205"/>
      <c r="P42" s="1205"/>
    </row>
    <row r="43" spans="1:16" ht="12.75">
      <c r="A43" s="105">
        <v>38</v>
      </c>
      <c r="B43" s="105" t="s">
        <v>1491</v>
      </c>
      <c r="C43" s="105" t="s">
        <v>835</v>
      </c>
      <c r="D43" s="105">
        <v>2005</v>
      </c>
      <c r="E43" s="105">
        <v>10</v>
      </c>
      <c r="F43" s="710" t="s">
        <v>832</v>
      </c>
      <c r="G43" s="105">
        <v>11</v>
      </c>
      <c r="H43" s="105"/>
      <c r="I43" s="105"/>
      <c r="J43" s="105">
        <v>3217.66</v>
      </c>
      <c r="K43" s="1205"/>
      <c r="L43" s="1205"/>
      <c r="M43" s="1205"/>
      <c r="N43" s="1205"/>
      <c r="O43" s="1205"/>
      <c r="P43" s="1205"/>
    </row>
    <row r="44" spans="1:16" ht="12.75">
      <c r="A44" s="105">
        <v>39</v>
      </c>
      <c r="B44" s="105" t="s">
        <v>1490</v>
      </c>
      <c r="C44" s="105" t="s">
        <v>835</v>
      </c>
      <c r="D44" s="105">
        <v>2005</v>
      </c>
      <c r="E44" s="105">
        <v>10</v>
      </c>
      <c r="F44" s="710" t="s">
        <v>832</v>
      </c>
      <c r="G44" s="105">
        <v>17</v>
      </c>
      <c r="H44" s="105"/>
      <c r="I44" s="105"/>
      <c r="J44" s="105">
        <v>4617.67</v>
      </c>
      <c r="K44" s="1205"/>
      <c r="L44" s="1205"/>
      <c r="M44" s="1205"/>
      <c r="N44" s="1205"/>
      <c r="O44" s="1205"/>
      <c r="P44" s="1205"/>
    </row>
    <row r="45" spans="1:16" ht="12.75">
      <c r="A45" s="105">
        <v>40</v>
      </c>
      <c r="B45" s="105" t="s">
        <v>842</v>
      </c>
      <c r="C45" s="105" t="s">
        <v>841</v>
      </c>
      <c r="D45" s="105">
        <v>2000</v>
      </c>
      <c r="E45" s="105">
        <v>10</v>
      </c>
      <c r="F45" s="710" t="s">
        <v>832</v>
      </c>
      <c r="G45" s="105">
        <v>17.9</v>
      </c>
      <c r="H45" s="105"/>
      <c r="I45" s="105"/>
      <c r="J45" s="105">
        <v>0</v>
      </c>
      <c r="K45" s="1205"/>
      <c r="L45" s="1205"/>
      <c r="M45" s="1205"/>
      <c r="N45" s="1205"/>
      <c r="O45" s="1205"/>
      <c r="P45" s="1205"/>
    </row>
    <row r="46" spans="1:16" ht="12.75">
      <c r="A46" s="105">
        <v>41</v>
      </c>
      <c r="B46" s="105" t="s">
        <v>1453</v>
      </c>
      <c r="C46" s="105" t="s">
        <v>841</v>
      </c>
      <c r="D46" s="105">
        <v>2001</v>
      </c>
      <c r="E46" s="105">
        <v>10</v>
      </c>
      <c r="F46" s="710" t="s">
        <v>832</v>
      </c>
      <c r="G46" s="105">
        <v>17.9</v>
      </c>
      <c r="H46" s="105"/>
      <c r="I46" s="105"/>
      <c r="J46" s="105">
        <v>0</v>
      </c>
      <c r="K46" s="1205"/>
      <c r="L46" s="1205"/>
      <c r="M46" s="1205"/>
      <c r="N46" s="1205"/>
      <c r="O46" s="1205"/>
      <c r="P46" s="1205"/>
    </row>
    <row r="47" spans="1:16" ht="12.75">
      <c r="A47" s="105">
        <v>42</v>
      </c>
      <c r="B47" s="105" t="s">
        <v>1473</v>
      </c>
      <c r="C47" s="105" t="s">
        <v>841</v>
      </c>
      <c r="D47" s="105">
        <v>2000</v>
      </c>
      <c r="E47" s="105">
        <v>10</v>
      </c>
      <c r="F47" s="710" t="s">
        <v>832</v>
      </c>
      <c r="G47" s="105">
        <v>17.9</v>
      </c>
      <c r="H47" s="105"/>
      <c r="I47" s="105"/>
      <c r="J47" s="105">
        <v>0</v>
      </c>
      <c r="K47" s="1205"/>
      <c r="L47" s="1205"/>
      <c r="M47" s="1205"/>
      <c r="N47" s="1205"/>
      <c r="O47" s="1205"/>
      <c r="P47" s="1205"/>
    </row>
    <row r="48" spans="1:16" ht="12.75">
      <c r="A48" s="105">
        <v>43</v>
      </c>
      <c r="B48" s="105" t="s">
        <v>1492</v>
      </c>
      <c r="C48" s="105" t="s">
        <v>841</v>
      </c>
      <c r="D48" s="105">
        <v>2001</v>
      </c>
      <c r="E48" s="105">
        <v>10</v>
      </c>
      <c r="F48" s="710" t="s">
        <v>832</v>
      </c>
      <c r="G48" s="105">
        <v>17.9</v>
      </c>
      <c r="H48" s="105"/>
      <c r="I48" s="105"/>
      <c r="J48" s="105">
        <v>0</v>
      </c>
      <c r="K48" s="1205"/>
      <c r="L48" s="1205"/>
      <c r="M48" s="1205"/>
      <c r="N48" s="1205"/>
      <c r="O48" s="1205"/>
      <c r="P48" s="1205"/>
    </row>
    <row r="49" spans="1:16" ht="12.75">
      <c r="A49" s="105">
        <v>44</v>
      </c>
      <c r="B49" s="105" t="s">
        <v>1461</v>
      </c>
      <c r="C49" s="105" t="s">
        <v>841</v>
      </c>
      <c r="D49" s="105">
        <v>2001</v>
      </c>
      <c r="E49" s="105">
        <v>10</v>
      </c>
      <c r="F49" s="710" t="s">
        <v>832</v>
      </c>
      <c r="G49" s="105">
        <v>17.9</v>
      </c>
      <c r="H49" s="105"/>
      <c r="I49" s="105"/>
      <c r="J49" s="105">
        <v>0</v>
      </c>
      <c r="K49" s="1205"/>
      <c r="L49" s="1205"/>
      <c r="M49" s="1205"/>
      <c r="N49" s="1205"/>
      <c r="O49" s="1205"/>
      <c r="P49" s="1205"/>
    </row>
    <row r="50" spans="1:16" ht="12.75">
      <c r="A50" s="105">
        <v>45</v>
      </c>
      <c r="B50" s="105" t="s">
        <v>1458</v>
      </c>
      <c r="C50" s="105" t="s">
        <v>841</v>
      </c>
      <c r="D50" s="105">
        <v>2001</v>
      </c>
      <c r="E50" s="105">
        <v>10</v>
      </c>
      <c r="F50" s="710" t="s">
        <v>832</v>
      </c>
      <c r="G50" s="105">
        <v>17.9</v>
      </c>
      <c r="H50" s="105"/>
      <c r="I50" s="105"/>
      <c r="J50" s="105">
        <v>0</v>
      </c>
      <c r="K50" s="1205"/>
      <c r="L50" s="1205"/>
      <c r="M50" s="1205"/>
      <c r="N50" s="1205"/>
      <c r="O50" s="1205"/>
      <c r="P50" s="1205"/>
    </row>
    <row r="51" spans="1:16" ht="12.75">
      <c r="A51" s="105">
        <v>46</v>
      </c>
      <c r="B51" s="105" t="s">
        <v>1488</v>
      </c>
      <c r="C51" s="105" t="s">
        <v>841</v>
      </c>
      <c r="D51" s="105">
        <v>2002</v>
      </c>
      <c r="E51" s="105">
        <v>10</v>
      </c>
      <c r="F51" s="710" t="s">
        <v>832</v>
      </c>
      <c r="G51" s="105">
        <v>17.9</v>
      </c>
      <c r="H51" s="105"/>
      <c r="I51" s="105"/>
      <c r="J51" s="105">
        <v>0</v>
      </c>
      <c r="K51" s="1205"/>
      <c r="L51" s="1205"/>
      <c r="M51" s="1205"/>
      <c r="N51" s="1205"/>
      <c r="O51" s="1205"/>
      <c r="P51" s="1205"/>
    </row>
    <row r="52" spans="1:16" ht="12.75">
      <c r="A52" s="105">
        <v>47</v>
      </c>
      <c r="B52" s="105" t="s">
        <v>1436</v>
      </c>
      <c r="C52" s="105" t="s">
        <v>843</v>
      </c>
      <c r="D52" s="105">
        <v>1992</v>
      </c>
      <c r="E52" s="105">
        <v>10</v>
      </c>
      <c r="F52" s="710" t="s">
        <v>832</v>
      </c>
      <c r="G52" s="105">
        <v>37</v>
      </c>
      <c r="H52" s="105"/>
      <c r="I52" s="105"/>
      <c r="J52" s="105">
        <v>0</v>
      </c>
      <c r="K52" s="1205"/>
      <c r="L52" s="1205"/>
      <c r="M52" s="1205"/>
      <c r="N52" s="1205"/>
      <c r="O52" s="1205"/>
      <c r="P52" s="1205"/>
    </row>
    <row r="53" spans="1:16" ht="12.75">
      <c r="A53" s="105">
        <v>48</v>
      </c>
      <c r="B53" s="105" t="s">
        <v>1441</v>
      </c>
      <c r="C53" s="105" t="s">
        <v>844</v>
      </c>
      <c r="D53" s="105">
        <v>1992</v>
      </c>
      <c r="E53" s="105">
        <v>10</v>
      </c>
      <c r="F53" s="710" t="s">
        <v>832</v>
      </c>
      <c r="G53" s="105">
        <v>31</v>
      </c>
      <c r="H53" s="105"/>
      <c r="I53" s="105"/>
      <c r="J53" s="105">
        <v>0</v>
      </c>
      <c r="K53" s="1205"/>
      <c r="L53" s="1205"/>
      <c r="M53" s="1205"/>
      <c r="N53" s="1205"/>
      <c r="O53" s="1205"/>
      <c r="P53" s="1205"/>
    </row>
    <row r="54" spans="1:16" ht="12.75">
      <c r="A54" s="105">
        <v>49</v>
      </c>
      <c r="B54" s="105" t="s">
        <v>1438</v>
      </c>
      <c r="C54" s="105" t="s">
        <v>844</v>
      </c>
      <c r="D54" s="105">
        <v>1990</v>
      </c>
      <c r="E54" s="105">
        <v>10</v>
      </c>
      <c r="F54" s="710" t="s">
        <v>832</v>
      </c>
      <c r="G54" s="105">
        <v>31</v>
      </c>
      <c r="H54" s="105"/>
      <c r="I54" s="105"/>
      <c r="J54" s="105">
        <v>0</v>
      </c>
      <c r="K54" s="1205"/>
      <c r="L54" s="1205"/>
      <c r="M54" s="1205"/>
      <c r="N54" s="1205"/>
      <c r="O54" s="1205"/>
      <c r="P54" s="1205"/>
    </row>
    <row r="55" spans="1:16" ht="12.75">
      <c r="A55" s="105">
        <v>50</v>
      </c>
      <c r="B55" s="105" t="s">
        <v>1443</v>
      </c>
      <c r="C55" s="105" t="s">
        <v>844</v>
      </c>
      <c r="D55" s="105">
        <v>1975</v>
      </c>
      <c r="E55" s="105">
        <v>10</v>
      </c>
      <c r="F55" s="710" t="s">
        <v>832</v>
      </c>
      <c r="G55" s="105">
        <v>50</v>
      </c>
      <c r="H55" s="105"/>
      <c r="I55" s="105"/>
      <c r="J55" s="105">
        <v>0</v>
      </c>
      <c r="K55" s="1205"/>
      <c r="L55" s="1205"/>
      <c r="M55" s="1205"/>
      <c r="N55" s="1205"/>
      <c r="O55" s="1205"/>
      <c r="P55" s="1205"/>
    </row>
    <row r="56" spans="1:16" ht="12.75">
      <c r="A56" s="105">
        <v>51</v>
      </c>
      <c r="B56" s="105" t="s">
        <v>1472</v>
      </c>
      <c r="C56" s="105" t="s">
        <v>844</v>
      </c>
      <c r="D56" s="105">
        <v>1999</v>
      </c>
      <c r="E56" s="105">
        <v>10</v>
      </c>
      <c r="F56" s="710" t="s">
        <v>832</v>
      </c>
      <c r="G56" s="105">
        <v>20.2</v>
      </c>
      <c r="H56" s="105"/>
      <c r="I56" s="105"/>
      <c r="J56" s="105">
        <v>0</v>
      </c>
      <c r="K56" s="1205"/>
      <c r="L56" s="1205"/>
      <c r="M56" s="1205"/>
      <c r="N56" s="1205"/>
      <c r="O56" s="1205"/>
      <c r="P56" s="1205"/>
    </row>
    <row r="57" spans="1:16" ht="12.75">
      <c r="A57" s="105">
        <v>52</v>
      </c>
      <c r="B57" s="105" t="s">
        <v>1431</v>
      </c>
      <c r="C57" s="105" t="s">
        <v>844</v>
      </c>
      <c r="D57" s="105">
        <v>1988</v>
      </c>
      <c r="E57" s="105">
        <v>10</v>
      </c>
      <c r="F57" s="710" t="s">
        <v>832</v>
      </c>
      <c r="G57" s="105">
        <v>23</v>
      </c>
      <c r="H57" s="105"/>
      <c r="I57" s="105"/>
      <c r="J57" s="105">
        <v>0</v>
      </c>
      <c r="K57" s="1205"/>
      <c r="L57" s="1205"/>
      <c r="M57" s="1205"/>
      <c r="N57" s="1205"/>
      <c r="O57" s="1205"/>
      <c r="P57" s="1205"/>
    </row>
    <row r="58" spans="1:16" ht="12.75">
      <c r="A58" s="105">
        <v>53</v>
      </c>
      <c r="B58" s="105" t="s">
        <v>1437</v>
      </c>
      <c r="C58" s="105" t="s">
        <v>844</v>
      </c>
      <c r="D58" s="105">
        <v>1991</v>
      </c>
      <c r="E58" s="105">
        <v>10</v>
      </c>
      <c r="F58" s="710" t="s">
        <v>832</v>
      </c>
      <c r="G58" s="105">
        <v>25</v>
      </c>
      <c r="H58" s="105"/>
      <c r="I58" s="105"/>
      <c r="J58" s="105">
        <v>0</v>
      </c>
      <c r="K58" s="1205"/>
      <c r="L58" s="1205"/>
      <c r="M58" s="1205"/>
      <c r="N58" s="1205"/>
      <c r="O58" s="1205"/>
      <c r="P58" s="1205"/>
    </row>
    <row r="59" spans="1:16" ht="12.75">
      <c r="A59" s="105">
        <v>54</v>
      </c>
      <c r="B59" s="105" t="s">
        <v>1467</v>
      </c>
      <c r="C59" s="105" t="s">
        <v>845</v>
      </c>
      <c r="D59" s="105">
        <v>1991</v>
      </c>
      <c r="E59" s="105">
        <v>10</v>
      </c>
      <c r="F59" s="710" t="s">
        <v>832</v>
      </c>
      <c r="G59" s="105">
        <v>25</v>
      </c>
      <c r="H59" s="105"/>
      <c r="I59" s="105"/>
      <c r="J59" s="105">
        <v>0</v>
      </c>
      <c r="K59" s="1205"/>
      <c r="L59" s="1205"/>
      <c r="M59" s="1205"/>
      <c r="N59" s="1205"/>
      <c r="O59" s="1205"/>
      <c r="P59" s="1205"/>
    </row>
    <row r="60" spans="1:16" ht="12.75">
      <c r="A60" s="105">
        <v>55</v>
      </c>
      <c r="B60" s="105" t="s">
        <v>1435</v>
      </c>
      <c r="C60" s="105" t="s">
        <v>845</v>
      </c>
      <c r="D60" s="105">
        <v>1992</v>
      </c>
      <c r="E60" s="105">
        <v>10</v>
      </c>
      <c r="F60" s="710" t="s">
        <v>832</v>
      </c>
      <c r="G60" s="105">
        <v>25</v>
      </c>
      <c r="H60" s="105"/>
      <c r="I60" s="105"/>
      <c r="J60" s="105">
        <v>0</v>
      </c>
      <c r="K60" s="1205"/>
      <c r="L60" s="1205"/>
      <c r="M60" s="1205"/>
      <c r="N60" s="1205"/>
      <c r="O60" s="1205"/>
      <c r="P60" s="1205"/>
    </row>
    <row r="61" spans="1:16" ht="12.75">
      <c r="A61" s="105">
        <v>56</v>
      </c>
      <c r="B61" s="105" t="s">
        <v>1511</v>
      </c>
      <c r="C61" s="105" t="s">
        <v>831</v>
      </c>
      <c r="D61" s="105">
        <v>2003</v>
      </c>
      <c r="E61" s="105">
        <v>8</v>
      </c>
      <c r="F61" s="710" t="s">
        <v>832</v>
      </c>
      <c r="G61" s="105">
        <v>14.8</v>
      </c>
      <c r="H61" s="105"/>
      <c r="I61" s="105"/>
      <c r="J61" s="105">
        <v>0</v>
      </c>
      <c r="K61" s="1205"/>
      <c r="L61" s="1205"/>
      <c r="M61" s="1205"/>
      <c r="N61" s="1205"/>
      <c r="O61" s="1205"/>
      <c r="P61" s="1205"/>
    </row>
    <row r="62" spans="1:16" ht="12.75">
      <c r="A62" s="105">
        <v>57</v>
      </c>
      <c r="B62" s="105" t="s">
        <v>1512</v>
      </c>
      <c r="C62" s="105" t="s">
        <v>831</v>
      </c>
      <c r="D62" s="105">
        <v>2003</v>
      </c>
      <c r="E62" s="105">
        <v>8</v>
      </c>
      <c r="F62" s="710" t="s">
        <v>832</v>
      </c>
      <c r="G62" s="105">
        <v>12.7</v>
      </c>
      <c r="H62" s="105"/>
      <c r="I62" s="105"/>
      <c r="J62" s="105">
        <v>0</v>
      </c>
      <c r="K62" s="1205"/>
      <c r="L62" s="1205"/>
      <c r="M62" s="1205"/>
      <c r="N62" s="1205"/>
      <c r="O62" s="1205"/>
      <c r="P62" s="1205"/>
    </row>
    <row r="63" spans="1:16" ht="12.75">
      <c r="A63" s="105">
        <v>58</v>
      </c>
      <c r="B63" s="105" t="s">
        <v>1509</v>
      </c>
      <c r="C63" s="105" t="s">
        <v>831</v>
      </c>
      <c r="D63" s="105">
        <v>2004</v>
      </c>
      <c r="E63" s="105">
        <v>8</v>
      </c>
      <c r="F63" s="710" t="s">
        <v>832</v>
      </c>
      <c r="G63" s="105">
        <v>9.5</v>
      </c>
      <c r="H63" s="105"/>
      <c r="I63" s="105"/>
      <c r="J63" s="105">
        <v>0</v>
      </c>
      <c r="K63" s="1205"/>
      <c r="L63" s="1205"/>
      <c r="M63" s="1205"/>
      <c r="N63" s="1205"/>
      <c r="O63" s="1205"/>
      <c r="P63" s="1205"/>
    </row>
    <row r="64" spans="1:16" ht="12.75">
      <c r="A64" s="105">
        <v>59</v>
      </c>
      <c r="B64" s="105" t="s">
        <v>1498</v>
      </c>
      <c r="C64" s="105" t="s">
        <v>831</v>
      </c>
      <c r="D64" s="105">
        <v>2004</v>
      </c>
      <c r="E64" s="105">
        <v>8</v>
      </c>
      <c r="F64" s="710" t="s">
        <v>832</v>
      </c>
      <c r="G64" s="105">
        <v>13.6</v>
      </c>
      <c r="H64" s="105"/>
      <c r="I64" s="105"/>
      <c r="J64" s="105">
        <v>0</v>
      </c>
      <c r="K64" s="1205"/>
      <c r="L64" s="1205"/>
      <c r="M64" s="1205"/>
      <c r="N64" s="1205"/>
      <c r="O64" s="1205"/>
      <c r="P64" s="1205"/>
    </row>
    <row r="65" spans="1:16" ht="12.75">
      <c r="A65" s="105">
        <v>60</v>
      </c>
      <c r="B65" s="105" t="s">
        <v>1513</v>
      </c>
      <c r="C65" s="105" t="s">
        <v>831</v>
      </c>
      <c r="D65" s="105">
        <v>2000</v>
      </c>
      <c r="E65" s="105">
        <v>8</v>
      </c>
      <c r="F65" s="710" t="s">
        <v>832</v>
      </c>
      <c r="G65" s="105">
        <v>13.1</v>
      </c>
      <c r="H65" s="105"/>
      <c r="I65" s="105"/>
      <c r="J65" s="105">
        <v>0</v>
      </c>
      <c r="K65" s="1205"/>
      <c r="L65" s="1205"/>
      <c r="M65" s="1205"/>
      <c r="N65" s="1205"/>
      <c r="O65" s="1205"/>
      <c r="P65" s="1205"/>
    </row>
    <row r="66" spans="1:16" ht="12.75">
      <c r="A66" s="105">
        <v>61</v>
      </c>
      <c r="B66" s="105" t="s">
        <v>1476</v>
      </c>
      <c r="C66" s="105" t="s">
        <v>831</v>
      </c>
      <c r="D66" s="105">
        <v>2000</v>
      </c>
      <c r="E66" s="105">
        <v>8</v>
      </c>
      <c r="F66" s="710" t="s">
        <v>832</v>
      </c>
      <c r="G66" s="105">
        <v>13.1</v>
      </c>
      <c r="H66" s="105"/>
      <c r="I66" s="105"/>
      <c r="J66" s="105">
        <v>0</v>
      </c>
      <c r="K66" s="1205"/>
      <c r="L66" s="1205"/>
      <c r="M66" s="1205"/>
      <c r="N66" s="1205"/>
      <c r="O66" s="1205"/>
      <c r="P66" s="1205"/>
    </row>
    <row r="67" spans="1:16" ht="12.75">
      <c r="A67" s="105">
        <v>62</v>
      </c>
      <c r="B67" s="105" t="s">
        <v>846</v>
      </c>
      <c r="C67" s="105" t="s">
        <v>831</v>
      </c>
      <c r="D67" s="105">
        <v>1993</v>
      </c>
      <c r="E67" s="105">
        <v>8</v>
      </c>
      <c r="F67" s="710" t="s">
        <v>832</v>
      </c>
      <c r="G67" s="105">
        <v>13</v>
      </c>
      <c r="H67" s="105"/>
      <c r="I67" s="105"/>
      <c r="J67" s="105">
        <v>0</v>
      </c>
      <c r="K67" s="1205"/>
      <c r="L67" s="1205"/>
      <c r="M67" s="1205"/>
      <c r="N67" s="1205"/>
      <c r="O67" s="1205"/>
      <c r="P67" s="1205"/>
    </row>
    <row r="68" spans="1:16" ht="12.75">
      <c r="A68" s="105">
        <v>63</v>
      </c>
      <c r="B68" s="105" t="s">
        <v>1495</v>
      </c>
      <c r="C68" s="105" t="s">
        <v>831</v>
      </c>
      <c r="D68" s="105">
        <v>2004</v>
      </c>
      <c r="E68" s="105">
        <v>8</v>
      </c>
      <c r="F68" s="710" t="s">
        <v>832</v>
      </c>
      <c r="G68" s="105">
        <v>8.8</v>
      </c>
      <c r="H68" s="105"/>
      <c r="I68" s="105"/>
      <c r="J68" s="105">
        <v>0</v>
      </c>
      <c r="K68" s="1205"/>
      <c r="L68" s="1205"/>
      <c r="M68" s="1205"/>
      <c r="N68" s="1205"/>
      <c r="O68" s="1205"/>
      <c r="P68" s="1205"/>
    </row>
    <row r="69" spans="1:16" ht="12.75">
      <c r="A69" s="105">
        <v>64</v>
      </c>
      <c r="B69" s="105" t="s">
        <v>847</v>
      </c>
      <c r="C69" s="105" t="s">
        <v>848</v>
      </c>
      <c r="D69" s="105">
        <v>1990</v>
      </c>
      <c r="E69" s="105">
        <v>10</v>
      </c>
      <c r="F69" s="710" t="s">
        <v>832</v>
      </c>
      <c r="G69" s="105">
        <v>32.5</v>
      </c>
      <c r="H69" s="105"/>
      <c r="I69" s="105"/>
      <c r="J69" s="105">
        <v>0</v>
      </c>
      <c r="K69" s="1205"/>
      <c r="L69" s="1205"/>
      <c r="M69" s="1205"/>
      <c r="N69" s="1205"/>
      <c r="O69" s="1205"/>
      <c r="P69" s="1205"/>
    </row>
    <row r="70" spans="1:16" ht="12.75">
      <c r="A70" s="105">
        <v>65</v>
      </c>
      <c r="B70" s="105" t="s">
        <v>849</v>
      </c>
      <c r="C70" s="105" t="s">
        <v>850</v>
      </c>
      <c r="D70" s="105">
        <v>1998</v>
      </c>
      <c r="E70" s="105">
        <v>10</v>
      </c>
      <c r="F70" s="710" t="s">
        <v>832</v>
      </c>
      <c r="G70" s="105">
        <v>51</v>
      </c>
      <c r="H70" s="105"/>
      <c r="I70" s="105"/>
      <c r="J70" s="105">
        <v>0</v>
      </c>
      <c r="K70" s="1205"/>
      <c r="L70" s="1205"/>
      <c r="M70" s="1205"/>
      <c r="N70" s="1205"/>
      <c r="O70" s="1205"/>
      <c r="P70" s="1205"/>
    </row>
    <row r="71" spans="1:16" ht="12.75">
      <c r="A71" s="105">
        <v>66</v>
      </c>
      <c r="B71" s="105" t="s">
        <v>851</v>
      </c>
      <c r="C71" s="105" t="s">
        <v>852</v>
      </c>
      <c r="D71" s="105">
        <v>2006</v>
      </c>
      <c r="E71" s="105">
        <v>10</v>
      </c>
      <c r="F71" s="710" t="s">
        <v>832</v>
      </c>
      <c r="G71" s="105">
        <v>47.8</v>
      </c>
      <c r="H71" s="105"/>
      <c r="I71" s="105"/>
      <c r="J71" s="105">
        <v>263292.95</v>
      </c>
      <c r="K71" s="1205"/>
      <c r="L71" s="1205"/>
      <c r="M71" s="1205"/>
      <c r="N71" s="1205"/>
      <c r="O71" s="1205"/>
      <c r="P71" s="1205"/>
    </row>
    <row r="72" spans="1:16" ht="12.75">
      <c r="A72" s="105">
        <v>67</v>
      </c>
      <c r="B72" s="105" t="s">
        <v>853</v>
      </c>
      <c r="C72" s="105" t="s">
        <v>854</v>
      </c>
      <c r="D72" s="105">
        <v>1992</v>
      </c>
      <c r="E72" s="105">
        <v>10</v>
      </c>
      <c r="F72" s="710" t="s">
        <v>832</v>
      </c>
      <c r="G72" s="105">
        <v>35.5</v>
      </c>
      <c r="H72" s="105"/>
      <c r="I72" s="105"/>
      <c r="J72" s="105">
        <v>0</v>
      </c>
      <c r="K72" s="1205"/>
      <c r="L72" s="1205"/>
      <c r="M72" s="1205"/>
      <c r="N72" s="1205"/>
      <c r="O72" s="1205"/>
      <c r="P72" s="1205"/>
    </row>
    <row r="73" spans="1:16" ht="12.75">
      <c r="A73" s="105">
        <v>68</v>
      </c>
      <c r="B73" s="105" t="s">
        <v>855</v>
      </c>
      <c r="C73" s="105" t="s">
        <v>856</v>
      </c>
      <c r="D73" s="105">
        <v>1993</v>
      </c>
      <c r="E73" s="105">
        <v>10</v>
      </c>
      <c r="F73" s="710" t="s">
        <v>832</v>
      </c>
      <c r="G73" s="105">
        <v>60</v>
      </c>
      <c r="H73" s="105"/>
      <c r="I73" s="105"/>
      <c r="J73" s="105" t="s">
        <v>857</v>
      </c>
      <c r="K73" s="1205"/>
      <c r="L73" s="1205"/>
      <c r="M73" s="1205"/>
      <c r="N73" s="1205"/>
      <c r="O73" s="1205"/>
      <c r="P73" s="1205"/>
    </row>
    <row r="74" spans="1:16" ht="12.75">
      <c r="A74" s="105">
        <v>69</v>
      </c>
      <c r="B74" s="105" t="s">
        <v>858</v>
      </c>
      <c r="C74" s="105" t="s">
        <v>859</v>
      </c>
      <c r="D74" s="105">
        <v>1982</v>
      </c>
      <c r="E74" s="105">
        <v>10</v>
      </c>
      <c r="F74" s="710" t="s">
        <v>832</v>
      </c>
      <c r="G74" s="105">
        <v>56.5</v>
      </c>
      <c r="H74" s="105"/>
      <c r="I74" s="105"/>
      <c r="J74" s="105">
        <v>0</v>
      </c>
      <c r="K74" s="1205"/>
      <c r="L74" s="1205"/>
      <c r="M74" s="1205"/>
      <c r="N74" s="1205"/>
      <c r="O74" s="1205"/>
      <c r="P74" s="1205"/>
    </row>
    <row r="75" spans="1:16" ht="12.75">
      <c r="A75" s="105">
        <v>70</v>
      </c>
      <c r="B75" s="105" t="s">
        <v>1434</v>
      </c>
      <c r="C75" s="105" t="s">
        <v>1433</v>
      </c>
      <c r="D75" s="105">
        <v>1990</v>
      </c>
      <c r="E75" s="105">
        <v>10</v>
      </c>
      <c r="F75" s="710" t="s">
        <v>832</v>
      </c>
      <c r="G75" s="105">
        <v>0</v>
      </c>
      <c r="H75" s="105"/>
      <c r="I75" s="105"/>
      <c r="J75" s="105">
        <v>0</v>
      </c>
      <c r="K75" s="1205"/>
      <c r="L75" s="1205"/>
      <c r="M75" s="1205"/>
      <c r="N75" s="1205"/>
      <c r="O75" s="1205"/>
      <c r="P75" s="1205"/>
    </row>
    <row r="76" spans="1:16" ht="12.75">
      <c r="A76" s="105">
        <v>71</v>
      </c>
      <c r="B76" s="105" t="s">
        <v>1432</v>
      </c>
      <c r="C76" s="105" t="s">
        <v>1433</v>
      </c>
      <c r="D76" s="105">
        <v>1990</v>
      </c>
      <c r="E76" s="105">
        <v>10</v>
      </c>
      <c r="F76" s="710" t="s">
        <v>832</v>
      </c>
      <c r="G76" s="105">
        <v>0</v>
      </c>
      <c r="H76" s="105"/>
      <c r="I76" s="105"/>
      <c r="J76" s="105">
        <v>0</v>
      </c>
      <c r="K76" s="1205"/>
      <c r="L76" s="1205"/>
      <c r="M76" s="1205"/>
      <c r="N76" s="1205"/>
      <c r="O76" s="1205"/>
      <c r="P76" s="1205"/>
    </row>
    <row r="77" spans="1:16" ht="12.75">
      <c r="A77" s="105">
        <v>72</v>
      </c>
      <c r="B77" s="105" t="s">
        <v>1479</v>
      </c>
      <c r="C77" s="105" t="s">
        <v>860</v>
      </c>
      <c r="D77" s="105">
        <v>1983</v>
      </c>
      <c r="E77" s="105">
        <v>10</v>
      </c>
      <c r="F77" s="710" t="s">
        <v>832</v>
      </c>
      <c r="G77" s="105">
        <v>0</v>
      </c>
      <c r="H77" s="105"/>
      <c r="I77" s="105"/>
      <c r="J77" s="105">
        <v>0</v>
      </c>
      <c r="K77" s="1205"/>
      <c r="L77" s="1205"/>
      <c r="M77" s="1205"/>
      <c r="N77" s="1205"/>
      <c r="O77" s="1205"/>
      <c r="P77" s="1205"/>
    </row>
    <row r="78" spans="1:16" ht="12.75">
      <c r="A78" s="105">
        <v>73</v>
      </c>
      <c r="B78" s="105" t="s">
        <v>1480</v>
      </c>
      <c r="C78" s="105" t="s">
        <v>1440</v>
      </c>
      <c r="D78" s="105">
        <v>2003</v>
      </c>
      <c r="E78" s="105">
        <v>10</v>
      </c>
      <c r="F78" s="710" t="s">
        <v>832</v>
      </c>
      <c r="G78" s="105">
        <v>0</v>
      </c>
      <c r="H78" s="105"/>
      <c r="I78" s="105"/>
      <c r="J78" s="105">
        <v>0</v>
      </c>
      <c r="K78" s="1205"/>
      <c r="L78" s="1205"/>
      <c r="M78" s="1205"/>
      <c r="N78" s="1205"/>
      <c r="O78" s="1205"/>
      <c r="P78" s="1205"/>
    </row>
    <row r="79" spans="1:16" ht="12.75">
      <c r="A79" s="105">
        <v>74</v>
      </c>
      <c r="B79" s="105" t="s">
        <v>1482</v>
      </c>
      <c r="C79" s="105" t="s">
        <v>1440</v>
      </c>
      <c r="D79" s="105">
        <v>2004</v>
      </c>
      <c r="E79" s="105">
        <v>10</v>
      </c>
      <c r="F79" s="710" t="s">
        <v>832</v>
      </c>
      <c r="G79" s="105">
        <v>0</v>
      </c>
      <c r="H79" s="105"/>
      <c r="I79" s="105"/>
      <c r="J79" s="105">
        <v>0</v>
      </c>
      <c r="K79" s="1205"/>
      <c r="L79" s="1205"/>
      <c r="M79" s="1205"/>
      <c r="N79" s="1205"/>
      <c r="O79" s="1205"/>
      <c r="P79" s="1205"/>
    </row>
    <row r="80" spans="1:16" ht="12.75">
      <c r="A80" s="105">
        <v>75</v>
      </c>
      <c r="B80" s="105" t="s">
        <v>1468</v>
      </c>
      <c r="C80" s="105" t="s">
        <v>861</v>
      </c>
      <c r="D80" s="105">
        <v>1986</v>
      </c>
      <c r="E80" s="105">
        <v>10</v>
      </c>
      <c r="F80" s="710" t="s">
        <v>832</v>
      </c>
      <c r="G80" s="105">
        <v>0</v>
      </c>
      <c r="H80" s="105"/>
      <c r="I80" s="105"/>
      <c r="J80" s="105">
        <v>0</v>
      </c>
      <c r="K80" s="1205"/>
      <c r="L80" s="1205"/>
      <c r="M80" s="1205"/>
      <c r="N80" s="1205"/>
      <c r="O80" s="1205"/>
      <c r="P80" s="1205"/>
    </row>
    <row r="81" spans="1:16" ht="12.75">
      <c r="A81" s="105">
        <v>76</v>
      </c>
      <c r="B81" s="105" t="s">
        <v>1469</v>
      </c>
      <c r="C81" s="105" t="s">
        <v>1470</v>
      </c>
      <c r="D81" s="105">
        <v>1986</v>
      </c>
      <c r="E81" s="105">
        <v>10</v>
      </c>
      <c r="F81" s="710" t="s">
        <v>832</v>
      </c>
      <c r="G81" s="105">
        <v>6</v>
      </c>
      <c r="H81" s="105"/>
      <c r="I81" s="105"/>
      <c r="J81" s="105">
        <v>0</v>
      </c>
      <c r="K81" s="1205"/>
      <c r="L81" s="1205"/>
      <c r="M81" s="1205"/>
      <c r="N81" s="1205"/>
      <c r="O81" s="1205"/>
      <c r="P81" s="1205"/>
    </row>
    <row r="82" spans="1:16" ht="12.75">
      <c r="A82" s="105">
        <v>77</v>
      </c>
      <c r="B82" s="105" t="s">
        <v>1471</v>
      </c>
      <c r="C82" s="105" t="s">
        <v>1470</v>
      </c>
      <c r="D82" s="105">
        <v>1990</v>
      </c>
      <c r="E82" s="105">
        <v>10</v>
      </c>
      <c r="F82" s="710" t="s">
        <v>832</v>
      </c>
      <c r="G82" s="105">
        <v>6</v>
      </c>
      <c r="H82" s="105"/>
      <c r="I82" s="105"/>
      <c r="J82" s="105">
        <v>0</v>
      </c>
      <c r="K82" s="1205"/>
      <c r="L82" s="1205"/>
      <c r="M82" s="1205"/>
      <c r="N82" s="1205"/>
      <c r="O82" s="1205"/>
      <c r="P82" s="1205"/>
    </row>
    <row r="83" spans="1:16" ht="12.75">
      <c r="A83" s="105">
        <v>78</v>
      </c>
      <c r="B83" s="105" t="s">
        <v>1526</v>
      </c>
      <c r="C83" s="105" t="s">
        <v>862</v>
      </c>
      <c r="D83" s="105">
        <v>2008</v>
      </c>
      <c r="E83" s="105">
        <v>10</v>
      </c>
      <c r="F83" s="710" t="s">
        <v>832</v>
      </c>
      <c r="G83" s="105">
        <v>11</v>
      </c>
      <c r="H83" s="105"/>
      <c r="I83" s="105"/>
      <c r="J83" s="105">
        <v>21998.7</v>
      </c>
      <c r="K83" s="1205"/>
      <c r="L83" s="1205"/>
      <c r="M83" s="1205"/>
      <c r="N83" s="1205"/>
      <c r="O83" s="1205"/>
      <c r="P83" s="1205"/>
    </row>
    <row r="84" spans="1:16" ht="12.75">
      <c r="A84" s="105">
        <v>79</v>
      </c>
      <c r="B84" s="105" t="s">
        <v>1527</v>
      </c>
      <c r="C84" s="105" t="s">
        <v>837</v>
      </c>
      <c r="D84" s="105">
        <v>2008</v>
      </c>
      <c r="E84" s="105">
        <v>10</v>
      </c>
      <c r="F84" s="710" t="s">
        <v>832</v>
      </c>
      <c r="G84" s="105">
        <v>17</v>
      </c>
      <c r="H84" s="105"/>
      <c r="I84" s="105"/>
      <c r="J84" s="105">
        <v>35374.93</v>
      </c>
      <c r="K84" s="1205"/>
      <c r="L84" s="1205"/>
      <c r="M84" s="1205"/>
      <c r="N84" s="1205"/>
      <c r="O84" s="1205"/>
      <c r="P84" s="1205"/>
    </row>
    <row r="85" spans="1:16" ht="12.75">
      <c r="A85" s="105">
        <v>80</v>
      </c>
      <c r="B85" s="105" t="s">
        <v>1537</v>
      </c>
      <c r="C85" s="105" t="s">
        <v>863</v>
      </c>
      <c r="D85" s="105">
        <v>2008</v>
      </c>
      <c r="E85" s="105">
        <v>10</v>
      </c>
      <c r="F85" s="710" t="s">
        <v>832</v>
      </c>
      <c r="G85" s="105">
        <v>18.1</v>
      </c>
      <c r="H85" s="105"/>
      <c r="I85" s="105"/>
      <c r="J85" s="105">
        <v>179696.05</v>
      </c>
      <c r="K85" s="1205"/>
      <c r="L85" s="1205"/>
      <c r="M85" s="1205"/>
      <c r="N85" s="1205"/>
      <c r="O85" s="1205"/>
      <c r="P85" s="1205"/>
    </row>
    <row r="86" spans="1:16" ht="12.75">
      <c r="A86" s="105">
        <v>81</v>
      </c>
      <c r="B86" s="105" t="s">
        <v>1538</v>
      </c>
      <c r="C86" s="105" t="s">
        <v>863</v>
      </c>
      <c r="D86" s="105">
        <v>2006</v>
      </c>
      <c r="E86" s="105">
        <v>10</v>
      </c>
      <c r="F86" s="710" t="s">
        <v>832</v>
      </c>
      <c r="G86" s="105">
        <v>18.4</v>
      </c>
      <c r="H86" s="105"/>
      <c r="I86" s="105"/>
      <c r="J86" s="105">
        <v>183850.45</v>
      </c>
      <c r="K86" s="1205"/>
      <c r="L86" s="1205"/>
      <c r="M86" s="1205"/>
      <c r="N86" s="1205"/>
      <c r="O86" s="1205"/>
      <c r="P86" s="1205"/>
    </row>
    <row r="87" spans="1:16" ht="12.75">
      <c r="A87" s="105">
        <v>82</v>
      </c>
      <c r="B87" s="105" t="s">
        <v>1531</v>
      </c>
      <c r="C87" s="105" t="s">
        <v>864</v>
      </c>
      <c r="D87" s="105">
        <v>2008</v>
      </c>
      <c r="E87" s="105">
        <v>10</v>
      </c>
      <c r="F87" s="710" t="s">
        <v>832</v>
      </c>
      <c r="G87" s="105">
        <v>21.6</v>
      </c>
      <c r="H87" s="105"/>
      <c r="I87" s="105"/>
      <c r="J87" s="105">
        <v>79113.16</v>
      </c>
      <c r="K87" s="1205"/>
      <c r="L87" s="1205"/>
      <c r="M87" s="1205"/>
      <c r="N87" s="1205"/>
      <c r="O87" s="1205"/>
      <c r="P87" s="1205"/>
    </row>
    <row r="88" spans="1:16" ht="12.75">
      <c r="A88" s="105">
        <v>83</v>
      </c>
      <c r="B88" s="105" t="s">
        <v>1528</v>
      </c>
      <c r="C88" s="105" t="s">
        <v>865</v>
      </c>
      <c r="D88" s="105">
        <v>2008</v>
      </c>
      <c r="E88" s="105">
        <v>8</v>
      </c>
      <c r="F88" s="710" t="s">
        <v>832</v>
      </c>
      <c r="G88" s="105">
        <v>13.6</v>
      </c>
      <c r="H88" s="105"/>
      <c r="I88" s="105"/>
      <c r="J88" s="105">
        <v>128745.36</v>
      </c>
      <c r="K88" s="1205"/>
      <c r="L88" s="1205"/>
      <c r="M88" s="1205"/>
      <c r="N88" s="1205"/>
      <c r="O88" s="1205"/>
      <c r="P88" s="1205"/>
    </row>
    <row r="89" spans="1:16" ht="12.75">
      <c r="A89" s="105">
        <v>84</v>
      </c>
      <c r="B89" s="105" t="s">
        <v>1530</v>
      </c>
      <c r="C89" s="105" t="s">
        <v>865</v>
      </c>
      <c r="D89" s="105">
        <v>2008</v>
      </c>
      <c r="E89" s="105">
        <v>8</v>
      </c>
      <c r="F89" s="710" t="s">
        <v>832</v>
      </c>
      <c r="G89" s="105">
        <v>12.8</v>
      </c>
      <c r="H89" s="105"/>
      <c r="I89" s="105"/>
      <c r="J89" s="105">
        <v>34393.02</v>
      </c>
      <c r="K89" s="1205"/>
      <c r="L89" s="1205"/>
      <c r="M89" s="1205"/>
      <c r="N89" s="1205"/>
      <c r="O89" s="1205"/>
      <c r="P89" s="1205"/>
    </row>
    <row r="90" spans="1:16" ht="12.75">
      <c r="A90" s="105">
        <v>85</v>
      </c>
      <c r="B90" s="105" t="s">
        <v>1529</v>
      </c>
      <c r="C90" s="105" t="s">
        <v>865</v>
      </c>
      <c r="D90" s="105">
        <v>2008</v>
      </c>
      <c r="E90" s="105">
        <v>8</v>
      </c>
      <c r="F90" s="710" t="s">
        <v>832</v>
      </c>
      <c r="G90" s="105">
        <v>12.8</v>
      </c>
      <c r="H90" s="105"/>
      <c r="I90" s="105"/>
      <c r="J90" s="105">
        <v>34408.43</v>
      </c>
      <c r="K90" s="1205"/>
      <c r="L90" s="1205"/>
      <c r="M90" s="1205"/>
      <c r="N90" s="1205"/>
      <c r="O90" s="1205"/>
      <c r="P90" s="1205"/>
    </row>
    <row r="91" spans="1:16" ht="12.75">
      <c r="A91" s="105">
        <v>86</v>
      </c>
      <c r="B91" s="105" t="s">
        <v>1520</v>
      </c>
      <c r="C91" s="105" t="s">
        <v>837</v>
      </c>
      <c r="D91" s="105">
        <v>2007</v>
      </c>
      <c r="E91" s="105">
        <v>10</v>
      </c>
      <c r="F91" s="710" t="s">
        <v>832</v>
      </c>
      <c r="G91" s="105">
        <v>17</v>
      </c>
      <c r="H91" s="105"/>
      <c r="I91" s="105"/>
      <c r="J91" s="105">
        <v>25778.72</v>
      </c>
      <c r="K91" s="1205"/>
      <c r="L91" s="1205"/>
      <c r="M91" s="1205"/>
      <c r="N91" s="1205"/>
      <c r="O91" s="1205"/>
      <c r="P91" s="1205"/>
    </row>
    <row r="92" spans="1:16" ht="12.75">
      <c r="A92" s="105">
        <v>87</v>
      </c>
      <c r="B92" s="105" t="s">
        <v>1518</v>
      </c>
      <c r="C92" s="105" t="s">
        <v>837</v>
      </c>
      <c r="D92" s="105">
        <v>2007</v>
      </c>
      <c r="E92" s="105">
        <v>10</v>
      </c>
      <c r="F92" s="710" t="s">
        <v>832</v>
      </c>
      <c r="G92" s="105">
        <v>17</v>
      </c>
      <c r="H92" s="105"/>
      <c r="I92" s="105"/>
      <c r="J92" s="105">
        <v>25778.47</v>
      </c>
      <c r="K92" s="1205"/>
      <c r="L92" s="1205"/>
      <c r="M92" s="1205"/>
      <c r="N92" s="1205"/>
      <c r="O92" s="1205"/>
      <c r="P92" s="1205"/>
    </row>
    <row r="93" spans="1:16" ht="12.75">
      <c r="A93" s="105">
        <v>88</v>
      </c>
      <c r="B93" s="105" t="s">
        <v>1519</v>
      </c>
      <c r="C93" s="105" t="s">
        <v>837</v>
      </c>
      <c r="D93" s="105">
        <v>2007</v>
      </c>
      <c r="E93" s="105">
        <v>10</v>
      </c>
      <c r="F93" s="710" t="s">
        <v>832</v>
      </c>
      <c r="G93" s="105">
        <v>17</v>
      </c>
      <c r="H93" s="105"/>
      <c r="I93" s="105"/>
      <c r="J93" s="105">
        <v>25778.72</v>
      </c>
      <c r="K93" s="1205"/>
      <c r="L93" s="1205"/>
      <c r="M93" s="1205"/>
      <c r="N93" s="1205"/>
      <c r="O93" s="1205"/>
      <c r="P93" s="1205"/>
    </row>
    <row r="94" spans="1:16" ht="12.75">
      <c r="A94" s="105">
        <v>89</v>
      </c>
      <c r="B94" s="105" t="s">
        <v>1521</v>
      </c>
      <c r="C94" s="105" t="s">
        <v>837</v>
      </c>
      <c r="D94" s="105">
        <v>2007</v>
      </c>
      <c r="E94" s="105">
        <v>10</v>
      </c>
      <c r="F94" s="710" t="s">
        <v>832</v>
      </c>
      <c r="G94" s="105">
        <v>17</v>
      </c>
      <c r="H94" s="105"/>
      <c r="I94" s="105"/>
      <c r="J94" s="105">
        <v>25778.72</v>
      </c>
      <c r="K94" s="1205"/>
      <c r="L94" s="1205"/>
      <c r="M94" s="1205"/>
      <c r="N94" s="1205"/>
      <c r="O94" s="1205"/>
      <c r="P94" s="1205"/>
    </row>
    <row r="95" spans="1:16" ht="12.75">
      <c r="A95" s="105">
        <v>90</v>
      </c>
      <c r="B95" s="105" t="s">
        <v>1522</v>
      </c>
      <c r="C95" s="105" t="s">
        <v>837</v>
      </c>
      <c r="D95" s="105">
        <v>2007</v>
      </c>
      <c r="E95" s="105">
        <v>10</v>
      </c>
      <c r="F95" s="710" t="s">
        <v>832</v>
      </c>
      <c r="G95" s="105">
        <v>18.1</v>
      </c>
      <c r="H95" s="105"/>
      <c r="I95" s="105"/>
      <c r="J95" s="105">
        <v>31859.29</v>
      </c>
      <c r="K95" s="1205"/>
      <c r="L95" s="1205"/>
      <c r="M95" s="1205"/>
      <c r="N95" s="1205"/>
      <c r="O95" s="1205"/>
      <c r="P95" s="1205"/>
    </row>
    <row r="96" spans="1:16" ht="12.75">
      <c r="A96" s="105">
        <v>91</v>
      </c>
      <c r="B96" s="105" t="s">
        <v>1525</v>
      </c>
      <c r="C96" s="105" t="s">
        <v>866</v>
      </c>
      <c r="D96" s="105">
        <v>2007</v>
      </c>
      <c r="E96" s="105">
        <v>8</v>
      </c>
      <c r="F96" s="710" t="s">
        <v>832</v>
      </c>
      <c r="G96" s="105">
        <v>11.5</v>
      </c>
      <c r="H96" s="105"/>
      <c r="I96" s="105"/>
      <c r="J96" s="105">
        <v>15461.45</v>
      </c>
      <c r="K96" s="1205"/>
      <c r="L96" s="1205"/>
      <c r="M96" s="1205"/>
      <c r="N96" s="1205"/>
      <c r="O96" s="1205"/>
      <c r="P96" s="1205"/>
    </row>
    <row r="97" spans="1:16" ht="12.75">
      <c r="A97" s="105">
        <v>92</v>
      </c>
      <c r="B97" s="105" t="s">
        <v>1523</v>
      </c>
      <c r="C97" s="105" t="s">
        <v>866</v>
      </c>
      <c r="D97" s="105">
        <v>2007</v>
      </c>
      <c r="E97" s="105">
        <v>8</v>
      </c>
      <c r="F97" s="710" t="s">
        <v>832</v>
      </c>
      <c r="G97" s="105">
        <v>11.5</v>
      </c>
      <c r="H97" s="105"/>
      <c r="I97" s="105"/>
      <c r="J97" s="105">
        <v>15457.72</v>
      </c>
      <c r="K97" s="1205"/>
      <c r="L97" s="1205"/>
      <c r="M97" s="1205"/>
      <c r="N97" s="1205"/>
      <c r="O97" s="1205"/>
      <c r="P97" s="1205"/>
    </row>
    <row r="98" spans="1:16" ht="12.75">
      <c r="A98" s="105">
        <v>93</v>
      </c>
      <c r="B98" s="105" t="s">
        <v>1524</v>
      </c>
      <c r="C98" s="105" t="s">
        <v>866</v>
      </c>
      <c r="D98" s="105">
        <v>2007</v>
      </c>
      <c r="E98" s="105">
        <v>8</v>
      </c>
      <c r="F98" s="710" t="s">
        <v>832</v>
      </c>
      <c r="G98" s="105">
        <v>8.4</v>
      </c>
      <c r="H98" s="105"/>
      <c r="I98" s="105"/>
      <c r="J98" s="105">
        <v>12051.91</v>
      </c>
      <c r="K98" s="1205"/>
      <c r="L98" s="1205"/>
      <c r="M98" s="1205"/>
      <c r="N98" s="1205"/>
      <c r="O98" s="1205"/>
      <c r="P98" s="1205"/>
    </row>
    <row r="99" spans="1:16" ht="12.75">
      <c r="A99" s="105">
        <v>94</v>
      </c>
      <c r="B99" s="105" t="s">
        <v>1532</v>
      </c>
      <c r="C99" s="105" t="s">
        <v>864</v>
      </c>
      <c r="D99" s="105">
        <v>2008</v>
      </c>
      <c r="E99" s="105">
        <v>8</v>
      </c>
      <c r="F99" s="710" t="s">
        <v>832</v>
      </c>
      <c r="G99" s="105">
        <v>11</v>
      </c>
      <c r="H99" s="105"/>
      <c r="I99" s="105"/>
      <c r="J99" s="105">
        <v>44727.07</v>
      </c>
      <c r="K99" s="1205"/>
      <c r="L99" s="1205"/>
      <c r="M99" s="1205"/>
      <c r="N99" s="1205"/>
      <c r="O99" s="1205"/>
      <c r="P99" s="1205"/>
    </row>
    <row r="100" spans="1:16" ht="12.75">
      <c r="A100" s="105">
        <v>95</v>
      </c>
      <c r="B100" s="105" t="s">
        <v>1534</v>
      </c>
      <c r="C100" s="105" t="s">
        <v>844</v>
      </c>
      <c r="D100" s="105">
        <v>2008</v>
      </c>
      <c r="E100" s="105">
        <v>10</v>
      </c>
      <c r="F100" s="710" t="s">
        <v>832</v>
      </c>
      <c r="G100" s="105">
        <v>17.9</v>
      </c>
      <c r="H100" s="105"/>
      <c r="I100" s="105"/>
      <c r="J100" s="105">
        <v>61872.88</v>
      </c>
      <c r="K100" s="1205"/>
      <c r="L100" s="1205"/>
      <c r="M100" s="1205"/>
      <c r="N100" s="1205"/>
      <c r="O100" s="1205"/>
      <c r="P100" s="1205"/>
    </row>
    <row r="101" spans="1:16" ht="12.75">
      <c r="A101" s="105">
        <v>96</v>
      </c>
      <c r="B101" s="105" t="s">
        <v>1533</v>
      </c>
      <c r="C101" s="105" t="s">
        <v>864</v>
      </c>
      <c r="D101" s="105">
        <v>2008</v>
      </c>
      <c r="E101" s="105">
        <v>10</v>
      </c>
      <c r="F101" s="710" t="s">
        <v>832</v>
      </c>
      <c r="G101" s="105">
        <v>21.8</v>
      </c>
      <c r="H101" s="105"/>
      <c r="I101" s="105"/>
      <c r="J101" s="105">
        <v>194427.83</v>
      </c>
      <c r="K101" s="1205"/>
      <c r="L101" s="1205"/>
      <c r="M101" s="1205"/>
      <c r="N101" s="1205"/>
      <c r="O101" s="1205"/>
      <c r="P101" s="1205"/>
    </row>
    <row r="102" spans="1:16" ht="12.75">
      <c r="A102" s="105">
        <v>97</v>
      </c>
      <c r="B102" s="105" t="s">
        <v>1535</v>
      </c>
      <c r="C102" s="105" t="s">
        <v>864</v>
      </c>
      <c r="D102" s="105">
        <v>2008</v>
      </c>
      <c r="E102" s="105">
        <v>10</v>
      </c>
      <c r="F102" s="710" t="s">
        <v>832</v>
      </c>
      <c r="G102" s="105">
        <v>21.6</v>
      </c>
      <c r="H102" s="105"/>
      <c r="I102" s="105"/>
      <c r="J102" s="105">
        <v>285325.36</v>
      </c>
      <c r="K102" s="1205"/>
      <c r="L102" s="1205"/>
      <c r="M102" s="1205"/>
      <c r="N102" s="1205"/>
      <c r="O102" s="1205"/>
      <c r="P102" s="1205"/>
    </row>
    <row r="103" spans="1:16" ht="12.75">
      <c r="A103" s="105">
        <v>98</v>
      </c>
      <c r="B103" s="105" t="s">
        <v>867</v>
      </c>
      <c r="C103" s="105" t="s">
        <v>862</v>
      </c>
      <c r="D103" s="105">
        <v>2009</v>
      </c>
      <c r="E103" s="105">
        <v>10</v>
      </c>
      <c r="F103" s="710" t="s">
        <v>832</v>
      </c>
      <c r="G103" s="105">
        <v>11</v>
      </c>
      <c r="H103" s="105"/>
      <c r="I103" s="105"/>
      <c r="J103" s="105">
        <v>50976.82</v>
      </c>
      <c r="K103" s="1205"/>
      <c r="L103" s="1205"/>
      <c r="M103" s="1205"/>
      <c r="N103" s="1205"/>
      <c r="O103" s="1205"/>
      <c r="P103" s="1205"/>
    </row>
    <row r="104" spans="1:16" ht="12.75">
      <c r="A104" s="105">
        <v>99</v>
      </c>
      <c r="B104" s="105" t="s">
        <v>868</v>
      </c>
      <c r="C104" s="105" t="s">
        <v>837</v>
      </c>
      <c r="D104" s="105">
        <v>2009</v>
      </c>
      <c r="E104" s="105">
        <v>10</v>
      </c>
      <c r="F104" s="710" t="s">
        <v>832</v>
      </c>
      <c r="G104" s="105">
        <v>17</v>
      </c>
      <c r="H104" s="105"/>
      <c r="I104" s="105"/>
      <c r="J104" s="105">
        <v>69368.34</v>
      </c>
      <c r="K104" s="1205"/>
      <c r="L104" s="1205"/>
      <c r="M104" s="1205"/>
      <c r="N104" s="1205"/>
      <c r="O104" s="1205"/>
      <c r="P104" s="1205"/>
    </row>
    <row r="105" spans="1:16" ht="12.75">
      <c r="A105" s="105">
        <v>100</v>
      </c>
      <c r="B105" s="105" t="s">
        <v>869</v>
      </c>
      <c r="C105" s="105" t="s">
        <v>870</v>
      </c>
      <c r="D105" s="105">
        <v>2010</v>
      </c>
      <c r="E105" s="105">
        <v>10</v>
      </c>
      <c r="F105" s="710" t="s">
        <v>832</v>
      </c>
      <c r="G105" s="105">
        <v>20.1</v>
      </c>
      <c r="H105" s="105"/>
      <c r="I105" s="105"/>
      <c r="J105" s="105">
        <v>536709.98</v>
      </c>
      <c r="K105" s="1205"/>
      <c r="L105" s="1205"/>
      <c r="M105" s="1205"/>
      <c r="N105" s="1205"/>
      <c r="O105" s="1205"/>
      <c r="P105" s="1205"/>
    </row>
    <row r="106" spans="1:16" ht="12.75">
      <c r="A106" s="105">
        <v>101</v>
      </c>
      <c r="B106" s="105" t="s">
        <v>871</v>
      </c>
      <c r="C106" s="105" t="s">
        <v>844</v>
      </c>
      <c r="D106" s="105">
        <v>2011</v>
      </c>
      <c r="E106" s="105">
        <v>10</v>
      </c>
      <c r="F106" s="710" t="s">
        <v>832</v>
      </c>
      <c r="G106" s="105">
        <v>17.9</v>
      </c>
      <c r="H106" s="105"/>
      <c r="I106" s="105"/>
      <c r="J106" s="105">
        <v>0</v>
      </c>
      <c r="K106" s="1205"/>
      <c r="L106" s="1205"/>
      <c r="M106" s="1205"/>
      <c r="N106" s="1205"/>
      <c r="O106" s="1205"/>
      <c r="P106" s="1205"/>
    </row>
    <row r="107" spans="1:16" ht="12.75">
      <c r="A107" s="105">
        <v>102</v>
      </c>
      <c r="B107" s="105" t="s">
        <v>872</v>
      </c>
      <c r="C107" s="105" t="s">
        <v>866</v>
      </c>
      <c r="D107" s="105">
        <v>2011</v>
      </c>
      <c r="E107" s="105">
        <v>8</v>
      </c>
      <c r="F107" s="710" t="s">
        <v>832</v>
      </c>
      <c r="G107" s="105">
        <v>11.5</v>
      </c>
      <c r="H107" s="105"/>
      <c r="I107" s="105"/>
      <c r="J107" s="105">
        <v>0</v>
      </c>
      <c r="K107" s="1205"/>
      <c r="L107" s="1205"/>
      <c r="M107" s="1205"/>
      <c r="N107" s="1205"/>
      <c r="O107" s="1205"/>
      <c r="P107" s="1205"/>
    </row>
    <row r="108" spans="1:16" ht="12.75">
      <c r="A108" s="105">
        <v>103</v>
      </c>
      <c r="B108" s="105" t="s">
        <v>1583</v>
      </c>
      <c r="C108" s="105" t="s">
        <v>838</v>
      </c>
      <c r="D108" s="105">
        <v>1990</v>
      </c>
      <c r="E108" s="105">
        <v>10</v>
      </c>
      <c r="F108" s="710" t="s">
        <v>873</v>
      </c>
      <c r="G108" s="105">
        <v>27</v>
      </c>
      <c r="H108" s="105"/>
      <c r="I108" s="105"/>
      <c r="J108" s="105">
        <v>0</v>
      </c>
      <c r="K108" s="1205"/>
      <c r="L108" s="1205"/>
      <c r="M108" s="1205"/>
      <c r="N108" s="1205"/>
      <c r="O108" s="1205"/>
      <c r="P108" s="1205"/>
    </row>
    <row r="109" spans="1:16" ht="12.75">
      <c r="A109" s="105">
        <v>104</v>
      </c>
      <c r="B109" s="105" t="s">
        <v>874</v>
      </c>
      <c r="C109" s="105" t="s">
        <v>875</v>
      </c>
      <c r="D109" s="105">
        <v>1990</v>
      </c>
      <c r="E109" s="105">
        <v>10</v>
      </c>
      <c r="F109" s="710" t="s">
        <v>873</v>
      </c>
      <c r="G109" s="105">
        <v>40</v>
      </c>
      <c r="H109" s="105"/>
      <c r="I109" s="105"/>
      <c r="J109" s="105">
        <v>0</v>
      </c>
      <c r="K109" s="1205"/>
      <c r="L109" s="1205"/>
      <c r="M109" s="1205"/>
      <c r="N109" s="1205"/>
      <c r="O109" s="1205"/>
      <c r="P109" s="1205"/>
    </row>
    <row r="110" spans="1:16" ht="12.75">
      <c r="A110" s="105">
        <v>105</v>
      </c>
      <c r="B110" s="105" t="s">
        <v>1582</v>
      </c>
      <c r="C110" s="105" t="s">
        <v>1475</v>
      </c>
      <c r="D110" s="105">
        <v>2000</v>
      </c>
      <c r="E110" s="105">
        <v>8</v>
      </c>
      <c r="F110" s="710" t="s">
        <v>873</v>
      </c>
      <c r="G110" s="105">
        <v>8.8</v>
      </c>
      <c r="H110" s="105"/>
      <c r="I110" s="105"/>
      <c r="J110" s="105">
        <v>0</v>
      </c>
      <c r="K110" s="1205"/>
      <c r="L110" s="1205"/>
      <c r="M110" s="1205"/>
      <c r="N110" s="1205"/>
      <c r="O110" s="1205"/>
      <c r="P110" s="1205"/>
    </row>
    <row r="111" spans="1:16" ht="12.75">
      <c r="A111" s="105">
        <v>106</v>
      </c>
      <c r="B111" s="105" t="s">
        <v>1578</v>
      </c>
      <c r="C111" s="105" t="s">
        <v>844</v>
      </c>
      <c r="D111" s="105">
        <v>2000</v>
      </c>
      <c r="E111" s="105">
        <v>10</v>
      </c>
      <c r="F111" s="710" t="s">
        <v>873</v>
      </c>
      <c r="G111" s="105">
        <v>17.9</v>
      </c>
      <c r="H111" s="105"/>
      <c r="I111" s="105"/>
      <c r="J111" s="105">
        <v>0</v>
      </c>
      <c r="K111" s="1205"/>
      <c r="L111" s="1205"/>
      <c r="M111" s="1205"/>
      <c r="N111" s="1205"/>
      <c r="O111" s="1205"/>
      <c r="P111" s="1205"/>
    </row>
    <row r="112" spans="1:16" ht="12.75">
      <c r="A112" s="105">
        <v>107</v>
      </c>
      <c r="B112" s="105" t="s">
        <v>1579</v>
      </c>
      <c r="C112" s="105" t="s">
        <v>844</v>
      </c>
      <c r="D112" s="105">
        <v>2001</v>
      </c>
      <c r="E112" s="105">
        <v>10</v>
      </c>
      <c r="F112" s="710" t="s">
        <v>873</v>
      </c>
      <c r="G112" s="105">
        <v>17.9</v>
      </c>
      <c r="H112" s="105"/>
      <c r="I112" s="105"/>
      <c r="J112" s="105">
        <v>0</v>
      </c>
      <c r="K112" s="1205"/>
      <c r="L112" s="1205"/>
      <c r="M112" s="1205"/>
      <c r="N112" s="1205"/>
      <c r="O112" s="1205"/>
      <c r="P112" s="1205"/>
    </row>
    <row r="113" spans="1:16" ht="12.75">
      <c r="A113" s="105">
        <v>108</v>
      </c>
      <c r="B113" s="105" t="s">
        <v>1584</v>
      </c>
      <c r="C113" s="105" t="s">
        <v>835</v>
      </c>
      <c r="D113" s="105">
        <v>2002</v>
      </c>
      <c r="E113" s="105">
        <v>10</v>
      </c>
      <c r="F113" s="710" t="s">
        <v>873</v>
      </c>
      <c r="G113" s="105">
        <v>17</v>
      </c>
      <c r="H113" s="105"/>
      <c r="I113" s="105"/>
      <c r="J113" s="105">
        <v>0</v>
      </c>
      <c r="K113" s="1205"/>
      <c r="L113" s="1205"/>
      <c r="M113" s="1205"/>
      <c r="N113" s="1205"/>
      <c r="O113" s="1205"/>
      <c r="P113" s="1205"/>
    </row>
    <row r="114" spans="1:16" ht="12.75">
      <c r="A114" s="105">
        <v>109</v>
      </c>
      <c r="B114" s="105" t="s">
        <v>876</v>
      </c>
      <c r="C114" s="105" t="s">
        <v>877</v>
      </c>
      <c r="D114" s="105">
        <v>2003</v>
      </c>
      <c r="E114" s="105">
        <v>10</v>
      </c>
      <c r="F114" s="710" t="s">
        <v>873</v>
      </c>
      <c r="G114" s="105">
        <v>24.4</v>
      </c>
      <c r="H114" s="105"/>
      <c r="I114" s="105"/>
      <c r="J114" s="105">
        <v>0</v>
      </c>
      <c r="K114" s="1205"/>
      <c r="L114" s="1205"/>
      <c r="M114" s="1205"/>
      <c r="N114" s="1205"/>
      <c r="O114" s="1205"/>
      <c r="P114" s="1205"/>
    </row>
    <row r="115" spans="1:16" ht="12.75">
      <c r="A115" s="105">
        <v>110</v>
      </c>
      <c r="B115" s="105" t="s">
        <v>1587</v>
      </c>
      <c r="C115" s="105" t="s">
        <v>835</v>
      </c>
      <c r="D115" s="105">
        <v>2004</v>
      </c>
      <c r="E115" s="105">
        <v>10</v>
      </c>
      <c r="F115" s="710" t="s">
        <v>873</v>
      </c>
      <c r="G115" s="105">
        <v>17</v>
      </c>
      <c r="H115" s="105"/>
      <c r="I115" s="105"/>
      <c r="J115" s="105">
        <v>0</v>
      </c>
      <c r="K115" s="1205"/>
      <c r="L115" s="1205"/>
      <c r="M115" s="1205"/>
      <c r="N115" s="1205"/>
      <c r="O115" s="1205"/>
      <c r="P115" s="1205"/>
    </row>
    <row r="116" spans="1:16" ht="12.75">
      <c r="A116" s="105">
        <v>111</v>
      </c>
      <c r="B116" s="105" t="s">
        <v>1588</v>
      </c>
      <c r="C116" s="105" t="s">
        <v>1475</v>
      </c>
      <c r="D116" s="105">
        <v>2005</v>
      </c>
      <c r="E116" s="105">
        <v>8</v>
      </c>
      <c r="F116" s="710" t="s">
        <v>873</v>
      </c>
      <c r="G116" s="105">
        <v>11.5</v>
      </c>
      <c r="H116" s="105"/>
      <c r="I116" s="105"/>
      <c r="J116" s="105">
        <v>0</v>
      </c>
      <c r="K116" s="1205"/>
      <c r="L116" s="1205"/>
      <c r="M116" s="1205"/>
      <c r="N116" s="1205"/>
      <c r="O116" s="1205"/>
      <c r="P116" s="1205"/>
    </row>
    <row r="117" spans="1:16" ht="12.75">
      <c r="A117" s="105">
        <v>112</v>
      </c>
      <c r="B117" s="105" t="s">
        <v>1585</v>
      </c>
      <c r="C117" s="105" t="s">
        <v>835</v>
      </c>
      <c r="D117" s="105">
        <v>2006</v>
      </c>
      <c r="E117" s="105">
        <v>10</v>
      </c>
      <c r="F117" s="710" t="s">
        <v>873</v>
      </c>
      <c r="G117" s="105">
        <v>17</v>
      </c>
      <c r="H117" s="105"/>
      <c r="I117" s="105"/>
      <c r="J117" s="105">
        <v>13388.65</v>
      </c>
      <c r="K117" s="1205"/>
      <c r="L117" s="1205"/>
      <c r="M117" s="1205"/>
      <c r="N117" s="1205"/>
      <c r="O117" s="1205"/>
      <c r="P117" s="1205"/>
    </row>
    <row r="118" spans="1:16" ht="12.75">
      <c r="A118" s="105">
        <v>113</v>
      </c>
      <c r="B118" s="105" t="s">
        <v>1590</v>
      </c>
      <c r="C118" s="105" t="s">
        <v>1433</v>
      </c>
      <c r="D118" s="105">
        <v>1968</v>
      </c>
      <c r="E118" s="105">
        <v>10</v>
      </c>
      <c r="F118" s="710" t="s">
        <v>873</v>
      </c>
      <c r="G118" s="105">
        <v>0</v>
      </c>
      <c r="H118" s="105"/>
      <c r="I118" s="105"/>
      <c r="J118" s="105">
        <v>0</v>
      </c>
      <c r="K118" s="1205"/>
      <c r="L118" s="1205"/>
      <c r="M118" s="1205"/>
      <c r="N118" s="1205"/>
      <c r="O118" s="1205"/>
      <c r="P118" s="1205"/>
    </row>
    <row r="119" spans="1:16" ht="12.75">
      <c r="A119" s="105">
        <v>114</v>
      </c>
      <c r="B119" s="105" t="s">
        <v>878</v>
      </c>
      <c r="C119" s="105" t="s">
        <v>879</v>
      </c>
      <c r="D119" s="105">
        <v>1990</v>
      </c>
      <c r="E119" s="105">
        <v>10</v>
      </c>
      <c r="F119" s="710" t="s">
        <v>873</v>
      </c>
      <c r="G119" s="105">
        <v>26</v>
      </c>
      <c r="H119" s="105"/>
      <c r="I119" s="105"/>
      <c r="J119" s="105">
        <v>0</v>
      </c>
      <c r="K119" s="1205"/>
      <c r="L119" s="1205"/>
      <c r="M119" s="1205"/>
      <c r="N119" s="1205"/>
      <c r="O119" s="1205"/>
      <c r="P119" s="1205"/>
    </row>
    <row r="120" spans="1:16" ht="12.75">
      <c r="A120" s="105">
        <v>115</v>
      </c>
      <c r="B120" s="105" t="s">
        <v>880</v>
      </c>
      <c r="C120" s="105" t="s">
        <v>881</v>
      </c>
      <c r="D120" s="105">
        <v>1975</v>
      </c>
      <c r="E120" s="105">
        <v>10</v>
      </c>
      <c r="F120" s="710" t="s">
        <v>873</v>
      </c>
      <c r="G120" s="105">
        <v>31</v>
      </c>
      <c r="H120" s="105"/>
      <c r="I120" s="105"/>
      <c r="J120" s="105">
        <v>0</v>
      </c>
      <c r="K120" s="1205"/>
      <c r="L120" s="1205"/>
      <c r="M120" s="1205"/>
      <c r="N120" s="1205"/>
      <c r="O120" s="1205"/>
      <c r="P120" s="1205"/>
    </row>
    <row r="121" spans="1:16" ht="12.75">
      <c r="A121" s="105">
        <v>116</v>
      </c>
      <c r="B121" s="105" t="s">
        <v>1576</v>
      </c>
      <c r="C121" s="105" t="s">
        <v>838</v>
      </c>
      <c r="D121" s="105">
        <v>1991</v>
      </c>
      <c r="E121" s="105">
        <v>10</v>
      </c>
      <c r="F121" s="710" t="s">
        <v>873</v>
      </c>
      <c r="G121" s="105">
        <v>25</v>
      </c>
      <c r="H121" s="105"/>
      <c r="I121" s="105"/>
      <c r="J121" s="105">
        <v>0</v>
      </c>
      <c r="K121" s="1205"/>
      <c r="L121" s="1205"/>
      <c r="M121" s="1205"/>
      <c r="N121" s="1205"/>
      <c r="O121" s="1205"/>
      <c r="P121" s="1205"/>
    </row>
    <row r="122" spans="1:16" ht="12.75">
      <c r="A122" s="105">
        <v>117</v>
      </c>
      <c r="B122" s="105" t="s">
        <v>1589</v>
      </c>
      <c r="C122" s="105" t="s">
        <v>882</v>
      </c>
      <c r="D122" s="105">
        <v>1993</v>
      </c>
      <c r="E122" s="105">
        <v>10</v>
      </c>
      <c r="F122" s="710" t="s">
        <v>873</v>
      </c>
      <c r="G122" s="105">
        <v>4.8</v>
      </c>
      <c r="H122" s="105"/>
      <c r="I122" s="105"/>
      <c r="J122" s="105">
        <v>0</v>
      </c>
      <c r="K122" s="1205"/>
      <c r="L122" s="1205"/>
      <c r="M122" s="1205"/>
      <c r="N122" s="1205"/>
      <c r="O122" s="1205"/>
      <c r="P122" s="1205"/>
    </row>
    <row r="123" spans="1:16" ht="12.75">
      <c r="A123" s="105">
        <v>118</v>
      </c>
      <c r="B123" s="105" t="s">
        <v>1591</v>
      </c>
      <c r="C123" s="105" t="s">
        <v>1440</v>
      </c>
      <c r="D123" s="105">
        <v>1993</v>
      </c>
      <c r="E123" s="105">
        <v>10</v>
      </c>
      <c r="F123" s="710" t="s">
        <v>873</v>
      </c>
      <c r="G123" s="105">
        <v>0</v>
      </c>
      <c r="H123" s="105"/>
      <c r="I123" s="105"/>
      <c r="J123" s="105">
        <v>0</v>
      </c>
      <c r="K123" s="1205"/>
      <c r="L123" s="1205"/>
      <c r="M123" s="1205"/>
      <c r="N123" s="1205"/>
      <c r="O123" s="1205"/>
      <c r="P123" s="1205"/>
    </row>
    <row r="124" spans="1:16" ht="12.75">
      <c r="A124" s="105">
        <v>119</v>
      </c>
      <c r="B124" s="105" t="s">
        <v>1577</v>
      </c>
      <c r="C124" s="105" t="s">
        <v>1475</v>
      </c>
      <c r="D124" s="105">
        <v>1994</v>
      </c>
      <c r="E124" s="105">
        <v>8</v>
      </c>
      <c r="F124" s="710" t="s">
        <v>873</v>
      </c>
      <c r="G124" s="105">
        <v>15.5</v>
      </c>
      <c r="H124" s="105"/>
      <c r="I124" s="105"/>
      <c r="J124" s="105">
        <v>0</v>
      </c>
      <c r="K124" s="1205"/>
      <c r="L124" s="1205"/>
      <c r="M124" s="1205"/>
      <c r="N124" s="1205"/>
      <c r="O124" s="1205"/>
      <c r="P124" s="1205"/>
    </row>
    <row r="125" spans="1:16" ht="12.75">
      <c r="A125" s="105">
        <v>120</v>
      </c>
      <c r="B125" s="105" t="s">
        <v>1540</v>
      </c>
      <c r="C125" s="105" t="s">
        <v>883</v>
      </c>
      <c r="D125" s="105">
        <v>1990</v>
      </c>
      <c r="E125" s="105">
        <v>10</v>
      </c>
      <c r="F125" s="710" t="s">
        <v>873</v>
      </c>
      <c r="G125" s="105">
        <v>0</v>
      </c>
      <c r="H125" s="105"/>
      <c r="I125" s="105"/>
      <c r="J125" s="105">
        <v>0</v>
      </c>
      <c r="K125" s="1205"/>
      <c r="L125" s="1205"/>
      <c r="M125" s="1205"/>
      <c r="N125" s="1205"/>
      <c r="O125" s="1205"/>
      <c r="P125" s="1205"/>
    </row>
    <row r="126" spans="1:16" ht="12.75">
      <c r="A126" s="105">
        <v>121</v>
      </c>
      <c r="B126" s="105" t="s">
        <v>1581</v>
      </c>
      <c r="C126" s="105" t="s">
        <v>1466</v>
      </c>
      <c r="D126" s="105">
        <v>1996</v>
      </c>
      <c r="E126" s="105">
        <v>10</v>
      </c>
      <c r="F126" s="710" t="s">
        <v>873</v>
      </c>
      <c r="G126" s="105">
        <v>17.8</v>
      </c>
      <c r="H126" s="105"/>
      <c r="I126" s="105"/>
      <c r="J126" s="105">
        <v>0</v>
      </c>
      <c r="K126" s="1205"/>
      <c r="L126" s="1205"/>
      <c r="M126" s="1205"/>
      <c r="N126" s="1205"/>
      <c r="O126" s="1205"/>
      <c r="P126" s="1205"/>
    </row>
    <row r="127" spans="1:16" ht="12.75">
      <c r="A127" s="105">
        <v>122</v>
      </c>
      <c r="B127" s="105" t="s">
        <v>1580</v>
      </c>
      <c r="C127" s="105" t="s">
        <v>835</v>
      </c>
      <c r="D127" s="105">
        <v>1999</v>
      </c>
      <c r="E127" s="105">
        <v>10</v>
      </c>
      <c r="F127" s="710" t="s">
        <v>873</v>
      </c>
      <c r="G127" s="105">
        <v>18.1</v>
      </c>
      <c r="H127" s="105"/>
      <c r="I127" s="105"/>
      <c r="J127" s="105">
        <v>0</v>
      </c>
      <c r="K127" s="1205"/>
      <c r="L127" s="1205"/>
      <c r="M127" s="1205"/>
      <c r="N127" s="1205"/>
      <c r="O127" s="1205"/>
      <c r="P127" s="1205"/>
    </row>
    <row r="128" spans="1:16" ht="12.75">
      <c r="A128" s="105">
        <v>123</v>
      </c>
      <c r="B128" s="105" t="s">
        <v>884</v>
      </c>
      <c r="C128" s="105" t="s">
        <v>837</v>
      </c>
      <c r="D128" s="105">
        <v>2011</v>
      </c>
      <c r="E128" s="105">
        <v>10</v>
      </c>
      <c r="F128" s="710" t="s">
        <v>873</v>
      </c>
      <c r="G128" s="105">
        <v>17</v>
      </c>
      <c r="H128" s="105"/>
      <c r="I128" s="105"/>
      <c r="J128" s="105">
        <v>0</v>
      </c>
      <c r="K128" s="1205"/>
      <c r="L128" s="1205"/>
      <c r="M128" s="1205"/>
      <c r="N128" s="1205"/>
      <c r="O128" s="1205"/>
      <c r="P128" s="1205"/>
    </row>
    <row r="129" spans="1:16" ht="12.75">
      <c r="A129" s="105">
        <v>124</v>
      </c>
      <c r="B129" s="105" t="s">
        <v>1598</v>
      </c>
      <c r="C129" s="105" t="s">
        <v>835</v>
      </c>
      <c r="D129" s="105">
        <v>2000</v>
      </c>
      <c r="E129" s="105">
        <v>10</v>
      </c>
      <c r="F129" s="710" t="s">
        <v>885</v>
      </c>
      <c r="G129" s="105">
        <v>17</v>
      </c>
      <c r="H129" s="105"/>
      <c r="I129" s="105"/>
      <c r="J129" s="105">
        <v>0</v>
      </c>
      <c r="K129" s="1205"/>
      <c r="L129" s="1205"/>
      <c r="M129" s="1205"/>
      <c r="N129" s="1205"/>
      <c r="O129" s="1205"/>
      <c r="P129" s="1205"/>
    </row>
    <row r="130" spans="1:16" ht="12.75">
      <c r="A130" s="105">
        <v>125</v>
      </c>
      <c r="B130" s="105" t="s">
        <v>1602</v>
      </c>
      <c r="C130" s="105" t="s">
        <v>1475</v>
      </c>
      <c r="D130" s="105">
        <v>1999</v>
      </c>
      <c r="E130" s="105">
        <v>8</v>
      </c>
      <c r="F130" s="710" t="s">
        <v>885</v>
      </c>
      <c r="G130" s="105">
        <v>16.7</v>
      </c>
      <c r="H130" s="105"/>
      <c r="I130" s="105"/>
      <c r="J130" s="105">
        <v>0</v>
      </c>
      <c r="K130" s="1205"/>
      <c r="L130" s="1205"/>
      <c r="M130" s="1205"/>
      <c r="N130" s="1205"/>
      <c r="O130" s="1205"/>
      <c r="P130" s="1205"/>
    </row>
    <row r="131" spans="1:16" ht="12.75">
      <c r="A131" s="105">
        <v>126</v>
      </c>
      <c r="B131" s="105" t="s">
        <v>1603</v>
      </c>
      <c r="C131" s="105" t="s">
        <v>1466</v>
      </c>
      <c r="D131" s="105">
        <v>1996</v>
      </c>
      <c r="E131" s="105">
        <v>10</v>
      </c>
      <c r="F131" s="710" t="s">
        <v>885</v>
      </c>
      <c r="G131" s="105">
        <v>17.8</v>
      </c>
      <c r="H131" s="105"/>
      <c r="I131" s="105"/>
      <c r="J131" s="105">
        <v>0</v>
      </c>
      <c r="K131" s="1205"/>
      <c r="L131" s="1205"/>
      <c r="M131" s="1205"/>
      <c r="N131" s="1205"/>
      <c r="O131" s="1205"/>
      <c r="P131" s="1205"/>
    </row>
    <row r="132" spans="1:16" ht="12.75">
      <c r="A132" s="105">
        <v>127</v>
      </c>
      <c r="B132" s="105" t="s">
        <v>1597</v>
      </c>
      <c r="C132" s="105" t="s">
        <v>844</v>
      </c>
      <c r="D132" s="105">
        <v>2000</v>
      </c>
      <c r="E132" s="105">
        <v>10</v>
      </c>
      <c r="F132" s="710" t="s">
        <v>885</v>
      </c>
      <c r="G132" s="105">
        <v>17.9</v>
      </c>
      <c r="H132" s="105"/>
      <c r="I132" s="105"/>
      <c r="J132" s="105">
        <v>0</v>
      </c>
      <c r="K132" s="1205"/>
      <c r="L132" s="1205"/>
      <c r="M132" s="1205"/>
      <c r="N132" s="1205"/>
      <c r="O132" s="1205"/>
      <c r="P132" s="1205"/>
    </row>
    <row r="133" spans="1:16" ht="12.75">
      <c r="A133" s="105">
        <v>128</v>
      </c>
      <c r="B133" s="105" t="s">
        <v>1604</v>
      </c>
      <c r="C133" s="105" t="s">
        <v>835</v>
      </c>
      <c r="D133" s="105">
        <v>2002</v>
      </c>
      <c r="E133" s="105">
        <v>10</v>
      </c>
      <c r="F133" s="710" t="s">
        <v>885</v>
      </c>
      <c r="G133" s="105">
        <v>17</v>
      </c>
      <c r="H133" s="105"/>
      <c r="I133" s="105"/>
      <c r="J133" s="105">
        <v>0</v>
      </c>
      <c r="K133" s="1205"/>
      <c r="L133" s="1205"/>
      <c r="M133" s="1205"/>
      <c r="N133" s="1205"/>
      <c r="O133" s="1205"/>
      <c r="P133" s="1205"/>
    </row>
    <row r="134" spans="1:16" ht="12.75">
      <c r="A134" s="105">
        <v>129</v>
      </c>
      <c r="B134" s="105" t="s">
        <v>1593</v>
      </c>
      <c r="C134" s="105" t="s">
        <v>886</v>
      </c>
      <c r="D134" s="105">
        <v>1992</v>
      </c>
      <c r="E134" s="105">
        <v>10</v>
      </c>
      <c r="F134" s="710" t="s">
        <v>885</v>
      </c>
      <c r="G134" s="105">
        <v>40</v>
      </c>
      <c r="H134" s="105"/>
      <c r="I134" s="105"/>
      <c r="J134" s="105">
        <v>0</v>
      </c>
      <c r="K134" s="1205"/>
      <c r="L134" s="1205"/>
      <c r="M134" s="1205"/>
      <c r="N134" s="1205"/>
      <c r="O134" s="1205"/>
      <c r="P134" s="1205"/>
    </row>
    <row r="135" spans="1:16" ht="12.75">
      <c r="A135" s="105">
        <v>130</v>
      </c>
      <c r="B135" s="105" t="s">
        <v>1608</v>
      </c>
      <c r="C135" s="105" t="s">
        <v>1475</v>
      </c>
      <c r="D135" s="105">
        <v>2003</v>
      </c>
      <c r="E135" s="105">
        <v>8</v>
      </c>
      <c r="F135" s="710" t="s">
        <v>885</v>
      </c>
      <c r="G135" s="105">
        <v>11.5</v>
      </c>
      <c r="H135" s="105"/>
      <c r="I135" s="105"/>
      <c r="J135" s="105">
        <v>0</v>
      </c>
      <c r="K135" s="1205"/>
      <c r="L135" s="1205"/>
      <c r="M135" s="1205"/>
      <c r="N135" s="1205"/>
      <c r="O135" s="1205"/>
      <c r="P135" s="1205"/>
    </row>
    <row r="136" spans="1:16" ht="12.75">
      <c r="A136" s="105">
        <v>131</v>
      </c>
      <c r="B136" s="105" t="s">
        <v>1607</v>
      </c>
      <c r="C136" s="105" t="s">
        <v>1475</v>
      </c>
      <c r="D136" s="105">
        <v>2004</v>
      </c>
      <c r="E136" s="105">
        <v>8</v>
      </c>
      <c r="F136" s="710" t="s">
        <v>885</v>
      </c>
      <c r="G136" s="105">
        <v>11.5</v>
      </c>
      <c r="H136" s="105"/>
      <c r="I136" s="105"/>
      <c r="J136" s="105">
        <v>0</v>
      </c>
      <c r="K136" s="1205"/>
      <c r="L136" s="1205"/>
      <c r="M136" s="1205"/>
      <c r="N136" s="1205"/>
      <c r="O136" s="1205"/>
      <c r="P136" s="1205"/>
    </row>
    <row r="137" spans="1:16" ht="12.75">
      <c r="A137" s="105">
        <v>132</v>
      </c>
      <c r="B137" s="105" t="s">
        <v>1605</v>
      </c>
      <c r="C137" s="105" t="s">
        <v>835</v>
      </c>
      <c r="D137" s="105">
        <v>2004</v>
      </c>
      <c r="E137" s="105">
        <v>10</v>
      </c>
      <c r="F137" s="710" t="s">
        <v>885</v>
      </c>
      <c r="G137" s="105">
        <v>17</v>
      </c>
      <c r="H137" s="105"/>
      <c r="I137" s="105"/>
      <c r="J137" s="105">
        <v>0</v>
      </c>
      <c r="K137" s="1205"/>
      <c r="L137" s="1205"/>
      <c r="M137" s="1205"/>
      <c r="N137" s="1205"/>
      <c r="O137" s="1205"/>
      <c r="P137" s="1205"/>
    </row>
    <row r="138" spans="1:16" ht="12.75">
      <c r="A138" s="105">
        <v>133</v>
      </c>
      <c r="B138" s="105" t="s">
        <v>887</v>
      </c>
      <c r="C138" s="105" t="s">
        <v>888</v>
      </c>
      <c r="D138" s="105">
        <v>2001</v>
      </c>
      <c r="E138" s="105">
        <v>10</v>
      </c>
      <c r="F138" s="710" t="s">
        <v>885</v>
      </c>
      <c r="G138" s="105">
        <v>15.6</v>
      </c>
      <c r="H138" s="105"/>
      <c r="I138" s="105"/>
      <c r="J138" s="105">
        <v>22788.63</v>
      </c>
      <c r="K138" s="1205"/>
      <c r="L138" s="1205"/>
      <c r="M138" s="1205"/>
      <c r="N138" s="1205"/>
      <c r="O138" s="1205"/>
      <c r="P138" s="1205"/>
    </row>
    <row r="139" spans="1:16" ht="12.75">
      <c r="A139" s="105">
        <v>134</v>
      </c>
      <c r="B139" s="105" t="s">
        <v>889</v>
      </c>
      <c r="C139" s="105" t="s">
        <v>838</v>
      </c>
      <c r="D139" s="105">
        <v>1990</v>
      </c>
      <c r="E139" s="105">
        <v>10</v>
      </c>
      <c r="F139" s="710" t="s">
        <v>885</v>
      </c>
      <c r="G139" s="105">
        <v>25</v>
      </c>
      <c r="H139" s="105"/>
      <c r="I139" s="105"/>
      <c r="J139" s="105">
        <v>0</v>
      </c>
      <c r="K139" s="1205"/>
      <c r="L139" s="1205"/>
      <c r="M139" s="1205"/>
      <c r="N139" s="1205"/>
      <c r="O139" s="1205"/>
      <c r="P139" s="1205"/>
    </row>
    <row r="140" spans="1:16" ht="12.75">
      <c r="A140" s="105">
        <v>135</v>
      </c>
      <c r="B140" s="105" t="s">
        <v>1595</v>
      </c>
      <c r="C140" s="105" t="s">
        <v>838</v>
      </c>
      <c r="D140" s="105">
        <v>1991</v>
      </c>
      <c r="E140" s="105">
        <v>10</v>
      </c>
      <c r="F140" s="710" t="s">
        <v>885</v>
      </c>
      <c r="G140" s="105">
        <v>25</v>
      </c>
      <c r="H140" s="105"/>
      <c r="I140" s="105"/>
      <c r="J140" s="105">
        <v>0</v>
      </c>
      <c r="K140" s="1205"/>
      <c r="L140" s="1205"/>
      <c r="M140" s="1205"/>
      <c r="N140" s="1205"/>
      <c r="O140" s="1205"/>
      <c r="P140" s="1205"/>
    </row>
    <row r="141" spans="1:16" ht="12.75">
      <c r="A141" s="105">
        <v>136</v>
      </c>
      <c r="B141" s="105" t="s">
        <v>1592</v>
      </c>
      <c r="C141" s="105" t="s">
        <v>838</v>
      </c>
      <c r="D141" s="105">
        <v>1993</v>
      </c>
      <c r="E141" s="105">
        <v>10</v>
      </c>
      <c r="F141" s="710" t="s">
        <v>885</v>
      </c>
      <c r="G141" s="105">
        <v>25</v>
      </c>
      <c r="H141" s="105"/>
      <c r="I141" s="105"/>
      <c r="J141" s="105">
        <v>0</v>
      </c>
      <c r="K141" s="1205"/>
      <c r="L141" s="1205"/>
      <c r="M141" s="1205"/>
      <c r="N141" s="1205"/>
      <c r="O141" s="1205"/>
      <c r="P141" s="1205"/>
    </row>
    <row r="142" spans="1:16" ht="12.75">
      <c r="A142" s="105">
        <v>137</v>
      </c>
      <c r="B142" s="105" t="s">
        <v>1611</v>
      </c>
      <c r="C142" s="105" t="s">
        <v>882</v>
      </c>
      <c r="D142" s="105">
        <v>1993</v>
      </c>
      <c r="E142" s="105">
        <v>10</v>
      </c>
      <c r="F142" s="710" t="s">
        <v>885</v>
      </c>
      <c r="G142" s="105">
        <v>4.8</v>
      </c>
      <c r="H142" s="105"/>
      <c r="I142" s="105"/>
      <c r="J142" s="105">
        <v>0</v>
      </c>
      <c r="K142" s="1205"/>
      <c r="L142" s="1205"/>
      <c r="M142" s="1205"/>
      <c r="N142" s="1205"/>
      <c r="O142" s="1205"/>
      <c r="P142" s="1205"/>
    </row>
    <row r="143" spans="1:16" ht="12.75">
      <c r="A143" s="105">
        <v>138</v>
      </c>
      <c r="B143" s="105" t="s">
        <v>1594</v>
      </c>
      <c r="C143" s="105" t="s">
        <v>838</v>
      </c>
      <c r="D143" s="105">
        <v>1984</v>
      </c>
      <c r="E143" s="105">
        <v>10</v>
      </c>
      <c r="F143" s="710" t="s">
        <v>885</v>
      </c>
      <c r="G143" s="105">
        <v>22</v>
      </c>
      <c r="H143" s="105"/>
      <c r="I143" s="105"/>
      <c r="J143" s="105">
        <v>0</v>
      </c>
      <c r="K143" s="1205"/>
      <c r="L143" s="1205"/>
      <c r="M143" s="1205"/>
      <c r="N143" s="1205"/>
      <c r="O143" s="1205"/>
      <c r="P143" s="1205"/>
    </row>
    <row r="144" spans="1:16" ht="12.75">
      <c r="A144" s="105">
        <v>139</v>
      </c>
      <c r="B144" s="105" t="s">
        <v>1601</v>
      </c>
      <c r="C144" s="105" t="s">
        <v>831</v>
      </c>
      <c r="D144" s="105">
        <v>2000</v>
      </c>
      <c r="E144" s="105">
        <v>8</v>
      </c>
      <c r="F144" s="710" t="s">
        <v>885</v>
      </c>
      <c r="G144" s="105">
        <v>8.8</v>
      </c>
      <c r="H144" s="105"/>
      <c r="I144" s="105"/>
      <c r="J144" s="105">
        <v>0</v>
      </c>
      <c r="K144" s="1205"/>
      <c r="L144" s="1205"/>
      <c r="M144" s="1205"/>
      <c r="N144" s="1205"/>
      <c r="O144" s="1205"/>
      <c r="P144" s="1205"/>
    </row>
    <row r="145" spans="1:16" ht="12.75">
      <c r="A145" s="105">
        <v>140</v>
      </c>
      <c r="B145" s="105" t="s">
        <v>1600</v>
      </c>
      <c r="C145" s="105" t="s">
        <v>831</v>
      </c>
      <c r="D145" s="105">
        <v>1998</v>
      </c>
      <c r="E145" s="105">
        <v>8</v>
      </c>
      <c r="F145" s="710" t="s">
        <v>885</v>
      </c>
      <c r="G145" s="105">
        <v>9.1</v>
      </c>
      <c r="H145" s="105"/>
      <c r="I145" s="105"/>
      <c r="J145" s="105">
        <v>0</v>
      </c>
      <c r="K145" s="1205"/>
      <c r="L145" s="1205"/>
      <c r="M145" s="1205"/>
      <c r="N145" s="1205"/>
      <c r="O145" s="1205"/>
      <c r="P145" s="1205"/>
    </row>
    <row r="146" spans="1:16" ht="12.75">
      <c r="A146" s="105">
        <v>141</v>
      </c>
      <c r="B146" s="105" t="s">
        <v>1596</v>
      </c>
      <c r="C146" s="105" t="s">
        <v>831</v>
      </c>
      <c r="D146" s="105">
        <v>1980</v>
      </c>
      <c r="E146" s="105">
        <v>8</v>
      </c>
      <c r="F146" s="710" t="s">
        <v>885</v>
      </c>
      <c r="G146" s="105">
        <v>16</v>
      </c>
      <c r="H146" s="105"/>
      <c r="I146" s="105"/>
      <c r="J146" s="105">
        <v>0</v>
      </c>
      <c r="K146" s="1205"/>
      <c r="L146" s="1205"/>
      <c r="M146" s="1205"/>
      <c r="N146" s="1205"/>
      <c r="O146" s="1205"/>
      <c r="P146" s="1205"/>
    </row>
    <row r="147" spans="1:16" ht="12.75">
      <c r="A147" s="105">
        <v>142</v>
      </c>
      <c r="B147" s="105" t="s">
        <v>890</v>
      </c>
      <c r="C147" s="105" t="s">
        <v>891</v>
      </c>
      <c r="D147" s="105">
        <v>2003</v>
      </c>
      <c r="E147" s="105">
        <v>10</v>
      </c>
      <c r="F147" s="710" t="s">
        <v>885</v>
      </c>
      <c r="G147" s="105">
        <v>37.2</v>
      </c>
      <c r="H147" s="105"/>
      <c r="I147" s="105"/>
      <c r="J147" s="105">
        <v>0</v>
      </c>
      <c r="K147" s="1205"/>
      <c r="L147" s="1205"/>
      <c r="M147" s="1205"/>
      <c r="N147" s="1205"/>
      <c r="O147" s="1205"/>
      <c r="P147" s="1205"/>
    </row>
    <row r="148" spans="1:16" ht="12.75">
      <c r="A148" s="105">
        <v>143</v>
      </c>
      <c r="B148" s="105" t="s">
        <v>1612</v>
      </c>
      <c r="C148" s="105" t="s">
        <v>1433</v>
      </c>
      <c r="D148" s="105">
        <v>1987</v>
      </c>
      <c r="E148" s="105">
        <v>10</v>
      </c>
      <c r="F148" s="710" t="s">
        <v>885</v>
      </c>
      <c r="G148" s="105">
        <v>0</v>
      </c>
      <c r="H148" s="105"/>
      <c r="I148" s="105"/>
      <c r="J148" s="105">
        <v>0</v>
      </c>
      <c r="K148" s="1205"/>
      <c r="L148" s="1205"/>
      <c r="M148" s="1205"/>
      <c r="N148" s="1205"/>
      <c r="O148" s="1205"/>
      <c r="P148" s="1205"/>
    </row>
    <row r="149" spans="1:16" ht="12.75">
      <c r="A149" s="105">
        <v>144</v>
      </c>
      <c r="B149" s="105" t="s">
        <v>1599</v>
      </c>
      <c r="C149" s="105" t="s">
        <v>841</v>
      </c>
      <c r="D149" s="105">
        <v>2000</v>
      </c>
      <c r="E149" s="105">
        <v>10</v>
      </c>
      <c r="F149" s="710" t="s">
        <v>885</v>
      </c>
      <c r="G149" s="105">
        <v>17.9</v>
      </c>
      <c r="H149" s="105"/>
      <c r="I149" s="105"/>
      <c r="J149" s="105">
        <v>0</v>
      </c>
      <c r="K149" s="1205"/>
      <c r="L149" s="1205"/>
      <c r="M149" s="1205"/>
      <c r="N149" s="1205"/>
      <c r="O149" s="1205"/>
      <c r="P149" s="1205"/>
    </row>
    <row r="150" spans="1:16" ht="12.75">
      <c r="A150" s="105">
        <v>145</v>
      </c>
      <c r="B150" s="105" t="s">
        <v>892</v>
      </c>
      <c r="C150" s="105" t="s">
        <v>882</v>
      </c>
      <c r="D150" s="105">
        <v>1991</v>
      </c>
      <c r="E150" s="105">
        <v>10</v>
      </c>
      <c r="F150" s="710" t="s">
        <v>885</v>
      </c>
      <c r="G150" s="105">
        <v>4.8</v>
      </c>
      <c r="H150" s="105"/>
      <c r="I150" s="105"/>
      <c r="J150" s="105">
        <v>0</v>
      </c>
      <c r="K150" s="1205"/>
      <c r="L150" s="1205"/>
      <c r="M150" s="1205"/>
      <c r="N150" s="1205"/>
      <c r="O150" s="1205"/>
      <c r="P150" s="1205"/>
    </row>
    <row r="151" spans="1:16" ht="12.75">
      <c r="A151" s="105">
        <v>146</v>
      </c>
      <c r="B151" s="105" t="s">
        <v>1610</v>
      </c>
      <c r="C151" s="105" t="s">
        <v>837</v>
      </c>
      <c r="D151" s="105">
        <v>2008</v>
      </c>
      <c r="E151" s="105">
        <v>10</v>
      </c>
      <c r="F151" s="710" t="s">
        <v>885</v>
      </c>
      <c r="G151" s="105">
        <v>17</v>
      </c>
      <c r="H151" s="105"/>
      <c r="I151" s="105"/>
      <c r="J151" s="105">
        <v>35164.05</v>
      </c>
      <c r="K151" s="1205"/>
      <c r="L151" s="1205"/>
      <c r="M151" s="1205"/>
      <c r="N151" s="1205"/>
      <c r="O151" s="1205"/>
      <c r="P151" s="1205"/>
    </row>
    <row r="152" spans="1:16" ht="12.75">
      <c r="A152" s="105">
        <v>147</v>
      </c>
      <c r="B152" s="105" t="s">
        <v>1609</v>
      </c>
      <c r="C152" s="105" t="s">
        <v>866</v>
      </c>
      <c r="D152" s="105">
        <v>2007</v>
      </c>
      <c r="E152" s="105">
        <v>8</v>
      </c>
      <c r="F152" s="710" t="s">
        <v>885</v>
      </c>
      <c r="G152" s="105">
        <v>11.5</v>
      </c>
      <c r="H152" s="105"/>
      <c r="I152" s="105"/>
      <c r="J152" s="105">
        <v>15459.59</v>
      </c>
      <c r="K152" s="1205"/>
      <c r="L152" s="1205"/>
      <c r="M152" s="1205"/>
      <c r="N152" s="1205"/>
      <c r="O152" s="1205"/>
      <c r="P152" s="1205"/>
    </row>
    <row r="153" spans="1:16" ht="12.75">
      <c r="A153" s="105">
        <v>148</v>
      </c>
      <c r="B153" s="105" t="s">
        <v>1606</v>
      </c>
      <c r="C153" s="105" t="s">
        <v>835</v>
      </c>
      <c r="D153" s="105">
        <v>2009</v>
      </c>
      <c r="E153" s="105">
        <v>10</v>
      </c>
      <c r="F153" s="710" t="s">
        <v>885</v>
      </c>
      <c r="G153" s="105">
        <v>17</v>
      </c>
      <c r="H153" s="105"/>
      <c r="I153" s="105"/>
      <c r="J153" s="105">
        <v>54036.8</v>
      </c>
      <c r="K153" s="1205"/>
      <c r="L153" s="1205"/>
      <c r="M153" s="1205"/>
      <c r="N153" s="1205"/>
      <c r="O153" s="1205"/>
      <c r="P153" s="1205"/>
    </row>
    <row r="154" spans="1:16" ht="12.75">
      <c r="A154" s="105">
        <v>149</v>
      </c>
      <c r="B154" s="105" t="s">
        <v>893</v>
      </c>
      <c r="C154" s="105" t="s">
        <v>877</v>
      </c>
      <c r="D154" s="105">
        <v>2003</v>
      </c>
      <c r="E154" s="105">
        <v>10</v>
      </c>
      <c r="F154" s="710" t="s">
        <v>894</v>
      </c>
      <c r="G154" s="105">
        <v>24.4</v>
      </c>
      <c r="H154" s="105"/>
      <c r="I154" s="105"/>
      <c r="J154" s="105">
        <v>0</v>
      </c>
      <c r="K154" s="1205"/>
      <c r="L154" s="1205"/>
      <c r="M154" s="1205"/>
      <c r="N154" s="1205"/>
      <c r="O154" s="1205"/>
      <c r="P154" s="1205"/>
    </row>
    <row r="155" spans="1:16" ht="12.75">
      <c r="A155" s="105">
        <v>150</v>
      </c>
      <c r="B155" s="105" t="s">
        <v>1613</v>
      </c>
      <c r="C155" s="105" t="s">
        <v>844</v>
      </c>
      <c r="D155" s="105">
        <v>1991</v>
      </c>
      <c r="E155" s="105">
        <v>10</v>
      </c>
      <c r="F155" s="710" t="s">
        <v>894</v>
      </c>
      <c r="G155" s="105">
        <v>22</v>
      </c>
      <c r="H155" s="105"/>
      <c r="I155" s="105"/>
      <c r="J155" s="105">
        <v>0</v>
      </c>
      <c r="K155" s="1205"/>
      <c r="L155" s="1205"/>
      <c r="M155" s="1205"/>
      <c r="N155" s="1205"/>
      <c r="O155" s="1205"/>
      <c r="P155" s="1205"/>
    </row>
    <row r="156" spans="1:16" ht="12.75">
      <c r="A156" s="105">
        <v>151</v>
      </c>
      <c r="B156" s="105" t="s">
        <v>1624</v>
      </c>
      <c r="C156" s="105" t="s">
        <v>882</v>
      </c>
      <c r="D156" s="105">
        <v>1990</v>
      </c>
      <c r="E156" s="105">
        <v>10</v>
      </c>
      <c r="F156" s="710" t="s">
        <v>894</v>
      </c>
      <c r="G156" s="105">
        <v>4</v>
      </c>
      <c r="H156" s="105"/>
      <c r="I156" s="105"/>
      <c r="J156" s="105">
        <v>0</v>
      </c>
      <c r="K156" s="1205"/>
      <c r="L156" s="1205"/>
      <c r="M156" s="1205"/>
      <c r="N156" s="1205"/>
      <c r="O156" s="1205"/>
      <c r="P156" s="1205"/>
    </row>
    <row r="157" spans="1:16" ht="12.75">
      <c r="A157" s="105">
        <v>152</v>
      </c>
      <c r="B157" s="105" t="s">
        <v>1623</v>
      </c>
      <c r="C157" s="105" t="s">
        <v>1433</v>
      </c>
      <c r="D157" s="105">
        <v>1991</v>
      </c>
      <c r="E157" s="105">
        <v>10</v>
      </c>
      <c r="F157" s="710" t="s">
        <v>894</v>
      </c>
      <c r="G157" s="105">
        <v>0</v>
      </c>
      <c r="H157" s="105"/>
      <c r="I157" s="105"/>
      <c r="J157" s="105">
        <v>0</v>
      </c>
      <c r="K157" s="1205"/>
      <c r="L157" s="1205"/>
      <c r="M157" s="1205"/>
      <c r="N157" s="1205"/>
      <c r="O157" s="1205"/>
      <c r="P157" s="1205"/>
    </row>
    <row r="158" spans="1:16" ht="12.75">
      <c r="A158" s="105">
        <v>153</v>
      </c>
      <c r="B158" s="105" t="s">
        <v>1614</v>
      </c>
      <c r="C158" s="105" t="s">
        <v>835</v>
      </c>
      <c r="D158" s="105">
        <v>1995</v>
      </c>
      <c r="E158" s="105">
        <v>10</v>
      </c>
      <c r="F158" s="710" t="s">
        <v>894</v>
      </c>
      <c r="G158" s="105">
        <v>18.3</v>
      </c>
      <c r="H158" s="105"/>
      <c r="I158" s="105"/>
      <c r="J158" s="105">
        <v>0</v>
      </c>
      <c r="K158" s="1205"/>
      <c r="L158" s="1205"/>
      <c r="M158" s="1205"/>
      <c r="N158" s="1205"/>
      <c r="O158" s="1205"/>
      <c r="P158" s="1205"/>
    </row>
    <row r="159" spans="1:16" ht="12.75">
      <c r="A159" s="105">
        <v>154</v>
      </c>
      <c r="B159" s="105" t="s">
        <v>1615</v>
      </c>
      <c r="C159" s="105" t="s">
        <v>835</v>
      </c>
      <c r="D159" s="105">
        <v>1988</v>
      </c>
      <c r="E159" s="105">
        <v>10</v>
      </c>
      <c r="F159" s="710" t="s">
        <v>894</v>
      </c>
      <c r="G159" s="105">
        <v>17</v>
      </c>
      <c r="H159" s="105"/>
      <c r="I159" s="105"/>
      <c r="J159" s="105">
        <v>0</v>
      </c>
      <c r="K159" s="1205"/>
      <c r="L159" s="1205"/>
      <c r="M159" s="1205"/>
      <c r="N159" s="1205"/>
      <c r="O159" s="1205"/>
      <c r="P159" s="1205"/>
    </row>
    <row r="160" spans="1:16" ht="12.75">
      <c r="A160" s="105">
        <v>155</v>
      </c>
      <c r="B160" s="105" t="s">
        <v>1618</v>
      </c>
      <c r="C160" s="105" t="s">
        <v>1475</v>
      </c>
      <c r="D160" s="105">
        <v>2001</v>
      </c>
      <c r="E160" s="105">
        <v>8</v>
      </c>
      <c r="F160" s="710" t="s">
        <v>894</v>
      </c>
      <c r="G160" s="105">
        <v>17</v>
      </c>
      <c r="H160" s="105"/>
      <c r="I160" s="105"/>
      <c r="J160" s="105">
        <v>0</v>
      </c>
      <c r="K160" s="1205"/>
      <c r="L160" s="1205"/>
      <c r="M160" s="1205"/>
      <c r="N160" s="1205"/>
      <c r="O160" s="1205"/>
      <c r="P160" s="1205"/>
    </row>
    <row r="161" spans="1:16" ht="12.75">
      <c r="A161" s="105">
        <v>156</v>
      </c>
      <c r="B161" s="105" t="s">
        <v>1616</v>
      </c>
      <c r="C161" s="105" t="s">
        <v>844</v>
      </c>
      <c r="D161" s="105">
        <v>2001</v>
      </c>
      <c r="E161" s="105">
        <v>10</v>
      </c>
      <c r="F161" s="710" t="s">
        <v>894</v>
      </c>
      <c r="G161" s="105">
        <v>17.9</v>
      </c>
      <c r="H161" s="105"/>
      <c r="I161" s="105"/>
      <c r="J161" s="105">
        <v>0</v>
      </c>
      <c r="K161" s="1205"/>
      <c r="L161" s="1205"/>
      <c r="M161" s="1205"/>
      <c r="N161" s="1205"/>
      <c r="O161" s="1205"/>
      <c r="P161" s="1205"/>
    </row>
    <row r="162" spans="1:16" ht="12.75">
      <c r="A162" s="105">
        <v>157</v>
      </c>
      <c r="B162" s="105" t="s">
        <v>1619</v>
      </c>
      <c r="C162" s="105" t="s">
        <v>835</v>
      </c>
      <c r="D162" s="105">
        <v>2002</v>
      </c>
      <c r="E162" s="105">
        <v>10</v>
      </c>
      <c r="F162" s="710" t="s">
        <v>894</v>
      </c>
      <c r="G162" s="105">
        <v>17</v>
      </c>
      <c r="H162" s="105"/>
      <c r="I162" s="105"/>
      <c r="J162" s="105">
        <v>0</v>
      </c>
      <c r="K162" s="1205"/>
      <c r="L162" s="1205"/>
      <c r="M162" s="1205"/>
      <c r="N162" s="1205"/>
      <c r="O162" s="1205"/>
      <c r="P162" s="1205"/>
    </row>
    <row r="163" spans="1:16" ht="12.75">
      <c r="A163" s="105">
        <v>158</v>
      </c>
      <c r="B163" s="105" t="s">
        <v>1620</v>
      </c>
      <c r="C163" s="105" t="s">
        <v>835</v>
      </c>
      <c r="D163" s="105">
        <v>2004</v>
      </c>
      <c r="E163" s="105">
        <v>10</v>
      </c>
      <c r="F163" s="710" t="s">
        <v>894</v>
      </c>
      <c r="G163" s="105">
        <v>17</v>
      </c>
      <c r="H163" s="105"/>
      <c r="I163" s="105"/>
      <c r="J163" s="105">
        <v>0</v>
      </c>
      <c r="K163" s="1205"/>
      <c r="L163" s="1205"/>
      <c r="M163" s="1205"/>
      <c r="N163" s="1205"/>
      <c r="O163" s="1205"/>
      <c r="P163" s="1205"/>
    </row>
    <row r="164" spans="1:16" ht="12.75">
      <c r="A164" s="105">
        <v>159</v>
      </c>
      <c r="B164" s="105" t="s">
        <v>1617</v>
      </c>
      <c r="C164" s="105" t="s">
        <v>835</v>
      </c>
      <c r="D164" s="105">
        <v>1996</v>
      </c>
      <c r="E164" s="105">
        <v>10</v>
      </c>
      <c r="F164" s="710" t="s">
        <v>894</v>
      </c>
      <c r="G164" s="105">
        <v>17</v>
      </c>
      <c r="H164" s="105"/>
      <c r="I164" s="105"/>
      <c r="J164" s="105">
        <v>0</v>
      </c>
      <c r="K164" s="1205"/>
      <c r="L164" s="1205"/>
      <c r="M164" s="1205"/>
      <c r="N164" s="1205"/>
      <c r="O164" s="1205"/>
      <c r="P164" s="1205"/>
    </row>
    <row r="165" spans="1:16" ht="12.75">
      <c r="A165" s="105">
        <v>160</v>
      </c>
      <c r="B165" s="105" t="s">
        <v>895</v>
      </c>
      <c r="C165" s="105" t="s">
        <v>911</v>
      </c>
      <c r="D165" s="105">
        <v>2006</v>
      </c>
      <c r="E165" s="105">
        <v>10</v>
      </c>
      <c r="F165" s="710" t="s">
        <v>894</v>
      </c>
      <c r="G165" s="105">
        <v>20.1</v>
      </c>
      <c r="H165" s="105"/>
      <c r="I165" s="105"/>
      <c r="J165" s="105">
        <v>157651.1</v>
      </c>
      <c r="K165" s="1205"/>
      <c r="L165" s="1205"/>
      <c r="M165" s="1205"/>
      <c r="N165" s="1205"/>
      <c r="O165" s="1205"/>
      <c r="P165" s="1205"/>
    </row>
    <row r="166" spans="1:16" ht="12.75">
      <c r="A166" s="105">
        <v>161</v>
      </c>
      <c r="B166" s="105" t="s">
        <v>1621</v>
      </c>
      <c r="C166" s="105" t="s">
        <v>835</v>
      </c>
      <c r="D166" s="105">
        <v>2002</v>
      </c>
      <c r="E166" s="105">
        <v>10</v>
      </c>
      <c r="F166" s="710" t="s">
        <v>894</v>
      </c>
      <c r="G166" s="105">
        <v>17</v>
      </c>
      <c r="H166" s="105"/>
      <c r="I166" s="105"/>
      <c r="J166" s="105">
        <v>0</v>
      </c>
      <c r="K166" s="1205"/>
      <c r="L166" s="1205"/>
      <c r="M166" s="1205"/>
      <c r="N166" s="1205"/>
      <c r="O166" s="1205"/>
      <c r="P166" s="1205"/>
    </row>
    <row r="167" spans="1:16" ht="12.75">
      <c r="A167" s="105">
        <v>162</v>
      </c>
      <c r="B167" s="105" t="s">
        <v>1622</v>
      </c>
      <c r="C167" s="105" t="s">
        <v>835</v>
      </c>
      <c r="D167" s="105">
        <v>2008</v>
      </c>
      <c r="E167" s="105">
        <v>10</v>
      </c>
      <c r="F167" s="710" t="s">
        <v>894</v>
      </c>
      <c r="G167" s="105">
        <v>17</v>
      </c>
      <c r="H167" s="105"/>
      <c r="I167" s="105"/>
      <c r="J167" s="105">
        <v>35067.57</v>
      </c>
      <c r="K167" s="1205"/>
      <c r="L167" s="1205"/>
      <c r="M167" s="1205"/>
      <c r="N167" s="1205"/>
      <c r="O167" s="1205"/>
      <c r="P167" s="1205"/>
    </row>
    <row r="168" spans="1:16" ht="12.75">
      <c r="A168" s="105">
        <v>163</v>
      </c>
      <c r="B168" s="105" t="s">
        <v>912</v>
      </c>
      <c r="C168" s="105" t="s">
        <v>866</v>
      </c>
      <c r="D168" s="105">
        <v>2011</v>
      </c>
      <c r="E168" s="105">
        <v>8</v>
      </c>
      <c r="F168" s="710" t="s">
        <v>894</v>
      </c>
      <c r="G168" s="105">
        <v>11.5</v>
      </c>
      <c r="H168" s="105"/>
      <c r="I168" s="105"/>
      <c r="J168" s="105">
        <v>0</v>
      </c>
      <c r="K168" s="1205"/>
      <c r="L168" s="1205"/>
      <c r="M168" s="1205"/>
      <c r="N168" s="1205"/>
      <c r="O168" s="1205"/>
      <c r="P168" s="1205"/>
    </row>
    <row r="169" spans="1:16" ht="12.75">
      <c r="A169" s="105">
        <v>164</v>
      </c>
      <c r="B169" s="105" t="s">
        <v>913</v>
      </c>
      <c r="C169" s="105" t="s">
        <v>862</v>
      </c>
      <c r="D169" s="105">
        <v>2011</v>
      </c>
      <c r="E169" s="105">
        <v>10</v>
      </c>
      <c r="F169" s="710" t="s">
        <v>894</v>
      </c>
      <c r="G169" s="105">
        <v>17</v>
      </c>
      <c r="H169" s="105"/>
      <c r="I169" s="105"/>
      <c r="J169" s="105">
        <v>0</v>
      </c>
      <c r="K169" s="1205"/>
      <c r="L169" s="1205"/>
      <c r="M169" s="1205"/>
      <c r="N169" s="1205"/>
      <c r="O169" s="1205"/>
      <c r="P169" s="1205"/>
    </row>
    <row r="170" spans="1:16" ht="12.75">
      <c r="A170" s="105">
        <v>165</v>
      </c>
      <c r="B170" s="105" t="s">
        <v>1631</v>
      </c>
      <c r="C170" s="105" t="s">
        <v>844</v>
      </c>
      <c r="D170" s="105">
        <v>1998</v>
      </c>
      <c r="E170" s="105">
        <v>10</v>
      </c>
      <c r="F170" s="710" t="s">
        <v>914</v>
      </c>
      <c r="G170" s="105">
        <v>16.5</v>
      </c>
      <c r="H170" s="105"/>
      <c r="I170" s="105"/>
      <c r="J170" s="105">
        <v>0</v>
      </c>
      <c r="K170" s="1205"/>
      <c r="L170" s="1205"/>
      <c r="M170" s="1205"/>
      <c r="N170" s="1205"/>
      <c r="O170" s="1205"/>
      <c r="P170" s="1205"/>
    </row>
    <row r="171" spans="1:16" ht="12.75">
      <c r="A171" s="105">
        <v>166</v>
      </c>
      <c r="B171" s="105" t="s">
        <v>1638</v>
      </c>
      <c r="C171" s="105" t="s">
        <v>835</v>
      </c>
      <c r="D171" s="105">
        <v>2004</v>
      </c>
      <c r="E171" s="105">
        <v>10</v>
      </c>
      <c r="F171" s="710" t="s">
        <v>914</v>
      </c>
      <c r="G171" s="105">
        <v>17</v>
      </c>
      <c r="H171" s="105"/>
      <c r="I171" s="105"/>
      <c r="J171" s="105">
        <v>0</v>
      </c>
      <c r="K171" s="1205"/>
      <c r="L171" s="1205"/>
      <c r="M171" s="1205"/>
      <c r="N171" s="1205"/>
      <c r="O171" s="1205"/>
      <c r="P171" s="1205"/>
    </row>
    <row r="172" spans="1:16" ht="12.75">
      <c r="A172" s="105">
        <v>167</v>
      </c>
      <c r="B172" s="105" t="s">
        <v>915</v>
      </c>
      <c r="C172" s="105" t="s">
        <v>916</v>
      </c>
      <c r="D172" s="105">
        <v>1988</v>
      </c>
      <c r="E172" s="105">
        <v>10</v>
      </c>
      <c r="F172" s="710" t="s">
        <v>914</v>
      </c>
      <c r="G172" s="105">
        <v>46</v>
      </c>
      <c r="H172" s="105"/>
      <c r="I172" s="105"/>
      <c r="J172" s="105">
        <v>55595.45</v>
      </c>
      <c r="K172" s="1205"/>
      <c r="L172" s="1205"/>
      <c r="M172" s="1205"/>
      <c r="N172" s="1205"/>
      <c r="O172" s="1205"/>
      <c r="P172" s="1205"/>
    </row>
    <row r="173" spans="1:16" ht="12.75">
      <c r="A173" s="105">
        <v>168</v>
      </c>
      <c r="B173" s="105" t="s">
        <v>917</v>
      </c>
      <c r="C173" s="105" t="s">
        <v>918</v>
      </c>
      <c r="D173" s="105">
        <v>1983</v>
      </c>
      <c r="E173" s="105">
        <v>10</v>
      </c>
      <c r="F173" s="710" t="s">
        <v>914</v>
      </c>
      <c r="G173" s="105">
        <v>31</v>
      </c>
      <c r="H173" s="105"/>
      <c r="I173" s="105"/>
      <c r="J173" s="105">
        <v>0</v>
      </c>
      <c r="K173" s="1205"/>
      <c r="L173" s="1205"/>
      <c r="M173" s="1205"/>
      <c r="N173" s="1205"/>
      <c r="O173" s="1205"/>
      <c r="P173" s="1205"/>
    </row>
    <row r="174" spans="1:16" ht="12.75">
      <c r="A174" s="105">
        <v>169</v>
      </c>
      <c r="B174" s="105" t="s">
        <v>1628</v>
      </c>
      <c r="C174" s="105" t="s">
        <v>838</v>
      </c>
      <c r="D174" s="105">
        <v>1990</v>
      </c>
      <c r="E174" s="105">
        <v>10</v>
      </c>
      <c r="F174" s="710" t="s">
        <v>914</v>
      </c>
      <c r="G174" s="105">
        <v>25</v>
      </c>
      <c r="H174" s="105"/>
      <c r="I174" s="105"/>
      <c r="J174" s="105">
        <v>0</v>
      </c>
      <c r="K174" s="1205"/>
      <c r="L174" s="1205"/>
      <c r="M174" s="1205"/>
      <c r="N174" s="1205"/>
      <c r="O174" s="1205"/>
      <c r="P174" s="1205"/>
    </row>
    <row r="175" spans="1:16" ht="12.75">
      <c r="A175" s="105">
        <v>170</v>
      </c>
      <c r="B175" s="105" t="s">
        <v>1637</v>
      </c>
      <c r="C175" s="105" t="s">
        <v>835</v>
      </c>
      <c r="D175" s="105">
        <v>2004</v>
      </c>
      <c r="E175" s="105">
        <v>10</v>
      </c>
      <c r="F175" s="710" t="s">
        <v>914</v>
      </c>
      <c r="G175" s="105">
        <v>17</v>
      </c>
      <c r="H175" s="105"/>
      <c r="I175" s="105"/>
      <c r="J175" s="105">
        <v>0</v>
      </c>
      <c r="K175" s="1205"/>
      <c r="L175" s="1205"/>
      <c r="M175" s="1205"/>
      <c r="N175" s="1205"/>
      <c r="O175" s="1205"/>
      <c r="P175" s="1205"/>
    </row>
    <row r="176" spans="1:16" ht="12.75">
      <c r="A176" s="105">
        <v>171</v>
      </c>
      <c r="B176" s="105" t="s">
        <v>1630</v>
      </c>
      <c r="C176" s="105" t="s">
        <v>844</v>
      </c>
      <c r="D176" s="105">
        <v>2000</v>
      </c>
      <c r="E176" s="105">
        <v>10</v>
      </c>
      <c r="F176" s="710" t="s">
        <v>914</v>
      </c>
      <c r="G176" s="105">
        <v>41</v>
      </c>
      <c r="H176" s="105"/>
      <c r="I176" s="105"/>
      <c r="J176" s="105">
        <v>0</v>
      </c>
      <c r="K176" s="1205"/>
      <c r="L176" s="1205"/>
      <c r="M176" s="1205"/>
      <c r="N176" s="1205"/>
      <c r="O176" s="1205"/>
      <c r="P176" s="1205"/>
    </row>
    <row r="177" spans="1:16" ht="12.75">
      <c r="A177" s="105">
        <v>172</v>
      </c>
      <c r="B177" s="105" t="s">
        <v>1625</v>
      </c>
      <c r="C177" s="105" t="s">
        <v>844</v>
      </c>
      <c r="D177" s="105">
        <v>1977</v>
      </c>
      <c r="E177" s="105">
        <v>10</v>
      </c>
      <c r="F177" s="710" t="s">
        <v>914</v>
      </c>
      <c r="G177" s="105">
        <v>25</v>
      </c>
      <c r="H177" s="105">
        <v>2.2</v>
      </c>
      <c r="I177" s="105">
        <v>26.4</v>
      </c>
      <c r="J177" s="105">
        <v>0</v>
      </c>
      <c r="K177" s="1205" t="s">
        <v>1459</v>
      </c>
      <c r="L177" s="1205" t="s">
        <v>829</v>
      </c>
      <c r="M177" s="1205" t="s">
        <v>837</v>
      </c>
      <c r="N177" s="1205">
        <v>138.6</v>
      </c>
      <c r="O177" s="1205">
        <v>18.1</v>
      </c>
      <c r="P177" s="1205">
        <v>3</v>
      </c>
    </row>
    <row r="178" spans="1:16" ht="12.75">
      <c r="A178" s="105">
        <v>173</v>
      </c>
      <c r="B178" s="105" t="s">
        <v>919</v>
      </c>
      <c r="C178" s="105" t="s">
        <v>879</v>
      </c>
      <c r="D178" s="105">
        <v>1989</v>
      </c>
      <c r="E178" s="105">
        <v>10</v>
      </c>
      <c r="F178" s="710" t="s">
        <v>914</v>
      </c>
      <c r="G178" s="105">
        <v>29</v>
      </c>
      <c r="H178" s="105"/>
      <c r="I178" s="105"/>
      <c r="J178" s="105">
        <v>0</v>
      </c>
      <c r="K178" s="1205"/>
      <c r="L178" s="1205"/>
      <c r="M178" s="1205"/>
      <c r="N178" s="1205"/>
      <c r="O178" s="1205"/>
      <c r="P178" s="1205"/>
    </row>
    <row r="179" spans="1:16" ht="12.75">
      <c r="A179" s="105">
        <v>174</v>
      </c>
      <c r="B179" s="105" t="s">
        <v>1627</v>
      </c>
      <c r="C179" s="105" t="s">
        <v>844</v>
      </c>
      <c r="D179" s="105">
        <v>1993</v>
      </c>
      <c r="E179" s="105">
        <v>10</v>
      </c>
      <c r="F179" s="710" t="s">
        <v>914</v>
      </c>
      <c r="G179" s="105">
        <v>24.5</v>
      </c>
      <c r="H179" s="105"/>
      <c r="I179" s="105"/>
      <c r="J179" s="105">
        <v>0</v>
      </c>
      <c r="K179" s="1205"/>
      <c r="L179" s="1205"/>
      <c r="M179" s="1205"/>
      <c r="N179" s="1205"/>
      <c r="O179" s="1205"/>
      <c r="P179" s="1205"/>
    </row>
    <row r="180" spans="1:16" ht="12.75">
      <c r="A180" s="105">
        <v>175</v>
      </c>
      <c r="B180" s="105" t="s">
        <v>920</v>
      </c>
      <c r="C180" s="105" t="s">
        <v>875</v>
      </c>
      <c r="D180" s="105">
        <v>1993</v>
      </c>
      <c r="E180" s="105">
        <v>10</v>
      </c>
      <c r="F180" s="710" t="s">
        <v>914</v>
      </c>
      <c r="G180" s="105">
        <v>40</v>
      </c>
      <c r="H180" s="105"/>
      <c r="I180" s="105"/>
      <c r="J180" s="105">
        <v>0</v>
      </c>
      <c r="K180" s="1205"/>
      <c r="L180" s="1205"/>
      <c r="M180" s="1205"/>
      <c r="N180" s="1205"/>
      <c r="O180" s="1205"/>
      <c r="P180" s="1205"/>
    </row>
    <row r="181" spans="1:16" ht="12.75">
      <c r="A181" s="105">
        <v>176</v>
      </c>
      <c r="B181" s="105" t="s">
        <v>1634</v>
      </c>
      <c r="C181" s="105" t="s">
        <v>835</v>
      </c>
      <c r="D181" s="105">
        <v>1983</v>
      </c>
      <c r="E181" s="105">
        <v>10</v>
      </c>
      <c r="F181" s="710" t="s">
        <v>914</v>
      </c>
      <c r="G181" s="105">
        <v>17.8</v>
      </c>
      <c r="H181" s="105"/>
      <c r="I181" s="105"/>
      <c r="J181" s="105">
        <v>0</v>
      </c>
      <c r="K181" s="1205"/>
      <c r="L181" s="1205"/>
      <c r="M181" s="1205"/>
      <c r="N181" s="1205"/>
      <c r="O181" s="1205"/>
      <c r="P181" s="1205"/>
    </row>
    <row r="182" spans="1:16" ht="12.75">
      <c r="A182" s="105">
        <v>177</v>
      </c>
      <c r="B182" s="105" t="s">
        <v>1632</v>
      </c>
      <c r="C182" s="105" t="s">
        <v>835</v>
      </c>
      <c r="D182" s="105">
        <v>1999</v>
      </c>
      <c r="E182" s="105">
        <v>10</v>
      </c>
      <c r="F182" s="710" t="s">
        <v>914</v>
      </c>
      <c r="G182" s="105">
        <v>17</v>
      </c>
      <c r="H182" s="105"/>
      <c r="I182" s="105"/>
      <c r="J182" s="105">
        <v>0</v>
      </c>
      <c r="K182" s="1205"/>
      <c r="L182" s="1205"/>
      <c r="M182" s="1205"/>
      <c r="N182" s="1205"/>
      <c r="O182" s="1205"/>
      <c r="P182" s="1205"/>
    </row>
    <row r="183" spans="1:16" ht="12.75">
      <c r="A183" s="105">
        <v>178</v>
      </c>
      <c r="B183" s="105" t="s">
        <v>1629</v>
      </c>
      <c r="C183" s="105" t="s">
        <v>844</v>
      </c>
      <c r="D183" s="105">
        <v>2000</v>
      </c>
      <c r="E183" s="105">
        <v>10</v>
      </c>
      <c r="F183" s="710" t="s">
        <v>914</v>
      </c>
      <c r="G183" s="105">
        <v>16.5</v>
      </c>
      <c r="H183" s="105"/>
      <c r="I183" s="105"/>
      <c r="J183" s="105">
        <v>0</v>
      </c>
      <c r="K183" s="1205"/>
      <c r="L183" s="1205"/>
      <c r="M183" s="1205"/>
      <c r="N183" s="1205"/>
      <c r="O183" s="1205"/>
      <c r="P183" s="1205"/>
    </row>
    <row r="184" spans="1:16" ht="12.75">
      <c r="A184" s="105">
        <v>179</v>
      </c>
      <c r="B184" s="105" t="s">
        <v>1633</v>
      </c>
      <c r="C184" s="105" t="s">
        <v>844</v>
      </c>
      <c r="D184" s="105">
        <v>2001</v>
      </c>
      <c r="E184" s="105">
        <v>10</v>
      </c>
      <c r="F184" s="710" t="s">
        <v>914</v>
      </c>
      <c r="G184" s="105">
        <v>17.9</v>
      </c>
      <c r="H184" s="105"/>
      <c r="I184" s="105"/>
      <c r="J184" s="105">
        <v>0</v>
      </c>
      <c r="K184" s="1205"/>
      <c r="L184" s="1205"/>
      <c r="M184" s="1205"/>
      <c r="N184" s="1205"/>
      <c r="O184" s="1205"/>
      <c r="P184" s="1205"/>
    </row>
    <row r="185" spans="1:16" ht="12.75">
      <c r="A185" s="105">
        <v>180</v>
      </c>
      <c r="B185" s="105" t="s">
        <v>1639</v>
      </c>
      <c r="C185" s="105" t="s">
        <v>921</v>
      </c>
      <c r="D185" s="105">
        <v>2001</v>
      </c>
      <c r="E185" s="105">
        <v>8</v>
      </c>
      <c r="F185" s="710" t="s">
        <v>914</v>
      </c>
      <c r="G185" s="105">
        <v>16.7</v>
      </c>
      <c r="H185" s="105"/>
      <c r="I185" s="105"/>
      <c r="J185" s="105">
        <v>0</v>
      </c>
      <c r="K185" s="1205"/>
      <c r="L185" s="1205"/>
      <c r="M185" s="1205"/>
      <c r="N185" s="1205"/>
      <c r="O185" s="1205"/>
      <c r="P185" s="1205"/>
    </row>
    <row r="186" spans="1:16" ht="12.75">
      <c r="A186" s="105">
        <v>181</v>
      </c>
      <c r="B186" s="105" t="s">
        <v>1635</v>
      </c>
      <c r="C186" s="105" t="s">
        <v>835</v>
      </c>
      <c r="D186" s="105">
        <v>2004</v>
      </c>
      <c r="E186" s="105">
        <v>10</v>
      </c>
      <c r="F186" s="710" t="s">
        <v>914</v>
      </c>
      <c r="G186" s="105">
        <v>17</v>
      </c>
      <c r="H186" s="105"/>
      <c r="I186" s="105"/>
      <c r="J186" s="105">
        <v>0</v>
      </c>
      <c r="K186" s="1205"/>
      <c r="L186" s="1205"/>
      <c r="M186" s="1205"/>
      <c r="N186" s="1205"/>
      <c r="O186" s="1205"/>
      <c r="P186" s="1205"/>
    </row>
    <row r="187" spans="1:16" ht="12.75">
      <c r="A187" s="105">
        <v>182</v>
      </c>
      <c r="B187" s="105" t="s">
        <v>1636</v>
      </c>
      <c r="C187" s="105" t="s">
        <v>835</v>
      </c>
      <c r="D187" s="105">
        <v>2006</v>
      </c>
      <c r="E187" s="105">
        <v>10</v>
      </c>
      <c r="F187" s="710" t="s">
        <v>914</v>
      </c>
      <c r="G187" s="105">
        <v>17</v>
      </c>
      <c r="H187" s="105"/>
      <c r="I187" s="105"/>
      <c r="J187" s="105">
        <v>13390.66</v>
      </c>
      <c r="K187" s="1205"/>
      <c r="L187" s="1205"/>
      <c r="M187" s="1205"/>
      <c r="N187" s="1205"/>
      <c r="O187" s="1205"/>
      <c r="P187" s="1205"/>
    </row>
    <row r="188" spans="1:16" ht="12.75">
      <c r="A188" s="105">
        <v>183</v>
      </c>
      <c r="B188" s="105" t="s">
        <v>1626</v>
      </c>
      <c r="C188" s="105" t="s">
        <v>922</v>
      </c>
      <c r="D188" s="105">
        <v>1971</v>
      </c>
      <c r="E188" s="105">
        <v>10</v>
      </c>
      <c r="F188" s="710" t="s">
        <v>914</v>
      </c>
      <c r="G188" s="105">
        <v>0</v>
      </c>
      <c r="H188" s="105"/>
      <c r="I188" s="105"/>
      <c r="J188" s="105">
        <v>0</v>
      </c>
      <c r="K188" s="1205"/>
      <c r="L188" s="1205"/>
      <c r="M188" s="1205"/>
      <c r="N188" s="1205"/>
      <c r="O188" s="1205"/>
      <c r="P188" s="1205"/>
    </row>
    <row r="189" spans="1:16" ht="12.75">
      <c r="A189" s="105">
        <v>184</v>
      </c>
      <c r="B189" s="105" t="s">
        <v>923</v>
      </c>
      <c r="C189" s="105" t="s">
        <v>837</v>
      </c>
      <c r="D189" s="105">
        <v>2007</v>
      </c>
      <c r="E189" s="105">
        <v>10</v>
      </c>
      <c r="F189" s="710" t="s">
        <v>914</v>
      </c>
      <c r="G189" s="105">
        <v>17</v>
      </c>
      <c r="H189" s="105"/>
      <c r="I189" s="105"/>
      <c r="J189" s="105">
        <v>25800.46</v>
      </c>
      <c r="K189" s="1205"/>
      <c r="L189" s="1205"/>
      <c r="M189" s="1205"/>
      <c r="N189" s="1205"/>
      <c r="O189" s="1205"/>
      <c r="P189" s="1205"/>
    </row>
    <row r="190" spans="1:16" ht="12.75">
      <c r="A190" s="105">
        <v>185</v>
      </c>
      <c r="B190" s="105" t="s">
        <v>1641</v>
      </c>
      <c r="C190" s="105" t="s">
        <v>866</v>
      </c>
      <c r="D190" s="105">
        <v>2007</v>
      </c>
      <c r="E190" s="105">
        <v>8</v>
      </c>
      <c r="F190" s="710" t="s">
        <v>914</v>
      </c>
      <c r="G190" s="105">
        <v>8.4</v>
      </c>
      <c r="H190" s="105"/>
      <c r="I190" s="105"/>
      <c r="J190" s="105">
        <v>12070.29</v>
      </c>
      <c r="K190" s="1205"/>
      <c r="L190" s="1205"/>
      <c r="M190" s="1205"/>
      <c r="N190" s="1205"/>
      <c r="O190" s="1205"/>
      <c r="P190" s="1205"/>
    </row>
    <row r="191" spans="1:16" ht="12.75">
      <c r="A191" s="105">
        <v>186</v>
      </c>
      <c r="B191" s="105" t="s">
        <v>1642</v>
      </c>
      <c r="C191" s="105" t="s">
        <v>835</v>
      </c>
      <c r="D191" s="105">
        <v>2009</v>
      </c>
      <c r="E191" s="105">
        <v>10</v>
      </c>
      <c r="F191" s="710" t="s">
        <v>914</v>
      </c>
      <c r="G191" s="105">
        <v>17</v>
      </c>
      <c r="H191" s="105"/>
      <c r="I191" s="105"/>
      <c r="J191" s="105">
        <v>53957.7</v>
      </c>
      <c r="K191" s="1205"/>
      <c r="L191" s="1205"/>
      <c r="M191" s="1205"/>
      <c r="N191" s="1205"/>
      <c r="O191" s="1205"/>
      <c r="P191" s="1205"/>
    </row>
    <row r="192" spans="1:16" ht="12.75">
      <c r="A192" s="105">
        <v>187</v>
      </c>
      <c r="B192" s="105" t="s">
        <v>1640</v>
      </c>
      <c r="C192" s="105" t="s">
        <v>924</v>
      </c>
      <c r="D192" s="105">
        <v>2008</v>
      </c>
      <c r="E192" s="105">
        <v>10</v>
      </c>
      <c r="F192" s="710" t="s">
        <v>914</v>
      </c>
      <c r="G192" s="105">
        <v>17</v>
      </c>
      <c r="H192" s="105"/>
      <c r="I192" s="105"/>
      <c r="J192" s="105">
        <v>56786.52</v>
      </c>
      <c r="K192" s="1205"/>
      <c r="L192" s="1205"/>
      <c r="M192" s="1205"/>
      <c r="N192" s="1205"/>
      <c r="O192" s="1205"/>
      <c r="P192" s="1205"/>
    </row>
    <row r="193" spans="1:16" ht="12.75">
      <c r="A193" s="105">
        <v>188</v>
      </c>
      <c r="B193" s="105" t="s">
        <v>925</v>
      </c>
      <c r="C193" s="105" t="s">
        <v>866</v>
      </c>
      <c r="D193" s="105">
        <v>2010</v>
      </c>
      <c r="E193" s="105">
        <v>8</v>
      </c>
      <c r="F193" s="710" t="s">
        <v>914</v>
      </c>
      <c r="G193" s="105">
        <v>11.5</v>
      </c>
      <c r="H193" s="105"/>
      <c r="I193" s="105"/>
      <c r="J193" s="105">
        <v>67778.37</v>
      </c>
      <c r="K193" s="1205"/>
      <c r="L193" s="1205"/>
      <c r="M193" s="1205"/>
      <c r="N193" s="1205"/>
      <c r="O193" s="1205"/>
      <c r="P193" s="1205"/>
    </row>
    <row r="194" spans="1:16" ht="12.75">
      <c r="A194" s="105">
        <v>189</v>
      </c>
      <c r="B194" s="105" t="s">
        <v>1651</v>
      </c>
      <c r="C194" s="105" t="s">
        <v>1475</v>
      </c>
      <c r="D194" s="105">
        <v>1999</v>
      </c>
      <c r="E194" s="105">
        <v>8</v>
      </c>
      <c r="F194" s="710" t="s">
        <v>926</v>
      </c>
      <c r="G194" s="105">
        <v>11.5</v>
      </c>
      <c r="H194" s="105"/>
      <c r="I194" s="105"/>
      <c r="J194" s="105">
        <v>0</v>
      </c>
      <c r="K194" s="1205"/>
      <c r="L194" s="1205"/>
      <c r="M194" s="1205"/>
      <c r="N194" s="1205"/>
      <c r="O194" s="1205"/>
      <c r="P194" s="1205"/>
    </row>
    <row r="195" spans="1:16" ht="12.75">
      <c r="A195" s="105">
        <v>190</v>
      </c>
      <c r="B195" s="105" t="s">
        <v>1654</v>
      </c>
      <c r="C195" s="105" t="s">
        <v>835</v>
      </c>
      <c r="D195" s="105">
        <v>2004</v>
      </c>
      <c r="E195" s="105">
        <v>10</v>
      </c>
      <c r="F195" s="710" t="s">
        <v>926</v>
      </c>
      <c r="G195" s="105">
        <v>17</v>
      </c>
      <c r="H195" s="105"/>
      <c r="I195" s="105"/>
      <c r="J195" s="105">
        <v>0</v>
      </c>
      <c r="K195" s="1205"/>
      <c r="L195" s="1205"/>
      <c r="M195" s="1205"/>
      <c r="N195" s="1205"/>
      <c r="O195" s="1205"/>
      <c r="P195" s="1205"/>
    </row>
    <row r="196" spans="1:16" ht="12.75">
      <c r="A196" s="105">
        <v>191</v>
      </c>
      <c r="B196" s="105" t="s">
        <v>1659</v>
      </c>
      <c r="C196" s="105" t="s">
        <v>1433</v>
      </c>
      <c r="D196" s="105">
        <v>1986</v>
      </c>
      <c r="E196" s="105">
        <v>10</v>
      </c>
      <c r="F196" s="710" t="s">
        <v>926</v>
      </c>
      <c r="G196" s="105">
        <v>0</v>
      </c>
      <c r="H196" s="105"/>
      <c r="I196" s="105"/>
      <c r="J196" s="105">
        <v>0</v>
      </c>
      <c r="K196" s="1205"/>
      <c r="L196" s="1205"/>
      <c r="M196" s="1205"/>
      <c r="N196" s="1205"/>
      <c r="O196" s="1205"/>
      <c r="P196" s="1205"/>
    </row>
    <row r="197" spans="1:16" ht="12.75">
      <c r="A197" s="105">
        <v>192</v>
      </c>
      <c r="B197" s="105" t="s">
        <v>1643</v>
      </c>
      <c r="C197" s="105" t="s">
        <v>838</v>
      </c>
      <c r="D197" s="105">
        <v>1990</v>
      </c>
      <c r="E197" s="105">
        <v>10</v>
      </c>
      <c r="F197" s="710" t="s">
        <v>926</v>
      </c>
      <c r="G197" s="105">
        <v>25</v>
      </c>
      <c r="H197" s="105"/>
      <c r="I197" s="105"/>
      <c r="J197" s="105">
        <v>0</v>
      </c>
      <c r="K197" s="1205"/>
      <c r="L197" s="1205"/>
      <c r="M197" s="1205"/>
      <c r="N197" s="1205"/>
      <c r="O197" s="1205"/>
      <c r="P197" s="1205"/>
    </row>
    <row r="198" spans="1:16" ht="12.75">
      <c r="A198" s="105">
        <v>193</v>
      </c>
      <c r="B198" s="105" t="s">
        <v>927</v>
      </c>
      <c r="C198" s="105" t="s">
        <v>879</v>
      </c>
      <c r="D198" s="105">
        <v>1992</v>
      </c>
      <c r="E198" s="105">
        <v>10</v>
      </c>
      <c r="F198" s="710" t="s">
        <v>926</v>
      </c>
      <c r="G198" s="105">
        <v>26</v>
      </c>
      <c r="H198" s="105"/>
      <c r="I198" s="105"/>
      <c r="J198" s="105">
        <v>0</v>
      </c>
      <c r="K198" s="1205"/>
      <c r="L198" s="1205"/>
      <c r="M198" s="1205"/>
      <c r="N198" s="1205"/>
      <c r="O198" s="1205"/>
      <c r="P198" s="1205"/>
    </row>
    <row r="199" spans="1:16" ht="12.75">
      <c r="A199" s="105">
        <v>194</v>
      </c>
      <c r="B199" s="105" t="s">
        <v>1660</v>
      </c>
      <c r="C199" s="105" t="s">
        <v>1433</v>
      </c>
      <c r="D199" s="105">
        <v>1988</v>
      </c>
      <c r="E199" s="105">
        <v>10</v>
      </c>
      <c r="F199" s="710" t="s">
        <v>926</v>
      </c>
      <c r="G199" s="105">
        <v>0</v>
      </c>
      <c r="H199" s="105"/>
      <c r="I199" s="105"/>
      <c r="J199" s="105">
        <v>0</v>
      </c>
      <c r="K199" s="1205"/>
      <c r="L199" s="1205"/>
      <c r="M199" s="1205"/>
      <c r="N199" s="1205"/>
      <c r="O199" s="1205"/>
      <c r="P199" s="1205"/>
    </row>
    <row r="200" spans="1:16" ht="12.75">
      <c r="A200" s="105">
        <v>195</v>
      </c>
      <c r="B200" s="105" t="s">
        <v>1644</v>
      </c>
      <c r="C200" s="105" t="s">
        <v>844</v>
      </c>
      <c r="D200" s="105">
        <v>1993</v>
      </c>
      <c r="E200" s="105">
        <v>10</v>
      </c>
      <c r="F200" s="710" t="s">
        <v>926</v>
      </c>
      <c r="G200" s="105">
        <v>22</v>
      </c>
      <c r="H200" s="105"/>
      <c r="I200" s="105"/>
      <c r="J200" s="105">
        <v>0</v>
      </c>
      <c r="K200" s="1205"/>
      <c r="L200" s="1205"/>
      <c r="M200" s="1205"/>
      <c r="N200" s="1205"/>
      <c r="O200" s="1205"/>
      <c r="P200" s="1205"/>
    </row>
    <row r="201" spans="1:16" ht="12.75">
      <c r="A201" s="105">
        <v>196</v>
      </c>
      <c r="B201" s="105" t="s">
        <v>928</v>
      </c>
      <c r="C201" s="105" t="s">
        <v>930</v>
      </c>
      <c r="D201" s="105">
        <v>1988</v>
      </c>
      <c r="E201" s="105">
        <v>10</v>
      </c>
      <c r="F201" s="710" t="s">
        <v>926</v>
      </c>
      <c r="G201" s="105">
        <v>15.6</v>
      </c>
      <c r="H201" s="105"/>
      <c r="I201" s="105"/>
      <c r="J201" s="105">
        <v>152.39</v>
      </c>
      <c r="K201" s="1205"/>
      <c r="L201" s="1205"/>
      <c r="M201" s="1205"/>
      <c r="N201" s="1205"/>
      <c r="O201" s="1205"/>
      <c r="P201" s="1205"/>
    </row>
    <row r="202" spans="1:16" ht="12.75">
      <c r="A202" s="105">
        <v>197</v>
      </c>
      <c r="B202" s="105" t="s">
        <v>1646</v>
      </c>
      <c r="C202" s="105" t="s">
        <v>838</v>
      </c>
      <c r="D202" s="105">
        <v>1990</v>
      </c>
      <c r="E202" s="105">
        <v>10</v>
      </c>
      <c r="F202" s="710" t="s">
        <v>926</v>
      </c>
      <c r="G202" s="105">
        <v>25</v>
      </c>
      <c r="H202" s="105"/>
      <c r="I202" s="105"/>
      <c r="J202" s="105">
        <v>0</v>
      </c>
      <c r="K202" s="1205"/>
      <c r="L202" s="1205"/>
      <c r="M202" s="1205"/>
      <c r="N202" s="1205"/>
      <c r="O202" s="1205"/>
      <c r="P202" s="1205"/>
    </row>
    <row r="203" spans="1:16" ht="12.75">
      <c r="A203" s="105">
        <v>198</v>
      </c>
      <c r="B203" s="105" t="s">
        <v>1658</v>
      </c>
      <c r="C203" s="105" t="s">
        <v>882</v>
      </c>
      <c r="D203" s="105">
        <v>1992</v>
      </c>
      <c r="E203" s="105">
        <v>10</v>
      </c>
      <c r="F203" s="710" t="s">
        <v>926</v>
      </c>
      <c r="G203" s="105">
        <v>4.8</v>
      </c>
      <c r="H203" s="105"/>
      <c r="I203" s="105"/>
      <c r="J203" s="105">
        <v>0</v>
      </c>
      <c r="K203" s="1205"/>
      <c r="L203" s="1205"/>
      <c r="M203" s="1205"/>
      <c r="N203" s="1205"/>
      <c r="O203" s="1205"/>
      <c r="P203" s="1205"/>
    </row>
    <row r="204" spans="1:16" ht="12.75">
      <c r="A204" s="105">
        <v>199</v>
      </c>
      <c r="B204" s="105" t="s">
        <v>1647</v>
      </c>
      <c r="C204" s="105" t="s">
        <v>835</v>
      </c>
      <c r="D204" s="105">
        <v>1998</v>
      </c>
      <c r="E204" s="105">
        <v>10</v>
      </c>
      <c r="F204" s="710" t="s">
        <v>926</v>
      </c>
      <c r="G204" s="105">
        <v>18.3</v>
      </c>
      <c r="H204" s="105"/>
      <c r="I204" s="105"/>
      <c r="J204" s="105">
        <v>0</v>
      </c>
      <c r="K204" s="1205"/>
      <c r="L204" s="1205"/>
      <c r="M204" s="1205"/>
      <c r="N204" s="1205"/>
      <c r="O204" s="1205"/>
      <c r="P204" s="1205"/>
    </row>
    <row r="205" spans="1:16" ht="12.75">
      <c r="A205" s="105">
        <v>200</v>
      </c>
      <c r="B205" s="105" t="s">
        <v>1649</v>
      </c>
      <c r="C205" s="105" t="s">
        <v>844</v>
      </c>
      <c r="D205" s="105">
        <v>2000</v>
      </c>
      <c r="E205" s="105">
        <v>10</v>
      </c>
      <c r="F205" s="710" t="s">
        <v>926</v>
      </c>
      <c r="G205" s="105">
        <v>17.9</v>
      </c>
      <c r="H205" s="105"/>
      <c r="I205" s="105"/>
      <c r="J205" s="105">
        <v>0</v>
      </c>
      <c r="K205" s="1205"/>
      <c r="L205" s="1205"/>
      <c r="M205" s="1205"/>
      <c r="N205" s="1205"/>
      <c r="O205" s="1205"/>
      <c r="P205" s="1205"/>
    </row>
    <row r="206" spans="1:16" ht="12.75">
      <c r="A206" s="105">
        <v>201</v>
      </c>
      <c r="B206" s="105" t="s">
        <v>1648</v>
      </c>
      <c r="C206" s="105" t="s">
        <v>835</v>
      </c>
      <c r="D206" s="105">
        <v>2001</v>
      </c>
      <c r="E206" s="105">
        <v>10</v>
      </c>
      <c r="F206" s="710" t="s">
        <v>926</v>
      </c>
      <c r="G206" s="105">
        <v>17</v>
      </c>
      <c r="H206" s="105"/>
      <c r="I206" s="105"/>
      <c r="J206" s="105">
        <v>0</v>
      </c>
      <c r="K206" s="1205"/>
      <c r="L206" s="1205"/>
      <c r="M206" s="1205"/>
      <c r="N206" s="1205"/>
      <c r="O206" s="1205"/>
      <c r="P206" s="1205"/>
    </row>
    <row r="207" spans="1:16" ht="12.75">
      <c r="A207" s="105">
        <v>202</v>
      </c>
      <c r="B207" s="105" t="s">
        <v>1652</v>
      </c>
      <c r="C207" s="105" t="s">
        <v>835</v>
      </c>
      <c r="D207" s="105">
        <v>2002</v>
      </c>
      <c r="E207" s="105">
        <v>10</v>
      </c>
      <c r="F207" s="710" t="s">
        <v>926</v>
      </c>
      <c r="G207" s="105">
        <v>17</v>
      </c>
      <c r="H207" s="105"/>
      <c r="I207" s="105"/>
      <c r="J207" s="105">
        <v>0</v>
      </c>
      <c r="K207" s="1205"/>
      <c r="L207" s="1205"/>
      <c r="M207" s="1205"/>
      <c r="N207" s="1205"/>
      <c r="O207" s="1205"/>
      <c r="P207" s="1205"/>
    </row>
    <row r="208" spans="1:16" ht="12.75">
      <c r="A208" s="105">
        <v>203</v>
      </c>
      <c r="B208" s="105" t="s">
        <v>1650</v>
      </c>
      <c r="C208" s="105" t="s">
        <v>1475</v>
      </c>
      <c r="D208" s="105">
        <v>1997</v>
      </c>
      <c r="E208" s="105">
        <v>8</v>
      </c>
      <c r="F208" s="710" t="s">
        <v>926</v>
      </c>
      <c r="G208" s="105">
        <v>11.5</v>
      </c>
      <c r="H208" s="105"/>
      <c r="I208" s="105"/>
      <c r="J208" s="105">
        <v>0</v>
      </c>
      <c r="K208" s="1205"/>
      <c r="L208" s="1205"/>
      <c r="M208" s="1205"/>
      <c r="N208" s="1205"/>
      <c r="O208" s="1205"/>
      <c r="P208" s="1205"/>
    </row>
    <row r="209" spans="1:16" ht="12.75">
      <c r="A209" s="105">
        <v>204</v>
      </c>
      <c r="B209" s="105" t="s">
        <v>1645</v>
      </c>
      <c r="C209" s="105" t="s">
        <v>1475</v>
      </c>
      <c r="D209" s="105">
        <v>1993</v>
      </c>
      <c r="E209" s="105">
        <v>8</v>
      </c>
      <c r="F209" s="710" t="s">
        <v>926</v>
      </c>
      <c r="G209" s="105">
        <v>9.5</v>
      </c>
      <c r="H209" s="105"/>
      <c r="I209" s="105"/>
      <c r="J209" s="105">
        <v>0</v>
      </c>
      <c r="K209" s="1205"/>
      <c r="L209" s="1205"/>
      <c r="M209" s="1205"/>
      <c r="N209" s="1205"/>
      <c r="O209" s="1205"/>
      <c r="P209" s="1205"/>
    </row>
    <row r="210" spans="1:16" ht="12.75">
      <c r="A210" s="105">
        <v>205</v>
      </c>
      <c r="B210" s="105" t="s">
        <v>1653</v>
      </c>
      <c r="C210" s="105" t="s">
        <v>835</v>
      </c>
      <c r="D210" s="105">
        <v>2006</v>
      </c>
      <c r="E210" s="105">
        <v>10</v>
      </c>
      <c r="F210" s="710" t="s">
        <v>926</v>
      </c>
      <c r="G210" s="105">
        <v>17</v>
      </c>
      <c r="H210" s="105"/>
      <c r="I210" s="105"/>
      <c r="J210" s="105">
        <v>13425.45</v>
      </c>
      <c r="K210" s="1205"/>
      <c r="L210" s="1205"/>
      <c r="M210" s="1205"/>
      <c r="N210" s="1205"/>
      <c r="O210" s="1205"/>
      <c r="P210" s="1205"/>
    </row>
    <row r="211" spans="1:16" ht="12.75">
      <c r="A211" s="105">
        <v>206</v>
      </c>
      <c r="B211" s="105" t="s">
        <v>931</v>
      </c>
      <c r="C211" s="105" t="s">
        <v>848</v>
      </c>
      <c r="D211" s="105">
        <v>1989</v>
      </c>
      <c r="E211" s="105">
        <v>10</v>
      </c>
      <c r="F211" s="710" t="s">
        <v>926</v>
      </c>
      <c r="G211" s="105">
        <v>46</v>
      </c>
      <c r="H211" s="105"/>
      <c r="I211" s="105"/>
      <c r="J211" s="105">
        <v>47955.02</v>
      </c>
      <c r="K211" s="1205"/>
      <c r="L211" s="1205"/>
      <c r="M211" s="1205"/>
      <c r="N211" s="1205"/>
      <c r="O211" s="1205"/>
      <c r="P211" s="1205"/>
    </row>
    <row r="212" spans="1:16" ht="12.75">
      <c r="A212" s="105">
        <v>207</v>
      </c>
      <c r="B212" s="105" t="s">
        <v>1655</v>
      </c>
      <c r="C212" s="105" t="s">
        <v>837</v>
      </c>
      <c r="D212" s="105">
        <v>2008</v>
      </c>
      <c r="E212" s="105">
        <v>10</v>
      </c>
      <c r="F212" s="710" t="s">
        <v>926</v>
      </c>
      <c r="G212" s="105">
        <v>17</v>
      </c>
      <c r="H212" s="105"/>
      <c r="I212" s="105"/>
      <c r="J212" s="105">
        <v>35067.58</v>
      </c>
      <c r="K212" s="1205"/>
      <c r="L212" s="1205"/>
      <c r="M212" s="1205"/>
      <c r="N212" s="1205"/>
      <c r="O212" s="1205"/>
      <c r="P212" s="1205"/>
    </row>
    <row r="213" spans="1:16" ht="12.75">
      <c r="A213" s="105">
        <v>208</v>
      </c>
      <c r="B213" s="105" t="s">
        <v>1656</v>
      </c>
      <c r="C213" s="105" t="s">
        <v>864</v>
      </c>
      <c r="D213" s="105">
        <v>2007</v>
      </c>
      <c r="E213" s="105">
        <v>10</v>
      </c>
      <c r="F213" s="710" t="s">
        <v>926</v>
      </c>
      <c r="G213" s="105">
        <v>22.7</v>
      </c>
      <c r="H213" s="105"/>
      <c r="I213" s="105"/>
      <c r="J213" s="105">
        <v>81160.53</v>
      </c>
      <c r="K213" s="1205"/>
      <c r="L213" s="1205"/>
      <c r="M213" s="1205"/>
      <c r="N213" s="1205"/>
      <c r="O213" s="1205"/>
      <c r="P213" s="1205"/>
    </row>
    <row r="214" spans="1:16" ht="12.75">
      <c r="A214" s="105">
        <v>209</v>
      </c>
      <c r="B214" s="105" t="s">
        <v>932</v>
      </c>
      <c r="C214" s="105" t="s">
        <v>930</v>
      </c>
      <c r="D214" s="105">
        <v>2007</v>
      </c>
      <c r="E214" s="105">
        <v>10</v>
      </c>
      <c r="F214" s="710" t="s">
        <v>926</v>
      </c>
      <c r="G214" s="105">
        <v>18.5</v>
      </c>
      <c r="H214" s="105"/>
      <c r="I214" s="105"/>
      <c r="J214" s="105">
        <v>251440.83</v>
      </c>
      <c r="K214" s="1205"/>
      <c r="L214" s="1205"/>
      <c r="M214" s="1205"/>
      <c r="N214" s="1205"/>
      <c r="O214" s="1205"/>
      <c r="P214" s="1205"/>
    </row>
    <row r="215" spans="1:16" ht="12.75">
      <c r="A215" s="105">
        <v>210</v>
      </c>
      <c r="B215" s="105" t="s">
        <v>1657</v>
      </c>
      <c r="C215" s="105" t="s">
        <v>933</v>
      </c>
      <c r="D215" s="105">
        <v>2008</v>
      </c>
      <c r="E215" s="105">
        <v>8</v>
      </c>
      <c r="F215" s="710" t="s">
        <v>926</v>
      </c>
      <c r="G215" s="105">
        <v>11.5</v>
      </c>
      <c r="H215" s="105"/>
      <c r="I215" s="105"/>
      <c r="J215" s="105">
        <v>49104.71</v>
      </c>
      <c r="K215" s="1205"/>
      <c r="L215" s="1205"/>
      <c r="M215" s="1205"/>
      <c r="N215" s="1205"/>
      <c r="O215" s="1205"/>
      <c r="P215" s="1205"/>
    </row>
    <row r="216" spans="1:16" ht="12.75">
      <c r="A216" s="105">
        <v>211</v>
      </c>
      <c r="B216" s="105" t="s">
        <v>934</v>
      </c>
      <c r="C216" s="105" t="s">
        <v>837</v>
      </c>
      <c r="D216" s="105">
        <v>2011</v>
      </c>
      <c r="E216" s="105">
        <v>10</v>
      </c>
      <c r="F216" s="710" t="s">
        <v>926</v>
      </c>
      <c r="G216" s="105">
        <v>17</v>
      </c>
      <c r="H216" s="105"/>
      <c r="I216" s="105"/>
      <c r="J216" s="105">
        <v>0</v>
      </c>
      <c r="K216" s="1205"/>
      <c r="L216" s="1205"/>
      <c r="M216" s="1205"/>
      <c r="N216" s="1205"/>
      <c r="O216" s="1205"/>
      <c r="P216" s="1205"/>
    </row>
    <row r="217" spans="1:16" ht="12.75">
      <c r="A217" s="105">
        <v>212</v>
      </c>
      <c r="B217" s="105" t="s">
        <v>935</v>
      </c>
      <c r="C217" s="105" t="s">
        <v>844</v>
      </c>
      <c r="D217" s="105">
        <v>2011</v>
      </c>
      <c r="E217" s="105">
        <v>10</v>
      </c>
      <c r="F217" s="710" t="s">
        <v>926</v>
      </c>
      <c r="G217" s="105">
        <v>17.9</v>
      </c>
      <c r="H217" s="105"/>
      <c r="I217" s="105"/>
      <c r="J217" s="105">
        <v>0</v>
      </c>
      <c r="K217" s="1205"/>
      <c r="L217" s="1205"/>
      <c r="M217" s="1205"/>
      <c r="N217" s="1205"/>
      <c r="O217" s="1205"/>
      <c r="P217" s="1205"/>
    </row>
    <row r="218" spans="1:16" ht="12.75">
      <c r="A218" s="105">
        <v>213</v>
      </c>
      <c r="B218" s="105" t="s">
        <v>1666</v>
      </c>
      <c r="C218" s="105" t="s">
        <v>835</v>
      </c>
      <c r="D218" s="105">
        <v>2005</v>
      </c>
      <c r="E218" s="105">
        <v>10</v>
      </c>
      <c r="F218" s="710" t="s">
        <v>936</v>
      </c>
      <c r="G218" s="105">
        <v>17</v>
      </c>
      <c r="H218" s="105"/>
      <c r="I218" s="105"/>
      <c r="J218" s="105">
        <v>10824.4</v>
      </c>
      <c r="K218" s="1205"/>
      <c r="L218" s="1205"/>
      <c r="M218" s="1205"/>
      <c r="N218" s="1205"/>
      <c r="O218" s="1205"/>
      <c r="P218" s="1205"/>
    </row>
    <row r="219" spans="1:16" ht="12.75">
      <c r="A219" s="105">
        <v>214</v>
      </c>
      <c r="B219" s="105" t="s">
        <v>937</v>
      </c>
      <c r="C219" s="105" t="s">
        <v>938</v>
      </c>
      <c r="D219" s="105">
        <v>2004</v>
      </c>
      <c r="E219" s="105">
        <v>10</v>
      </c>
      <c r="F219" s="710" t="s">
        <v>936</v>
      </c>
      <c r="G219" s="105">
        <v>39</v>
      </c>
      <c r="H219" s="105"/>
      <c r="I219" s="105"/>
      <c r="J219" s="105">
        <v>70140.49</v>
      </c>
      <c r="K219" s="1205"/>
      <c r="L219" s="1205"/>
      <c r="M219" s="1205"/>
      <c r="N219" s="1205"/>
      <c r="O219" s="1205"/>
      <c r="P219" s="1205"/>
    </row>
    <row r="220" spans="1:16" ht="12.75">
      <c r="A220" s="105">
        <v>215</v>
      </c>
      <c r="B220" s="105" t="s">
        <v>1667</v>
      </c>
      <c r="C220" s="105" t="s">
        <v>831</v>
      </c>
      <c r="D220" s="105">
        <v>2005</v>
      </c>
      <c r="E220" s="105">
        <v>8</v>
      </c>
      <c r="F220" s="710" t="s">
        <v>936</v>
      </c>
      <c r="G220" s="105">
        <v>11.5</v>
      </c>
      <c r="H220" s="105"/>
      <c r="I220" s="105"/>
      <c r="J220" s="105">
        <v>0</v>
      </c>
      <c r="K220" s="1205"/>
      <c r="L220" s="1205"/>
      <c r="M220" s="1205"/>
      <c r="N220" s="1205"/>
      <c r="O220" s="1205"/>
      <c r="P220" s="1205"/>
    </row>
    <row r="221" spans="1:16" ht="12.75">
      <c r="A221" s="105">
        <v>216</v>
      </c>
      <c r="B221" s="105" t="s">
        <v>1668</v>
      </c>
      <c r="C221" s="105" t="s">
        <v>835</v>
      </c>
      <c r="D221" s="105">
        <v>2004</v>
      </c>
      <c r="E221" s="105">
        <v>10</v>
      </c>
      <c r="F221" s="710" t="s">
        <v>936</v>
      </c>
      <c r="G221" s="105">
        <v>17</v>
      </c>
      <c r="H221" s="105"/>
      <c r="I221" s="105"/>
      <c r="J221" s="105">
        <v>0</v>
      </c>
      <c r="K221" s="1205"/>
      <c r="L221" s="1205"/>
      <c r="M221" s="1205"/>
      <c r="N221" s="1205"/>
      <c r="O221" s="1205"/>
      <c r="P221" s="1205"/>
    </row>
    <row r="222" spans="1:16" ht="12.75">
      <c r="A222" s="105">
        <v>217</v>
      </c>
      <c r="B222" s="105" t="s">
        <v>1669</v>
      </c>
      <c r="C222" s="105" t="s">
        <v>835</v>
      </c>
      <c r="D222" s="105">
        <v>2004</v>
      </c>
      <c r="E222" s="105">
        <v>10</v>
      </c>
      <c r="F222" s="710" t="s">
        <v>936</v>
      </c>
      <c r="G222" s="105">
        <v>17</v>
      </c>
      <c r="H222" s="105"/>
      <c r="I222" s="105"/>
      <c r="J222" s="105">
        <v>0</v>
      </c>
      <c r="K222" s="1205"/>
      <c r="L222" s="1205"/>
      <c r="M222" s="1205"/>
      <c r="N222" s="1205"/>
      <c r="O222" s="1205"/>
      <c r="P222" s="1205"/>
    </row>
    <row r="223" spans="1:16" ht="12.75">
      <c r="A223" s="105">
        <v>218</v>
      </c>
      <c r="B223" s="105" t="s">
        <v>1662</v>
      </c>
      <c r="C223" s="105" t="s">
        <v>882</v>
      </c>
      <c r="D223" s="105">
        <v>1993</v>
      </c>
      <c r="E223" s="105">
        <v>10</v>
      </c>
      <c r="F223" s="710" t="s">
        <v>936</v>
      </c>
      <c r="G223" s="105">
        <v>7.8</v>
      </c>
      <c r="H223" s="105"/>
      <c r="I223" s="105"/>
      <c r="J223" s="105">
        <v>0</v>
      </c>
      <c r="K223" s="1205"/>
      <c r="L223" s="1205"/>
      <c r="M223" s="1205"/>
      <c r="N223" s="1205"/>
      <c r="O223" s="1205"/>
      <c r="P223" s="1205"/>
    </row>
    <row r="224" spans="1:16" ht="12.75">
      <c r="A224" s="105">
        <v>219</v>
      </c>
      <c r="B224" s="105" t="s">
        <v>939</v>
      </c>
      <c r="C224" s="105" t="s">
        <v>844</v>
      </c>
      <c r="D224" s="105">
        <v>1992</v>
      </c>
      <c r="E224" s="105">
        <v>10</v>
      </c>
      <c r="F224" s="710" t="s">
        <v>936</v>
      </c>
      <c r="G224" s="105">
        <v>24.5</v>
      </c>
      <c r="H224" s="105"/>
      <c r="I224" s="105"/>
      <c r="J224" s="105">
        <v>0</v>
      </c>
      <c r="K224" s="1205"/>
      <c r="L224" s="1205"/>
      <c r="M224" s="1205"/>
      <c r="N224" s="1205"/>
      <c r="O224" s="1205"/>
      <c r="P224" s="1205"/>
    </row>
    <row r="225" spans="1:16" ht="12.75">
      <c r="A225" s="105">
        <v>220</v>
      </c>
      <c r="B225" s="105" t="s">
        <v>1672</v>
      </c>
      <c r="C225" s="105" t="s">
        <v>882</v>
      </c>
      <c r="D225" s="105">
        <v>1991</v>
      </c>
      <c r="E225" s="105">
        <v>10</v>
      </c>
      <c r="F225" s="710" t="s">
        <v>936</v>
      </c>
      <c r="G225" s="105">
        <v>4.8</v>
      </c>
      <c r="H225" s="105"/>
      <c r="I225" s="105"/>
      <c r="J225" s="105">
        <v>0</v>
      </c>
      <c r="K225" s="1205"/>
      <c r="L225" s="1205"/>
      <c r="M225" s="1205"/>
      <c r="N225" s="1205"/>
      <c r="O225" s="1205"/>
      <c r="P225" s="1205"/>
    </row>
    <row r="226" spans="1:16" ht="12.75">
      <c r="A226" s="105">
        <v>221</v>
      </c>
      <c r="B226" s="105" t="s">
        <v>1663</v>
      </c>
      <c r="C226" s="105" t="s">
        <v>844</v>
      </c>
      <c r="D226" s="105">
        <v>2000</v>
      </c>
      <c r="E226" s="105">
        <v>10</v>
      </c>
      <c r="F226" s="710" t="s">
        <v>936</v>
      </c>
      <c r="G226" s="105">
        <v>17.9</v>
      </c>
      <c r="H226" s="105"/>
      <c r="I226" s="105"/>
      <c r="J226" s="105">
        <v>0</v>
      </c>
      <c r="K226" s="1205"/>
      <c r="L226" s="1205"/>
      <c r="M226" s="1205"/>
      <c r="N226" s="1205"/>
      <c r="O226" s="1205"/>
      <c r="P226" s="1205"/>
    </row>
    <row r="227" spans="1:16" ht="12.75">
      <c r="A227" s="105">
        <v>222</v>
      </c>
      <c r="B227" s="105" t="s">
        <v>1661</v>
      </c>
      <c r="C227" s="105" t="s">
        <v>831</v>
      </c>
      <c r="D227" s="105">
        <v>1991</v>
      </c>
      <c r="E227" s="105">
        <v>8</v>
      </c>
      <c r="F227" s="710" t="s">
        <v>936</v>
      </c>
      <c r="G227" s="105">
        <v>13.5</v>
      </c>
      <c r="H227" s="105">
        <v>1</v>
      </c>
      <c r="I227" s="105">
        <v>12</v>
      </c>
      <c r="J227" s="105">
        <v>0</v>
      </c>
      <c r="K227" s="1205" t="s">
        <v>1459</v>
      </c>
      <c r="L227" s="1205" t="s">
        <v>1367</v>
      </c>
      <c r="M227" s="1205" t="s">
        <v>940</v>
      </c>
      <c r="N227" s="1205">
        <v>85.95</v>
      </c>
      <c r="O227" s="1205">
        <v>11.5</v>
      </c>
      <c r="P227" s="1205">
        <v>2.5</v>
      </c>
    </row>
    <row r="228" spans="1:16" ht="12.75">
      <c r="A228" s="105">
        <v>223</v>
      </c>
      <c r="B228" s="105" t="s">
        <v>1665</v>
      </c>
      <c r="C228" s="105" t="s">
        <v>1466</v>
      </c>
      <c r="D228" s="105">
        <v>1999</v>
      </c>
      <c r="E228" s="105">
        <v>10</v>
      </c>
      <c r="F228" s="710" t="s">
        <v>936</v>
      </c>
      <c r="G228" s="105">
        <v>17.8</v>
      </c>
      <c r="H228" s="105"/>
      <c r="I228" s="105"/>
      <c r="J228" s="105">
        <v>0</v>
      </c>
      <c r="K228" s="1205"/>
      <c r="L228" s="1205"/>
      <c r="M228" s="1205"/>
      <c r="N228" s="1205"/>
      <c r="O228" s="1205"/>
      <c r="P228" s="1205"/>
    </row>
    <row r="229" spans="1:16" ht="12.75">
      <c r="A229" s="105">
        <v>224</v>
      </c>
      <c r="B229" s="105" t="s">
        <v>1664</v>
      </c>
      <c r="C229" s="105" t="s">
        <v>835</v>
      </c>
      <c r="D229" s="105">
        <v>2000</v>
      </c>
      <c r="E229" s="105">
        <v>10</v>
      </c>
      <c r="F229" s="710" t="s">
        <v>936</v>
      </c>
      <c r="G229" s="105">
        <v>17</v>
      </c>
      <c r="H229" s="105">
        <v>1.2</v>
      </c>
      <c r="I229" s="105">
        <v>14.4</v>
      </c>
      <c r="J229" s="105">
        <v>0</v>
      </c>
      <c r="K229" s="1205"/>
      <c r="L229" s="1205"/>
      <c r="M229" s="1205"/>
      <c r="N229" s="1205"/>
      <c r="O229" s="1205"/>
      <c r="P229" s="1205"/>
    </row>
    <row r="230" spans="1:16" ht="12.75">
      <c r="A230" s="105">
        <v>225</v>
      </c>
      <c r="B230" s="105" t="s">
        <v>1670</v>
      </c>
      <c r="C230" s="105" t="s">
        <v>837</v>
      </c>
      <c r="D230" s="105">
        <v>2008</v>
      </c>
      <c r="E230" s="105">
        <v>10</v>
      </c>
      <c r="F230" s="710" t="s">
        <v>936</v>
      </c>
      <c r="G230" s="105">
        <v>17</v>
      </c>
      <c r="H230" s="105"/>
      <c r="I230" s="105"/>
      <c r="J230" s="105">
        <v>35164.05</v>
      </c>
      <c r="K230" s="1205"/>
      <c r="L230" s="1205"/>
      <c r="M230" s="1205"/>
      <c r="N230" s="1205"/>
      <c r="O230" s="1205"/>
      <c r="P230" s="1205"/>
    </row>
    <row r="231" spans="1:16" ht="12.75">
      <c r="A231" s="105">
        <v>226</v>
      </c>
      <c r="B231" s="105" t="s">
        <v>1671</v>
      </c>
      <c r="C231" s="105" t="s">
        <v>924</v>
      </c>
      <c r="D231" s="105">
        <v>2008</v>
      </c>
      <c r="E231" s="105">
        <v>10</v>
      </c>
      <c r="F231" s="710" t="s">
        <v>936</v>
      </c>
      <c r="G231" s="105">
        <v>17</v>
      </c>
      <c r="H231" s="105"/>
      <c r="I231" s="105"/>
      <c r="J231" s="105">
        <v>56786.5</v>
      </c>
      <c r="K231" s="1205"/>
      <c r="L231" s="1205"/>
      <c r="M231" s="1205"/>
      <c r="N231" s="1205"/>
      <c r="O231" s="1205"/>
      <c r="P231" s="1205"/>
    </row>
    <row r="232" spans="1:16" ht="12.75">
      <c r="A232" s="105">
        <v>227</v>
      </c>
      <c r="B232" s="105" t="s">
        <v>941</v>
      </c>
      <c r="C232" s="105" t="s">
        <v>1368</v>
      </c>
      <c r="D232" s="105">
        <v>2010</v>
      </c>
      <c r="E232" s="105">
        <v>10</v>
      </c>
      <c r="F232" s="710" t="s">
        <v>936</v>
      </c>
      <c r="G232" s="105">
        <v>15.6</v>
      </c>
      <c r="H232" s="105"/>
      <c r="I232" s="105"/>
      <c r="J232" s="105">
        <v>378814.17</v>
      </c>
      <c r="K232" s="1205"/>
      <c r="L232" s="1205"/>
      <c r="M232" s="1205"/>
      <c r="N232" s="1205"/>
      <c r="O232" s="1205"/>
      <c r="P232" s="1205"/>
    </row>
    <row r="233" spans="1:16" ht="12.75">
      <c r="A233" s="105">
        <v>228</v>
      </c>
      <c r="B233" s="105" t="s">
        <v>1688</v>
      </c>
      <c r="C233" s="105" t="s">
        <v>882</v>
      </c>
      <c r="D233" s="105">
        <v>1996</v>
      </c>
      <c r="E233" s="105">
        <v>10</v>
      </c>
      <c r="F233" s="710" t="s">
        <v>1674</v>
      </c>
      <c r="G233" s="105">
        <v>7.8</v>
      </c>
      <c r="H233" s="105"/>
      <c r="I233" s="105"/>
      <c r="J233" s="105">
        <v>752.84</v>
      </c>
      <c r="K233" s="1205"/>
      <c r="L233" s="1205"/>
      <c r="M233" s="1205"/>
      <c r="N233" s="1205"/>
      <c r="O233" s="1205"/>
      <c r="P233" s="1205"/>
    </row>
    <row r="234" spans="1:16" ht="12.75">
      <c r="A234" s="105">
        <v>229</v>
      </c>
      <c r="B234" s="105" t="s">
        <v>1679</v>
      </c>
      <c r="C234" s="105" t="s">
        <v>835</v>
      </c>
      <c r="D234" s="105">
        <v>2000</v>
      </c>
      <c r="E234" s="105">
        <v>10</v>
      </c>
      <c r="F234" s="710" t="s">
        <v>1674</v>
      </c>
      <c r="G234" s="105">
        <v>17</v>
      </c>
      <c r="H234" s="105"/>
      <c r="I234" s="105"/>
      <c r="J234" s="105">
        <v>0</v>
      </c>
      <c r="K234" s="1205"/>
      <c r="L234" s="1205"/>
      <c r="M234" s="1205"/>
      <c r="N234" s="1205"/>
      <c r="O234" s="1205"/>
      <c r="P234" s="1205"/>
    </row>
    <row r="235" spans="1:16" ht="12.75">
      <c r="A235" s="105">
        <v>230</v>
      </c>
      <c r="B235" s="105" t="s">
        <v>1680</v>
      </c>
      <c r="C235" s="105" t="s">
        <v>1466</v>
      </c>
      <c r="D235" s="105">
        <v>1998</v>
      </c>
      <c r="E235" s="105">
        <v>8</v>
      </c>
      <c r="F235" s="710" t="s">
        <v>1674</v>
      </c>
      <c r="G235" s="105">
        <v>17.8</v>
      </c>
      <c r="H235" s="105"/>
      <c r="I235" s="105"/>
      <c r="J235" s="105">
        <v>0</v>
      </c>
      <c r="K235" s="1205"/>
      <c r="L235" s="1205"/>
      <c r="M235" s="1205"/>
      <c r="N235" s="1205"/>
      <c r="O235" s="1205"/>
      <c r="P235" s="1205"/>
    </row>
    <row r="236" spans="1:16" ht="12.75">
      <c r="A236" s="105">
        <v>231</v>
      </c>
      <c r="B236" s="105" t="s">
        <v>1681</v>
      </c>
      <c r="C236" s="105" t="s">
        <v>1475</v>
      </c>
      <c r="D236" s="105">
        <v>2001</v>
      </c>
      <c r="E236" s="105">
        <v>8</v>
      </c>
      <c r="F236" s="710" t="s">
        <v>1674</v>
      </c>
      <c r="G236" s="105">
        <v>17</v>
      </c>
      <c r="H236" s="105"/>
      <c r="I236" s="105"/>
      <c r="J236" s="105">
        <v>0</v>
      </c>
      <c r="K236" s="1205"/>
      <c r="L236" s="1205"/>
      <c r="M236" s="1205"/>
      <c r="N236" s="1205"/>
      <c r="O236" s="1205"/>
      <c r="P236" s="1205"/>
    </row>
    <row r="237" spans="1:16" ht="12.75">
      <c r="A237" s="105">
        <v>232</v>
      </c>
      <c r="B237" s="105" t="s">
        <v>1677</v>
      </c>
      <c r="C237" s="105" t="s">
        <v>835</v>
      </c>
      <c r="D237" s="105">
        <v>1996</v>
      </c>
      <c r="E237" s="105">
        <v>10</v>
      </c>
      <c r="F237" s="710" t="s">
        <v>1674</v>
      </c>
      <c r="G237" s="105">
        <v>17</v>
      </c>
      <c r="H237" s="105"/>
      <c r="I237" s="105"/>
      <c r="J237" s="105">
        <v>0</v>
      </c>
      <c r="K237" s="1205"/>
      <c r="L237" s="1205"/>
      <c r="M237" s="1205"/>
      <c r="N237" s="1205"/>
      <c r="O237" s="1205"/>
      <c r="P237" s="1205"/>
    </row>
    <row r="238" spans="1:16" ht="12.75">
      <c r="A238" s="105">
        <v>233</v>
      </c>
      <c r="B238" s="105" t="s">
        <v>1678</v>
      </c>
      <c r="C238" s="105" t="s">
        <v>844</v>
      </c>
      <c r="D238" s="105">
        <v>2001</v>
      </c>
      <c r="E238" s="105">
        <v>10</v>
      </c>
      <c r="F238" s="710" t="s">
        <v>1674</v>
      </c>
      <c r="G238" s="105">
        <v>17.9</v>
      </c>
      <c r="H238" s="105"/>
      <c r="I238" s="105"/>
      <c r="J238" s="105">
        <v>0</v>
      </c>
      <c r="K238" s="1205"/>
      <c r="L238" s="1205"/>
      <c r="M238" s="1205"/>
      <c r="N238" s="1205"/>
      <c r="O238" s="1205"/>
      <c r="P238" s="1205"/>
    </row>
    <row r="239" spans="1:16" ht="12.75">
      <c r="A239" s="105">
        <v>234</v>
      </c>
      <c r="B239" s="105" t="s">
        <v>1682</v>
      </c>
      <c r="C239" s="105" t="s">
        <v>835</v>
      </c>
      <c r="D239" s="105">
        <v>2002</v>
      </c>
      <c r="E239" s="105">
        <v>10</v>
      </c>
      <c r="F239" s="710" t="s">
        <v>1674</v>
      </c>
      <c r="G239" s="105">
        <v>17</v>
      </c>
      <c r="H239" s="105"/>
      <c r="I239" s="105"/>
      <c r="J239" s="105">
        <v>0</v>
      </c>
      <c r="K239" s="1205"/>
      <c r="L239" s="1205"/>
      <c r="M239" s="1205"/>
      <c r="N239" s="1205"/>
      <c r="O239" s="1205"/>
      <c r="P239" s="1205"/>
    </row>
    <row r="240" spans="1:16" ht="12.75">
      <c r="A240" s="105">
        <v>235</v>
      </c>
      <c r="B240" s="105" t="s">
        <v>1683</v>
      </c>
      <c r="C240" s="105" t="s">
        <v>835</v>
      </c>
      <c r="D240" s="105">
        <v>2004</v>
      </c>
      <c r="E240" s="105">
        <v>10</v>
      </c>
      <c r="F240" s="710" t="s">
        <v>1674</v>
      </c>
      <c r="G240" s="105">
        <v>17</v>
      </c>
      <c r="H240" s="105"/>
      <c r="I240" s="105"/>
      <c r="J240" s="105">
        <v>0</v>
      </c>
      <c r="K240" s="1205"/>
      <c r="L240" s="1205"/>
      <c r="M240" s="1205"/>
      <c r="N240" s="1205"/>
      <c r="O240" s="1205"/>
      <c r="P240" s="1205"/>
    </row>
    <row r="241" spans="1:16" ht="12.75">
      <c r="A241" s="105">
        <v>236</v>
      </c>
      <c r="B241" s="105" t="s">
        <v>942</v>
      </c>
      <c r="C241" s="105" t="s">
        <v>938</v>
      </c>
      <c r="D241" s="105">
        <v>2004</v>
      </c>
      <c r="E241" s="105">
        <v>10</v>
      </c>
      <c r="F241" s="710" t="s">
        <v>1674</v>
      </c>
      <c r="G241" s="105">
        <v>39</v>
      </c>
      <c r="H241" s="105"/>
      <c r="I241" s="105"/>
      <c r="J241" s="105">
        <v>67251.14</v>
      </c>
      <c r="K241" s="1205"/>
      <c r="L241" s="1205"/>
      <c r="M241" s="1205"/>
      <c r="N241" s="1205"/>
      <c r="O241" s="1205"/>
      <c r="P241" s="1205"/>
    </row>
    <row r="242" spans="1:16" ht="12.75">
      <c r="A242" s="105">
        <v>237</v>
      </c>
      <c r="B242" s="105" t="s">
        <v>1686</v>
      </c>
      <c r="C242" s="105" t="s">
        <v>835</v>
      </c>
      <c r="D242" s="105">
        <v>2004</v>
      </c>
      <c r="E242" s="105">
        <v>10</v>
      </c>
      <c r="F242" s="710" t="s">
        <v>1674</v>
      </c>
      <c r="G242" s="105">
        <v>17</v>
      </c>
      <c r="H242" s="105"/>
      <c r="I242" s="105"/>
      <c r="J242" s="105">
        <v>0</v>
      </c>
      <c r="K242" s="1205"/>
      <c r="L242" s="1205"/>
      <c r="M242" s="1205"/>
      <c r="N242" s="1205"/>
      <c r="O242" s="1205"/>
      <c r="P242" s="1205"/>
    </row>
    <row r="243" spans="1:16" ht="12.75">
      <c r="A243" s="105">
        <v>238</v>
      </c>
      <c r="B243" s="105" t="s">
        <v>1676</v>
      </c>
      <c r="C243" s="105" t="s">
        <v>835</v>
      </c>
      <c r="D243" s="105">
        <v>1994</v>
      </c>
      <c r="E243" s="105">
        <v>10</v>
      </c>
      <c r="F243" s="710" t="s">
        <v>1674</v>
      </c>
      <c r="G243" s="105">
        <v>17</v>
      </c>
      <c r="H243" s="105">
        <v>2.2</v>
      </c>
      <c r="I243" s="105">
        <v>26.4</v>
      </c>
      <c r="J243" s="105">
        <v>0</v>
      </c>
      <c r="K243" s="1205" t="s">
        <v>1459</v>
      </c>
      <c r="L243" s="1205" t="s">
        <v>828</v>
      </c>
      <c r="M243" s="1205" t="s">
        <v>837</v>
      </c>
      <c r="N243" s="1205">
        <v>136.35</v>
      </c>
      <c r="O243" s="1205">
        <v>17</v>
      </c>
      <c r="P243" s="1205">
        <v>3</v>
      </c>
    </row>
    <row r="244" spans="1:16" ht="12.75">
      <c r="A244" s="105">
        <v>239</v>
      </c>
      <c r="B244" s="105" t="s">
        <v>943</v>
      </c>
      <c r="C244" s="105" t="s">
        <v>944</v>
      </c>
      <c r="D244" s="105">
        <v>1983</v>
      </c>
      <c r="E244" s="105">
        <v>10</v>
      </c>
      <c r="F244" s="710" t="s">
        <v>1674</v>
      </c>
      <c r="G244" s="105">
        <v>33</v>
      </c>
      <c r="H244" s="105"/>
      <c r="I244" s="105"/>
      <c r="J244" s="105">
        <v>0</v>
      </c>
      <c r="K244" s="1205"/>
      <c r="L244" s="1205"/>
      <c r="M244" s="1205"/>
      <c r="N244" s="1205"/>
      <c r="O244" s="1205"/>
      <c r="P244" s="1205"/>
    </row>
    <row r="245" spans="1:16" ht="12.75">
      <c r="A245" s="105">
        <v>240</v>
      </c>
      <c r="B245" s="105" t="s">
        <v>1675</v>
      </c>
      <c r="C245" s="105" t="s">
        <v>844</v>
      </c>
      <c r="D245" s="105">
        <v>1990</v>
      </c>
      <c r="E245" s="105">
        <v>10</v>
      </c>
      <c r="F245" s="710" t="s">
        <v>1674</v>
      </c>
      <c r="G245" s="105">
        <v>22</v>
      </c>
      <c r="H245" s="105"/>
      <c r="I245" s="105"/>
      <c r="J245" s="105">
        <v>0</v>
      </c>
      <c r="K245" s="1205"/>
      <c r="L245" s="1205"/>
      <c r="M245" s="1205"/>
      <c r="N245" s="1205"/>
      <c r="O245" s="1205"/>
      <c r="P245" s="1205"/>
    </row>
    <row r="246" spans="1:16" ht="12.75">
      <c r="A246" s="105">
        <v>241</v>
      </c>
      <c r="B246" s="105" t="s">
        <v>945</v>
      </c>
      <c r="C246" s="105" t="s">
        <v>879</v>
      </c>
      <c r="D246" s="105">
        <v>1990</v>
      </c>
      <c r="E246" s="105">
        <v>10</v>
      </c>
      <c r="F246" s="710" t="s">
        <v>1674</v>
      </c>
      <c r="G246" s="105">
        <v>26</v>
      </c>
      <c r="H246" s="105"/>
      <c r="I246" s="105"/>
      <c r="J246" s="105">
        <v>0</v>
      </c>
      <c r="K246" s="1205"/>
      <c r="L246" s="1205"/>
      <c r="M246" s="1205"/>
      <c r="N246" s="1205"/>
      <c r="O246" s="1205"/>
      <c r="P246" s="1205"/>
    </row>
    <row r="247" spans="1:16" ht="12.75">
      <c r="A247" s="105">
        <v>242</v>
      </c>
      <c r="B247" s="105" t="s">
        <v>1673</v>
      </c>
      <c r="C247" s="105" t="s">
        <v>1475</v>
      </c>
      <c r="D247" s="105">
        <v>1999</v>
      </c>
      <c r="E247" s="105">
        <v>10</v>
      </c>
      <c r="F247" s="710" t="s">
        <v>1674</v>
      </c>
      <c r="G247" s="105">
        <v>17</v>
      </c>
      <c r="H247" s="105"/>
      <c r="I247" s="105"/>
      <c r="J247" s="105">
        <v>0</v>
      </c>
      <c r="K247" s="1205"/>
      <c r="L247" s="1205"/>
      <c r="M247" s="1205"/>
      <c r="N247" s="1205"/>
      <c r="O247" s="1205"/>
      <c r="P247" s="1205"/>
    </row>
    <row r="248" spans="1:16" ht="12.75">
      <c r="A248" s="105">
        <v>243</v>
      </c>
      <c r="B248" s="105" t="s">
        <v>1684</v>
      </c>
      <c r="C248" s="105" t="s">
        <v>835</v>
      </c>
      <c r="D248" s="105">
        <v>2006</v>
      </c>
      <c r="E248" s="105">
        <v>10</v>
      </c>
      <c r="F248" s="710" t="s">
        <v>1674</v>
      </c>
      <c r="G248" s="105">
        <v>17</v>
      </c>
      <c r="H248" s="105"/>
      <c r="I248" s="105"/>
      <c r="J248" s="105">
        <v>13380.93</v>
      </c>
      <c r="K248" s="1205"/>
      <c r="L248" s="1205"/>
      <c r="M248" s="1205"/>
      <c r="N248" s="1205"/>
      <c r="O248" s="1205"/>
      <c r="P248" s="1205"/>
    </row>
    <row r="249" spans="1:16" ht="12.75">
      <c r="A249" s="105">
        <v>244</v>
      </c>
      <c r="B249" s="105" t="s">
        <v>1687</v>
      </c>
      <c r="C249" s="105" t="s">
        <v>837</v>
      </c>
      <c r="D249" s="105">
        <v>2007</v>
      </c>
      <c r="E249" s="105">
        <v>10</v>
      </c>
      <c r="F249" s="710" t="s">
        <v>1674</v>
      </c>
      <c r="G249" s="105">
        <v>17</v>
      </c>
      <c r="H249" s="105"/>
      <c r="I249" s="105"/>
      <c r="J249" s="105">
        <v>25830.91</v>
      </c>
      <c r="K249" s="1205"/>
      <c r="L249" s="1205"/>
      <c r="M249" s="1205"/>
      <c r="N249" s="1205"/>
      <c r="O249" s="1205"/>
      <c r="P249" s="1205"/>
    </row>
    <row r="250" spans="1:16" ht="12.75">
      <c r="A250" s="105">
        <v>245</v>
      </c>
      <c r="B250" s="105" t="s">
        <v>1685</v>
      </c>
      <c r="C250" s="105" t="s">
        <v>924</v>
      </c>
      <c r="D250" s="105">
        <v>2008</v>
      </c>
      <c r="E250" s="105">
        <v>10</v>
      </c>
      <c r="F250" s="710" t="s">
        <v>1674</v>
      </c>
      <c r="G250" s="105">
        <v>17</v>
      </c>
      <c r="H250" s="105"/>
      <c r="I250" s="105"/>
      <c r="J250" s="105">
        <v>56786.5</v>
      </c>
      <c r="K250" s="1205"/>
      <c r="L250" s="1205"/>
      <c r="M250" s="1205"/>
      <c r="N250" s="1205"/>
      <c r="O250" s="1205"/>
      <c r="P250" s="1205"/>
    </row>
    <row r="251" spans="1:16" ht="12.75">
      <c r="A251" s="105">
        <v>246</v>
      </c>
      <c r="B251" s="105" t="s">
        <v>946</v>
      </c>
      <c r="C251" s="105" t="s">
        <v>1368</v>
      </c>
      <c r="D251" s="105">
        <v>2009</v>
      </c>
      <c r="E251" s="105">
        <v>10</v>
      </c>
      <c r="F251" s="710" t="s">
        <v>1674</v>
      </c>
      <c r="G251" s="105">
        <v>15.6</v>
      </c>
      <c r="H251" s="105"/>
      <c r="I251" s="105"/>
      <c r="J251" s="105">
        <v>322743.2</v>
      </c>
      <c r="K251" s="1205"/>
      <c r="L251" s="1205"/>
      <c r="M251" s="1205"/>
      <c r="N251" s="1205"/>
      <c r="O251" s="1205"/>
      <c r="P251" s="1205"/>
    </row>
    <row r="252" spans="1:16" ht="12.75">
      <c r="A252" s="105">
        <v>247</v>
      </c>
      <c r="B252" s="105" t="s">
        <v>947</v>
      </c>
      <c r="C252" s="105" t="s">
        <v>837</v>
      </c>
      <c r="D252" s="105">
        <v>2009</v>
      </c>
      <c r="E252" s="105">
        <v>10</v>
      </c>
      <c r="F252" s="710" t="s">
        <v>1674</v>
      </c>
      <c r="G252" s="105">
        <v>17</v>
      </c>
      <c r="H252" s="105"/>
      <c r="I252" s="105"/>
      <c r="J252" s="105">
        <v>69368.34</v>
      </c>
      <c r="K252" s="1205"/>
      <c r="L252" s="1205"/>
      <c r="M252" s="1205"/>
      <c r="N252" s="1205"/>
      <c r="O252" s="1205"/>
      <c r="P252" s="1205"/>
    </row>
    <row r="253" spans="1:16" ht="12.75">
      <c r="A253" s="105">
        <v>248</v>
      </c>
      <c r="B253" s="105" t="s">
        <v>948</v>
      </c>
      <c r="C253" s="105" t="s">
        <v>949</v>
      </c>
      <c r="D253" s="105">
        <v>1983</v>
      </c>
      <c r="E253" s="105">
        <v>10</v>
      </c>
      <c r="F253" s="710" t="s">
        <v>1674</v>
      </c>
      <c r="G253" s="105">
        <v>0</v>
      </c>
      <c r="H253" s="105"/>
      <c r="I253" s="105"/>
      <c r="J253" s="105">
        <v>0</v>
      </c>
      <c r="K253" s="1205"/>
      <c r="L253" s="1205"/>
      <c r="M253" s="1205"/>
      <c r="N253" s="1205"/>
      <c r="O253" s="1205"/>
      <c r="P253" s="1205"/>
    </row>
    <row r="254" spans="1:16" ht="12.75">
      <c r="A254" s="105">
        <v>249</v>
      </c>
      <c r="B254" s="105" t="s">
        <v>950</v>
      </c>
      <c r="C254" s="105" t="s">
        <v>866</v>
      </c>
      <c r="D254" s="105">
        <v>2011</v>
      </c>
      <c r="E254" s="105">
        <v>8</v>
      </c>
      <c r="F254" s="710" t="s">
        <v>1674</v>
      </c>
      <c r="G254" s="105">
        <v>11.5</v>
      </c>
      <c r="H254" s="105"/>
      <c r="I254" s="105"/>
      <c r="J254" s="105">
        <v>0</v>
      </c>
      <c r="K254" s="1205"/>
      <c r="L254" s="1205"/>
      <c r="M254" s="1205"/>
      <c r="N254" s="1205"/>
      <c r="O254" s="1205"/>
      <c r="P254" s="1205"/>
    </row>
    <row r="255" spans="1:16" ht="12.75">
      <c r="A255" s="105">
        <v>250</v>
      </c>
      <c r="B255" s="105" t="s">
        <v>1698</v>
      </c>
      <c r="C255" s="105" t="s">
        <v>835</v>
      </c>
      <c r="D255" s="105">
        <v>2004</v>
      </c>
      <c r="E255" s="105">
        <v>10</v>
      </c>
      <c r="F255" s="710" t="s">
        <v>951</v>
      </c>
      <c r="G255" s="105">
        <v>17</v>
      </c>
      <c r="H255" s="105"/>
      <c r="I255" s="105"/>
      <c r="J255" s="105">
        <v>0</v>
      </c>
      <c r="K255" s="1205"/>
      <c r="L255" s="1205"/>
      <c r="M255" s="1205"/>
      <c r="N255" s="1205"/>
      <c r="O255" s="1205"/>
      <c r="P255" s="1205"/>
    </row>
    <row r="256" spans="1:16" ht="12.75">
      <c r="A256" s="105">
        <v>251</v>
      </c>
      <c r="B256" s="105" t="s">
        <v>1699</v>
      </c>
      <c r="C256" s="105" t="s">
        <v>835</v>
      </c>
      <c r="D256" s="105">
        <v>2004</v>
      </c>
      <c r="E256" s="105">
        <v>10</v>
      </c>
      <c r="F256" s="710" t="s">
        <v>951</v>
      </c>
      <c r="G256" s="105">
        <v>17</v>
      </c>
      <c r="H256" s="105"/>
      <c r="I256" s="105"/>
      <c r="J256" s="105">
        <v>0</v>
      </c>
      <c r="K256" s="1205"/>
      <c r="L256" s="1205"/>
      <c r="M256" s="1205"/>
      <c r="N256" s="1205"/>
      <c r="O256" s="1205"/>
      <c r="P256" s="1205"/>
    </row>
    <row r="257" spans="1:16" ht="12.75">
      <c r="A257" s="105">
        <v>252</v>
      </c>
      <c r="B257" s="105" t="s">
        <v>952</v>
      </c>
      <c r="C257" s="105" t="s">
        <v>938</v>
      </c>
      <c r="D257" s="105">
        <v>2004</v>
      </c>
      <c r="E257" s="105">
        <v>10</v>
      </c>
      <c r="F257" s="710" t="s">
        <v>951</v>
      </c>
      <c r="G257" s="105">
        <v>39</v>
      </c>
      <c r="H257" s="105"/>
      <c r="I257" s="105"/>
      <c r="J257" s="105">
        <v>67355.33</v>
      </c>
      <c r="K257" s="1205"/>
      <c r="L257" s="1205"/>
      <c r="M257" s="1205"/>
      <c r="N257" s="1205"/>
      <c r="O257" s="1205"/>
      <c r="P257" s="1205"/>
    </row>
    <row r="258" spans="1:16" ht="12.75">
      <c r="A258" s="105">
        <v>253</v>
      </c>
      <c r="B258" s="105" t="s">
        <v>1696</v>
      </c>
      <c r="C258" s="105" t="s">
        <v>835</v>
      </c>
      <c r="D258" s="105">
        <v>1993</v>
      </c>
      <c r="E258" s="105">
        <v>10</v>
      </c>
      <c r="F258" s="710" t="s">
        <v>951</v>
      </c>
      <c r="G258" s="105">
        <v>11</v>
      </c>
      <c r="H258" s="105"/>
      <c r="I258" s="105"/>
      <c r="J258" s="105">
        <v>0</v>
      </c>
      <c r="K258" s="1205"/>
      <c r="L258" s="1205"/>
      <c r="M258" s="1205"/>
      <c r="N258" s="1205"/>
      <c r="O258" s="1205"/>
      <c r="P258" s="1205"/>
    </row>
    <row r="259" spans="1:16" ht="12.75">
      <c r="A259" s="105">
        <v>254</v>
      </c>
      <c r="B259" s="105" t="s">
        <v>1689</v>
      </c>
      <c r="C259" s="105" t="s">
        <v>838</v>
      </c>
      <c r="D259" s="105">
        <v>1990</v>
      </c>
      <c r="E259" s="105">
        <v>10</v>
      </c>
      <c r="F259" s="710" t="s">
        <v>951</v>
      </c>
      <c r="G259" s="105">
        <v>25</v>
      </c>
      <c r="H259" s="105"/>
      <c r="I259" s="105"/>
      <c r="J259" s="105">
        <v>0</v>
      </c>
      <c r="K259" s="1205"/>
      <c r="L259" s="1205"/>
      <c r="M259" s="1205"/>
      <c r="N259" s="1205"/>
      <c r="O259" s="1205"/>
      <c r="P259" s="1205"/>
    </row>
    <row r="260" spans="1:16" ht="12.75">
      <c r="A260" s="105">
        <v>255</v>
      </c>
      <c r="B260" s="105" t="s">
        <v>1691</v>
      </c>
      <c r="C260" s="105" t="s">
        <v>838</v>
      </c>
      <c r="D260" s="105">
        <v>1991</v>
      </c>
      <c r="E260" s="105">
        <v>10</v>
      </c>
      <c r="F260" s="710" t="s">
        <v>951</v>
      </c>
      <c r="G260" s="105">
        <v>25</v>
      </c>
      <c r="H260" s="105"/>
      <c r="I260" s="105"/>
      <c r="J260" s="105">
        <v>0</v>
      </c>
      <c r="K260" s="1205"/>
      <c r="L260" s="1205"/>
      <c r="M260" s="1205"/>
      <c r="N260" s="1205"/>
      <c r="O260" s="1205"/>
      <c r="P260" s="1205"/>
    </row>
    <row r="261" spans="1:16" ht="12.75">
      <c r="A261" s="105">
        <v>256</v>
      </c>
      <c r="B261" s="105" t="s">
        <v>1706</v>
      </c>
      <c r="C261" s="105" t="s">
        <v>882</v>
      </c>
      <c r="D261" s="105">
        <v>1989</v>
      </c>
      <c r="E261" s="105">
        <v>10</v>
      </c>
      <c r="F261" s="710" t="s">
        <v>951</v>
      </c>
      <c r="G261" s="105">
        <v>4</v>
      </c>
      <c r="H261" s="105"/>
      <c r="I261" s="105"/>
      <c r="J261" s="105">
        <v>0</v>
      </c>
      <c r="K261" s="1205"/>
      <c r="L261" s="1205"/>
      <c r="M261" s="1205"/>
      <c r="N261" s="1205"/>
      <c r="O261" s="1205"/>
      <c r="P261" s="1205"/>
    </row>
    <row r="262" spans="1:16" ht="12.75">
      <c r="A262" s="105">
        <v>257</v>
      </c>
      <c r="B262" s="105" t="s">
        <v>960</v>
      </c>
      <c r="C262" s="105" t="s">
        <v>961</v>
      </c>
      <c r="D262" s="105">
        <v>1986</v>
      </c>
      <c r="E262" s="105">
        <v>10</v>
      </c>
      <c r="F262" s="710" t="s">
        <v>951</v>
      </c>
      <c r="G262" s="105">
        <v>31</v>
      </c>
      <c r="H262" s="105"/>
      <c r="I262" s="105"/>
      <c r="J262" s="105">
        <v>0</v>
      </c>
      <c r="K262" s="1205"/>
      <c r="L262" s="1205"/>
      <c r="M262" s="1205"/>
      <c r="N262" s="1205"/>
      <c r="O262" s="1205"/>
      <c r="P262" s="1205"/>
    </row>
    <row r="263" spans="1:16" ht="12.75">
      <c r="A263" s="105">
        <v>258</v>
      </c>
      <c r="B263" s="105" t="s">
        <v>1690</v>
      </c>
      <c r="C263" s="105" t="s">
        <v>844</v>
      </c>
      <c r="D263" s="105">
        <v>1993</v>
      </c>
      <c r="E263" s="105">
        <v>10</v>
      </c>
      <c r="F263" s="710" t="s">
        <v>951</v>
      </c>
      <c r="G263" s="105">
        <v>24.5</v>
      </c>
      <c r="H263" s="105"/>
      <c r="I263" s="105"/>
      <c r="J263" s="105">
        <v>0</v>
      </c>
      <c r="K263" s="1205"/>
      <c r="L263" s="1205"/>
      <c r="M263" s="1205"/>
      <c r="N263" s="1205"/>
      <c r="O263" s="1205"/>
      <c r="P263" s="1205"/>
    </row>
    <row r="264" spans="1:16" ht="12.75">
      <c r="A264" s="105">
        <v>259</v>
      </c>
      <c r="B264" s="105" t="s">
        <v>1693</v>
      </c>
      <c r="C264" s="105" t="s">
        <v>962</v>
      </c>
      <c r="D264" s="105">
        <v>1979</v>
      </c>
      <c r="E264" s="105">
        <v>10</v>
      </c>
      <c r="F264" s="710" t="s">
        <v>951</v>
      </c>
      <c r="G264" s="105">
        <v>27</v>
      </c>
      <c r="H264" s="105"/>
      <c r="I264" s="105"/>
      <c r="J264" s="105">
        <v>0</v>
      </c>
      <c r="K264" s="1205"/>
      <c r="L264" s="1205"/>
      <c r="M264" s="1205"/>
      <c r="N264" s="1205"/>
      <c r="O264" s="1205"/>
      <c r="P264" s="1205"/>
    </row>
    <row r="265" spans="1:16" ht="12.75">
      <c r="A265" s="105">
        <v>260</v>
      </c>
      <c r="B265" s="105" t="s">
        <v>1692</v>
      </c>
      <c r="C265" s="105" t="s">
        <v>1470</v>
      </c>
      <c r="D265" s="105">
        <v>1992</v>
      </c>
      <c r="E265" s="105">
        <v>10</v>
      </c>
      <c r="F265" s="710" t="s">
        <v>951</v>
      </c>
      <c r="G265" s="105">
        <v>27</v>
      </c>
      <c r="H265" s="105"/>
      <c r="I265" s="105"/>
      <c r="J265" s="105">
        <v>0</v>
      </c>
      <c r="K265" s="1205"/>
      <c r="L265" s="1205"/>
      <c r="M265" s="1205"/>
      <c r="N265" s="1205"/>
      <c r="O265" s="1205"/>
      <c r="P265" s="1205"/>
    </row>
    <row r="266" spans="1:16" ht="12.75">
      <c r="A266" s="105">
        <v>261</v>
      </c>
      <c r="B266" s="105" t="s">
        <v>1695</v>
      </c>
      <c r="C266" s="105" t="s">
        <v>835</v>
      </c>
      <c r="D266" s="105">
        <v>1996</v>
      </c>
      <c r="E266" s="105">
        <v>10</v>
      </c>
      <c r="F266" s="710" t="s">
        <v>951</v>
      </c>
      <c r="G266" s="105">
        <v>17</v>
      </c>
      <c r="H266" s="105"/>
      <c r="I266" s="105"/>
      <c r="J266" s="105">
        <v>0</v>
      </c>
      <c r="K266" s="1205"/>
      <c r="L266" s="1205"/>
      <c r="M266" s="1205"/>
      <c r="N266" s="1205"/>
      <c r="O266" s="1205"/>
      <c r="P266" s="1205"/>
    </row>
    <row r="267" spans="1:16" ht="12.75">
      <c r="A267" s="105">
        <v>262</v>
      </c>
      <c r="B267" s="105" t="s">
        <v>963</v>
      </c>
      <c r="C267" s="105" t="s">
        <v>961</v>
      </c>
      <c r="D267" s="105">
        <v>1990</v>
      </c>
      <c r="E267" s="105">
        <v>10</v>
      </c>
      <c r="F267" s="710" t="s">
        <v>951</v>
      </c>
      <c r="G267" s="105">
        <v>31</v>
      </c>
      <c r="H267" s="105"/>
      <c r="I267" s="105"/>
      <c r="J267" s="105">
        <v>0</v>
      </c>
      <c r="K267" s="1205"/>
      <c r="L267" s="1205"/>
      <c r="M267" s="1205"/>
      <c r="N267" s="1205"/>
      <c r="O267" s="1205"/>
      <c r="P267" s="1205"/>
    </row>
    <row r="268" spans="1:16" ht="12.75">
      <c r="A268" s="105">
        <v>263</v>
      </c>
      <c r="B268" s="105" t="s">
        <v>1697</v>
      </c>
      <c r="C268" s="105" t="s">
        <v>831</v>
      </c>
      <c r="D268" s="105">
        <v>1998</v>
      </c>
      <c r="E268" s="105">
        <v>8</v>
      </c>
      <c r="F268" s="710" t="s">
        <v>951</v>
      </c>
      <c r="G268" s="105">
        <v>16.7</v>
      </c>
      <c r="H268" s="105">
        <v>1.2</v>
      </c>
      <c r="I268" s="105">
        <v>14.4</v>
      </c>
      <c r="J268" s="105">
        <v>0</v>
      </c>
      <c r="K268" s="1205" t="s">
        <v>1459</v>
      </c>
      <c r="L268" s="1205" t="s">
        <v>1367</v>
      </c>
      <c r="M268" s="1205" t="s">
        <v>940</v>
      </c>
      <c r="N268" s="1205">
        <v>85.95</v>
      </c>
      <c r="O268" s="1205">
        <v>11.5</v>
      </c>
      <c r="P268" s="1205">
        <v>2.5</v>
      </c>
    </row>
    <row r="269" spans="1:16" ht="12.75">
      <c r="A269" s="105">
        <v>264</v>
      </c>
      <c r="B269" s="105" t="s">
        <v>1694</v>
      </c>
      <c r="C269" s="105" t="s">
        <v>835</v>
      </c>
      <c r="D269" s="105">
        <v>1991</v>
      </c>
      <c r="E269" s="105">
        <v>10</v>
      </c>
      <c r="F269" s="710" t="s">
        <v>951</v>
      </c>
      <c r="G269" s="105">
        <v>17</v>
      </c>
      <c r="H269" s="105"/>
      <c r="I269" s="105"/>
      <c r="J269" s="105">
        <v>0</v>
      </c>
      <c r="K269" s="1205"/>
      <c r="L269" s="1205"/>
      <c r="M269" s="1205"/>
      <c r="N269" s="1205"/>
      <c r="O269" s="1205"/>
      <c r="P269" s="1205"/>
    </row>
    <row r="270" spans="1:16" ht="12.75">
      <c r="A270" s="105">
        <v>265</v>
      </c>
      <c r="B270" s="105" t="s">
        <v>1700</v>
      </c>
      <c r="C270" s="105" t="s">
        <v>831</v>
      </c>
      <c r="D270" s="105">
        <v>2005</v>
      </c>
      <c r="E270" s="105">
        <v>8</v>
      </c>
      <c r="F270" s="710" t="s">
        <v>951</v>
      </c>
      <c r="G270" s="105">
        <v>11.5</v>
      </c>
      <c r="H270" s="105"/>
      <c r="I270" s="105"/>
      <c r="J270" s="105">
        <v>24741.77</v>
      </c>
      <c r="K270" s="1205"/>
      <c r="L270" s="1205"/>
      <c r="M270" s="1205"/>
      <c r="N270" s="1205"/>
      <c r="O270" s="1205"/>
      <c r="P270" s="1205"/>
    </row>
    <row r="271" spans="1:16" ht="12.75">
      <c r="A271" s="105">
        <v>266</v>
      </c>
      <c r="B271" s="105" t="s">
        <v>1705</v>
      </c>
      <c r="C271" s="105" t="s">
        <v>1433</v>
      </c>
      <c r="D271" s="105">
        <v>1990</v>
      </c>
      <c r="E271" s="105">
        <v>10</v>
      </c>
      <c r="F271" s="710" t="s">
        <v>951</v>
      </c>
      <c r="G271" s="105">
        <v>0</v>
      </c>
      <c r="H271" s="105"/>
      <c r="I271" s="105"/>
      <c r="J271" s="105">
        <v>0</v>
      </c>
      <c r="K271" s="1205"/>
      <c r="L271" s="1205"/>
      <c r="M271" s="1205"/>
      <c r="N271" s="1205"/>
      <c r="O271" s="1205"/>
      <c r="P271" s="1205"/>
    </row>
    <row r="272" spans="1:16" ht="12.75">
      <c r="A272" s="105">
        <v>267</v>
      </c>
      <c r="B272" s="105" t="s">
        <v>1704</v>
      </c>
      <c r="C272" s="105" t="s">
        <v>1433</v>
      </c>
      <c r="D272" s="105">
        <v>1988</v>
      </c>
      <c r="E272" s="105">
        <v>10</v>
      </c>
      <c r="F272" s="710" t="s">
        <v>951</v>
      </c>
      <c r="G272" s="105">
        <v>0</v>
      </c>
      <c r="H272" s="105"/>
      <c r="I272" s="105"/>
      <c r="J272" s="105">
        <v>0</v>
      </c>
      <c r="K272" s="1205"/>
      <c r="L272" s="1205"/>
      <c r="M272" s="1205"/>
      <c r="N272" s="1205"/>
      <c r="O272" s="1205"/>
      <c r="P272" s="1205"/>
    </row>
    <row r="273" spans="1:16" ht="12.75">
      <c r="A273" s="105">
        <v>268</v>
      </c>
      <c r="B273" s="105" t="s">
        <v>1707</v>
      </c>
      <c r="C273" s="105" t="s">
        <v>1433</v>
      </c>
      <c r="D273" s="105">
        <v>1989</v>
      </c>
      <c r="E273" s="105">
        <v>10</v>
      </c>
      <c r="F273" s="710" t="s">
        <v>951</v>
      </c>
      <c r="G273" s="105">
        <v>0</v>
      </c>
      <c r="H273" s="105"/>
      <c r="I273" s="105"/>
      <c r="J273" s="105">
        <v>0</v>
      </c>
      <c r="K273" s="1205"/>
      <c r="L273" s="1205"/>
      <c r="M273" s="1205"/>
      <c r="N273" s="1205"/>
      <c r="O273" s="1205"/>
      <c r="P273" s="1205"/>
    </row>
    <row r="274" spans="1:16" ht="12.75">
      <c r="A274" s="105">
        <v>269</v>
      </c>
      <c r="B274" s="105" t="s">
        <v>1439</v>
      </c>
      <c r="C274" s="105" t="s">
        <v>1440</v>
      </c>
      <c r="D274" s="105">
        <v>2000</v>
      </c>
      <c r="E274" s="105">
        <v>10</v>
      </c>
      <c r="F274" s="710" t="s">
        <v>951</v>
      </c>
      <c r="G274" s="105">
        <v>0</v>
      </c>
      <c r="H274" s="105"/>
      <c r="I274" s="105"/>
      <c r="J274" s="105">
        <v>0</v>
      </c>
      <c r="K274" s="1205"/>
      <c r="L274" s="1205"/>
      <c r="M274" s="1205"/>
      <c r="N274" s="1205"/>
      <c r="O274" s="1205"/>
      <c r="P274" s="1205"/>
    </row>
    <row r="275" spans="1:16" ht="12.75">
      <c r="A275" s="105">
        <v>270</v>
      </c>
      <c r="B275" s="105" t="s">
        <v>1702</v>
      </c>
      <c r="C275" s="105" t="s">
        <v>837</v>
      </c>
      <c r="D275" s="105">
        <v>2008</v>
      </c>
      <c r="E275" s="105">
        <v>10</v>
      </c>
      <c r="F275" s="710" t="s">
        <v>951</v>
      </c>
      <c r="G275" s="105">
        <v>17</v>
      </c>
      <c r="H275" s="105"/>
      <c r="I275" s="105"/>
      <c r="J275" s="105">
        <v>35067.59</v>
      </c>
      <c r="K275" s="1205"/>
      <c r="L275" s="1205"/>
      <c r="M275" s="1205"/>
      <c r="N275" s="1205"/>
      <c r="O275" s="1205"/>
      <c r="P275" s="1205"/>
    </row>
    <row r="276" spans="1:16" ht="12.75">
      <c r="A276" s="105">
        <v>271</v>
      </c>
      <c r="B276" s="105" t="s">
        <v>1703</v>
      </c>
      <c r="C276" s="105" t="s">
        <v>964</v>
      </c>
      <c r="D276" s="105">
        <v>2008</v>
      </c>
      <c r="E276" s="105">
        <v>10</v>
      </c>
      <c r="F276" s="710" t="s">
        <v>951</v>
      </c>
      <c r="G276" s="105">
        <v>18.3</v>
      </c>
      <c r="H276" s="105"/>
      <c r="I276" s="105"/>
      <c r="J276" s="105">
        <v>49970.9</v>
      </c>
      <c r="K276" s="1205"/>
      <c r="L276" s="1205"/>
      <c r="M276" s="1205"/>
      <c r="N276" s="1205"/>
      <c r="O276" s="1205"/>
      <c r="P276" s="1205"/>
    </row>
    <row r="277" spans="1:16" ht="12.75">
      <c r="A277" s="105">
        <v>272</v>
      </c>
      <c r="B277" s="105" t="s">
        <v>1701</v>
      </c>
      <c r="C277" s="105" t="s">
        <v>837</v>
      </c>
      <c r="D277" s="105">
        <v>2007</v>
      </c>
      <c r="E277" s="105">
        <v>10</v>
      </c>
      <c r="F277" s="710" t="s">
        <v>951</v>
      </c>
      <c r="G277" s="105">
        <v>17</v>
      </c>
      <c r="H277" s="105"/>
      <c r="I277" s="105"/>
      <c r="J277" s="105">
        <v>25830.91</v>
      </c>
      <c r="K277" s="1205"/>
      <c r="L277" s="1205"/>
      <c r="M277" s="1205"/>
      <c r="N277" s="1205"/>
      <c r="O277" s="1205"/>
      <c r="P277" s="1205"/>
    </row>
    <row r="278" spans="1:16" ht="12.75">
      <c r="A278" s="105">
        <v>273</v>
      </c>
      <c r="B278" s="105" t="s">
        <v>965</v>
      </c>
      <c r="C278" s="105" t="s">
        <v>837</v>
      </c>
      <c r="D278" s="105">
        <v>2011</v>
      </c>
      <c r="E278" s="105">
        <v>10</v>
      </c>
      <c r="F278" s="710" t="s">
        <v>951</v>
      </c>
      <c r="G278" s="105">
        <v>17</v>
      </c>
      <c r="H278" s="105"/>
      <c r="I278" s="105"/>
      <c r="J278" s="105">
        <v>0</v>
      </c>
      <c r="K278" s="1205"/>
      <c r="L278" s="1205"/>
      <c r="M278" s="1205"/>
      <c r="N278" s="1205"/>
      <c r="O278" s="1205"/>
      <c r="P278" s="1205"/>
    </row>
    <row r="279" spans="1:16" ht="12.75">
      <c r="A279" s="105">
        <v>274</v>
      </c>
      <c r="B279" s="105" t="s">
        <v>1724</v>
      </c>
      <c r="C279" s="105" t="s">
        <v>1433</v>
      </c>
      <c r="D279" s="105">
        <v>1990</v>
      </c>
      <c r="E279" s="105">
        <v>10</v>
      </c>
      <c r="F279" s="710" t="s">
        <v>966</v>
      </c>
      <c r="G279" s="105">
        <v>0</v>
      </c>
      <c r="H279" s="105"/>
      <c r="I279" s="105"/>
      <c r="J279" s="105">
        <v>0</v>
      </c>
      <c r="K279" s="1205"/>
      <c r="L279" s="1205"/>
      <c r="M279" s="1205"/>
      <c r="N279" s="1205"/>
      <c r="O279" s="1205"/>
      <c r="P279" s="1205"/>
    </row>
    <row r="280" spans="1:16" ht="12.75">
      <c r="A280" s="105">
        <v>275</v>
      </c>
      <c r="B280" s="105" t="s">
        <v>1723</v>
      </c>
      <c r="C280" s="105" t="s">
        <v>968</v>
      </c>
      <c r="D280" s="105">
        <v>1986</v>
      </c>
      <c r="E280" s="105">
        <v>10</v>
      </c>
      <c r="F280" s="710" t="s">
        <v>966</v>
      </c>
      <c r="G280" s="105">
        <v>7.8</v>
      </c>
      <c r="H280" s="105"/>
      <c r="I280" s="105"/>
      <c r="J280" s="105">
        <v>0</v>
      </c>
      <c r="K280" s="1205"/>
      <c r="L280" s="1205"/>
      <c r="M280" s="1205"/>
      <c r="N280" s="1205"/>
      <c r="O280" s="1205"/>
      <c r="P280" s="1205"/>
    </row>
    <row r="281" spans="1:16" ht="12.75">
      <c r="A281" s="105">
        <v>276</v>
      </c>
      <c r="B281" s="105" t="s">
        <v>1708</v>
      </c>
      <c r="C281" s="105" t="s">
        <v>835</v>
      </c>
      <c r="D281" s="105">
        <v>1994</v>
      </c>
      <c r="E281" s="105">
        <v>10</v>
      </c>
      <c r="F281" s="710" t="s">
        <v>966</v>
      </c>
      <c r="G281" s="105">
        <v>17</v>
      </c>
      <c r="H281" s="105"/>
      <c r="I281" s="105"/>
      <c r="J281" s="105">
        <v>0</v>
      </c>
      <c r="K281" s="1205"/>
      <c r="L281" s="1205"/>
      <c r="M281" s="1205"/>
      <c r="N281" s="1205"/>
      <c r="O281" s="1205"/>
      <c r="P281" s="1205"/>
    </row>
    <row r="282" spans="1:16" ht="12.75">
      <c r="A282" s="105">
        <v>277</v>
      </c>
      <c r="B282" s="105" t="s">
        <v>1712</v>
      </c>
      <c r="C282" s="105" t="s">
        <v>1466</v>
      </c>
      <c r="D282" s="105">
        <v>1998</v>
      </c>
      <c r="E282" s="105">
        <v>8</v>
      </c>
      <c r="F282" s="710" t="s">
        <v>966</v>
      </c>
      <c r="G282" s="105">
        <v>17.8</v>
      </c>
      <c r="H282" s="105"/>
      <c r="I282" s="105"/>
      <c r="J282" s="105">
        <v>0</v>
      </c>
      <c r="K282" s="1205"/>
      <c r="L282" s="1205"/>
      <c r="M282" s="1205"/>
      <c r="N282" s="1205"/>
      <c r="O282" s="1205"/>
      <c r="P282" s="1205"/>
    </row>
    <row r="283" spans="1:16" ht="12.75">
      <c r="A283" s="105">
        <v>278</v>
      </c>
      <c r="B283" s="105" t="s">
        <v>1711</v>
      </c>
      <c r="C283" s="105" t="s">
        <v>835</v>
      </c>
      <c r="D283" s="105">
        <v>1999</v>
      </c>
      <c r="E283" s="105">
        <v>10</v>
      </c>
      <c r="F283" s="710" t="s">
        <v>966</v>
      </c>
      <c r="G283" s="105">
        <v>18.1</v>
      </c>
      <c r="H283" s="105">
        <v>2.2</v>
      </c>
      <c r="I283" s="105">
        <v>26.4</v>
      </c>
      <c r="J283" s="105">
        <v>0</v>
      </c>
      <c r="K283" s="1205" t="s">
        <v>1459</v>
      </c>
      <c r="L283" s="1205" t="s">
        <v>828</v>
      </c>
      <c r="M283" s="1205" t="s">
        <v>837</v>
      </c>
      <c r="N283" s="1205">
        <v>136.35</v>
      </c>
      <c r="O283" s="1205">
        <v>17</v>
      </c>
      <c r="P283" s="1205">
        <v>3</v>
      </c>
    </row>
    <row r="284" spans="1:16" ht="12.75">
      <c r="A284" s="105">
        <v>279</v>
      </c>
      <c r="B284" s="105" t="s">
        <v>1710</v>
      </c>
      <c r="C284" s="105" t="s">
        <v>835</v>
      </c>
      <c r="D284" s="105">
        <v>1996</v>
      </c>
      <c r="E284" s="105">
        <v>10</v>
      </c>
      <c r="F284" s="710" t="s">
        <v>966</v>
      </c>
      <c r="G284" s="105">
        <v>17</v>
      </c>
      <c r="H284" s="105"/>
      <c r="I284" s="105"/>
      <c r="J284" s="105">
        <v>0</v>
      </c>
      <c r="K284" s="1205"/>
      <c r="L284" s="1205"/>
      <c r="M284" s="1205"/>
      <c r="N284" s="1205"/>
      <c r="O284" s="1205"/>
      <c r="P284" s="1205"/>
    </row>
    <row r="285" spans="1:16" ht="12.75">
      <c r="A285" s="105">
        <v>280</v>
      </c>
      <c r="B285" s="105" t="s">
        <v>1709</v>
      </c>
      <c r="C285" s="105" t="s">
        <v>844</v>
      </c>
      <c r="D285" s="105">
        <v>2000</v>
      </c>
      <c r="E285" s="105">
        <v>10</v>
      </c>
      <c r="F285" s="710" t="s">
        <v>966</v>
      </c>
      <c r="G285" s="105">
        <v>17.9</v>
      </c>
      <c r="H285" s="105"/>
      <c r="I285" s="105"/>
      <c r="J285" s="105">
        <v>0</v>
      </c>
      <c r="K285" s="1205"/>
      <c r="L285" s="1205"/>
      <c r="M285" s="1205"/>
      <c r="N285" s="1205"/>
      <c r="O285" s="1205"/>
      <c r="P285" s="1205"/>
    </row>
    <row r="286" spans="1:16" ht="12.75">
      <c r="A286" s="105">
        <v>281</v>
      </c>
      <c r="B286" s="105" t="s">
        <v>1717</v>
      </c>
      <c r="C286" s="105" t="s">
        <v>831</v>
      </c>
      <c r="D286" s="105">
        <v>2001</v>
      </c>
      <c r="E286" s="105">
        <v>8</v>
      </c>
      <c r="F286" s="710" t="s">
        <v>966</v>
      </c>
      <c r="G286" s="105">
        <v>17</v>
      </c>
      <c r="H286" s="105"/>
      <c r="I286" s="105"/>
      <c r="J286" s="105">
        <v>0</v>
      </c>
      <c r="K286" s="1205"/>
      <c r="L286" s="1205"/>
      <c r="M286" s="1205"/>
      <c r="N286" s="1205"/>
      <c r="O286" s="1205"/>
      <c r="P286" s="1205"/>
    </row>
    <row r="287" spans="1:16" ht="12.75">
      <c r="A287" s="105">
        <v>282</v>
      </c>
      <c r="B287" s="105" t="s">
        <v>1714</v>
      </c>
      <c r="C287" s="105" t="s">
        <v>835</v>
      </c>
      <c r="D287" s="105">
        <v>2004</v>
      </c>
      <c r="E287" s="105">
        <v>10</v>
      </c>
      <c r="F287" s="710" t="s">
        <v>966</v>
      </c>
      <c r="G287" s="105">
        <v>17</v>
      </c>
      <c r="H287" s="105"/>
      <c r="I287" s="105"/>
      <c r="J287" s="105">
        <v>0</v>
      </c>
      <c r="K287" s="1205"/>
      <c r="L287" s="1205"/>
      <c r="M287" s="1205"/>
      <c r="N287" s="1205"/>
      <c r="O287" s="1205"/>
      <c r="P287" s="1205"/>
    </row>
    <row r="288" spans="1:16" ht="12.75">
      <c r="A288" s="105">
        <v>283</v>
      </c>
      <c r="B288" s="105" t="s">
        <v>1715</v>
      </c>
      <c r="C288" s="105" t="s">
        <v>835</v>
      </c>
      <c r="D288" s="105">
        <v>2004</v>
      </c>
      <c r="E288" s="105">
        <v>10</v>
      </c>
      <c r="F288" s="710" t="s">
        <v>966</v>
      </c>
      <c r="G288" s="105">
        <v>17</v>
      </c>
      <c r="H288" s="105"/>
      <c r="I288" s="105"/>
      <c r="J288" s="105">
        <v>4225.71</v>
      </c>
      <c r="K288" s="1205"/>
      <c r="L288" s="1205"/>
      <c r="M288" s="1205"/>
      <c r="N288" s="1205"/>
      <c r="O288" s="1205"/>
      <c r="P288" s="1205"/>
    </row>
    <row r="289" spans="1:16" ht="12.75">
      <c r="A289" s="105">
        <v>284</v>
      </c>
      <c r="B289" s="105" t="s">
        <v>969</v>
      </c>
      <c r="C289" s="105" t="s">
        <v>877</v>
      </c>
      <c r="D289" s="105">
        <v>2004</v>
      </c>
      <c r="E289" s="105">
        <v>10</v>
      </c>
      <c r="F289" s="710" t="s">
        <v>966</v>
      </c>
      <c r="G289" s="105">
        <v>24.4</v>
      </c>
      <c r="H289" s="105"/>
      <c r="I289" s="105"/>
      <c r="J289" s="105">
        <v>0</v>
      </c>
      <c r="K289" s="1205"/>
      <c r="L289" s="1205"/>
      <c r="M289" s="1205"/>
      <c r="N289" s="1205"/>
      <c r="O289" s="1205"/>
      <c r="P289" s="1205"/>
    </row>
    <row r="290" spans="1:16" ht="12.75">
      <c r="A290" s="105">
        <v>285</v>
      </c>
      <c r="B290" s="105" t="s">
        <v>1718</v>
      </c>
      <c r="C290" s="105" t="s">
        <v>831</v>
      </c>
      <c r="D290" s="105">
        <v>2005</v>
      </c>
      <c r="E290" s="105">
        <v>8</v>
      </c>
      <c r="F290" s="710" t="s">
        <v>966</v>
      </c>
      <c r="G290" s="105">
        <v>11.5</v>
      </c>
      <c r="H290" s="105"/>
      <c r="I290" s="105"/>
      <c r="J290" s="105">
        <v>24732.83</v>
      </c>
      <c r="K290" s="1205"/>
      <c r="L290" s="1205"/>
      <c r="M290" s="1205"/>
      <c r="N290" s="1205"/>
      <c r="O290" s="1205"/>
      <c r="P290" s="1205"/>
    </row>
    <row r="291" spans="1:16" ht="12.75">
      <c r="A291" s="105">
        <v>286</v>
      </c>
      <c r="B291" s="105" t="s">
        <v>1713</v>
      </c>
      <c r="C291" s="105" t="s">
        <v>835</v>
      </c>
      <c r="D291" s="105">
        <v>2005</v>
      </c>
      <c r="E291" s="105">
        <v>10</v>
      </c>
      <c r="F291" s="710" t="s">
        <v>966</v>
      </c>
      <c r="G291" s="105">
        <v>11</v>
      </c>
      <c r="H291" s="105"/>
      <c r="I291" s="105"/>
      <c r="J291" s="105">
        <v>2771.54</v>
      </c>
      <c r="K291" s="1205"/>
      <c r="L291" s="1205"/>
      <c r="M291" s="1205"/>
      <c r="N291" s="1205"/>
      <c r="O291" s="1205"/>
      <c r="P291" s="1205"/>
    </row>
    <row r="292" spans="1:16" ht="12.75">
      <c r="A292" s="105">
        <v>287</v>
      </c>
      <c r="B292" s="105" t="s">
        <v>1716</v>
      </c>
      <c r="C292" s="105" t="s">
        <v>835</v>
      </c>
      <c r="D292" s="105">
        <v>2006</v>
      </c>
      <c r="E292" s="105">
        <v>10</v>
      </c>
      <c r="F292" s="710" t="s">
        <v>966</v>
      </c>
      <c r="G292" s="105">
        <v>17</v>
      </c>
      <c r="H292" s="105"/>
      <c r="I292" s="105"/>
      <c r="J292" s="105">
        <v>13394.97</v>
      </c>
      <c r="K292" s="1205"/>
      <c r="L292" s="1205"/>
      <c r="M292" s="1205"/>
      <c r="N292" s="1205"/>
      <c r="O292" s="1205"/>
      <c r="P292" s="1205"/>
    </row>
    <row r="293" spans="1:16" ht="12.75">
      <c r="A293" s="105">
        <v>288</v>
      </c>
      <c r="B293" s="105" t="s">
        <v>1725</v>
      </c>
      <c r="C293" s="105" t="s">
        <v>882</v>
      </c>
      <c r="D293" s="105">
        <v>1988</v>
      </c>
      <c r="E293" s="105">
        <v>10</v>
      </c>
      <c r="F293" s="710" t="s">
        <v>966</v>
      </c>
      <c r="G293" s="105">
        <v>4.8</v>
      </c>
      <c r="H293" s="105"/>
      <c r="I293" s="105"/>
      <c r="J293" s="105">
        <v>0</v>
      </c>
      <c r="K293" s="1205"/>
      <c r="L293" s="1205"/>
      <c r="M293" s="1205"/>
      <c r="N293" s="1205"/>
      <c r="O293" s="1205"/>
      <c r="P293" s="1205"/>
    </row>
    <row r="294" spans="1:16" ht="12.75">
      <c r="A294" s="105">
        <v>289</v>
      </c>
      <c r="B294" s="105" t="s">
        <v>970</v>
      </c>
      <c r="C294" s="105" t="s">
        <v>971</v>
      </c>
      <c r="D294" s="105">
        <v>2000</v>
      </c>
      <c r="E294" s="105">
        <v>10</v>
      </c>
      <c r="F294" s="710" t="s">
        <v>966</v>
      </c>
      <c r="G294" s="105">
        <v>0</v>
      </c>
      <c r="H294" s="105"/>
      <c r="I294" s="105"/>
      <c r="J294" s="105">
        <v>0</v>
      </c>
      <c r="K294" s="1205"/>
      <c r="L294" s="1205"/>
      <c r="M294" s="1205"/>
      <c r="N294" s="1205"/>
      <c r="O294" s="1205"/>
      <c r="P294" s="1205"/>
    </row>
    <row r="295" spans="1:16" ht="12.75">
      <c r="A295" s="105">
        <v>290</v>
      </c>
      <c r="B295" s="105" t="s">
        <v>1720</v>
      </c>
      <c r="C295" s="105" t="s">
        <v>862</v>
      </c>
      <c r="D295" s="105">
        <v>2008</v>
      </c>
      <c r="E295" s="105">
        <v>10</v>
      </c>
      <c r="F295" s="710" t="s">
        <v>966</v>
      </c>
      <c r="G295" s="105">
        <v>17</v>
      </c>
      <c r="H295" s="105"/>
      <c r="I295" s="105"/>
      <c r="J295" s="105">
        <v>35157.8</v>
      </c>
      <c r="K295" s="1205"/>
      <c r="L295" s="1205"/>
      <c r="M295" s="1205"/>
      <c r="N295" s="1205"/>
      <c r="O295" s="1205"/>
      <c r="P295" s="1205"/>
    </row>
    <row r="296" spans="1:16" ht="12.75">
      <c r="A296" s="105">
        <v>291</v>
      </c>
      <c r="B296" s="105" t="s">
        <v>1721</v>
      </c>
      <c r="C296" s="105" t="s">
        <v>972</v>
      </c>
      <c r="D296" s="105">
        <v>2008</v>
      </c>
      <c r="E296" s="105">
        <v>10</v>
      </c>
      <c r="F296" s="710" t="s">
        <v>966</v>
      </c>
      <c r="G296" s="105">
        <v>15.6</v>
      </c>
      <c r="H296" s="105"/>
      <c r="I296" s="105"/>
      <c r="J296" s="105">
        <v>237243.22</v>
      </c>
      <c r="K296" s="1205"/>
      <c r="L296" s="1205"/>
      <c r="M296" s="1205"/>
      <c r="N296" s="1205"/>
      <c r="O296" s="1205"/>
      <c r="P296" s="1205"/>
    </row>
    <row r="297" spans="1:16" ht="12.75">
      <c r="A297" s="105">
        <v>292</v>
      </c>
      <c r="B297" s="105" t="s">
        <v>1719</v>
      </c>
      <c r="C297" s="105" t="s">
        <v>837</v>
      </c>
      <c r="D297" s="105">
        <v>2007</v>
      </c>
      <c r="E297" s="105">
        <v>10</v>
      </c>
      <c r="F297" s="710" t="s">
        <v>966</v>
      </c>
      <c r="G297" s="105">
        <v>17</v>
      </c>
      <c r="H297" s="105"/>
      <c r="I297" s="105"/>
      <c r="J297" s="105">
        <v>25830.91</v>
      </c>
      <c r="K297" s="1205"/>
      <c r="L297" s="1205"/>
      <c r="M297" s="1205"/>
      <c r="N297" s="1205"/>
      <c r="O297" s="1205"/>
      <c r="P297" s="1205"/>
    </row>
    <row r="298" spans="1:16" ht="12.75">
      <c r="A298" s="105">
        <v>293</v>
      </c>
      <c r="B298" s="105" t="s">
        <v>1722</v>
      </c>
      <c r="C298" s="105" t="s">
        <v>835</v>
      </c>
      <c r="D298" s="105">
        <v>2008</v>
      </c>
      <c r="E298" s="105">
        <v>10</v>
      </c>
      <c r="F298" s="710" t="s">
        <v>966</v>
      </c>
      <c r="G298" s="105">
        <v>17</v>
      </c>
      <c r="H298" s="105"/>
      <c r="I298" s="105"/>
      <c r="J298" s="105">
        <v>53943.21</v>
      </c>
      <c r="K298" s="1205"/>
      <c r="L298" s="1205"/>
      <c r="M298" s="1205"/>
      <c r="N298" s="1205"/>
      <c r="O298" s="1205"/>
      <c r="P298" s="1205"/>
    </row>
    <row r="299" spans="1:16" ht="12.75">
      <c r="A299" s="105">
        <v>294</v>
      </c>
      <c r="B299" s="105" t="s">
        <v>973</v>
      </c>
      <c r="C299" s="105" t="s">
        <v>837</v>
      </c>
      <c r="D299" s="105">
        <v>2011</v>
      </c>
      <c r="E299" s="105">
        <v>10</v>
      </c>
      <c r="F299" s="710" t="s">
        <v>966</v>
      </c>
      <c r="G299" s="105">
        <v>17</v>
      </c>
      <c r="H299" s="105"/>
      <c r="I299" s="105"/>
      <c r="J299" s="105">
        <v>0</v>
      </c>
      <c r="K299" s="1205"/>
      <c r="L299" s="1205"/>
      <c r="M299" s="1205"/>
      <c r="N299" s="1205"/>
      <c r="O299" s="1205"/>
      <c r="P299" s="1205"/>
    </row>
    <row r="300" spans="1:16" ht="12.75">
      <c r="A300" s="105">
        <v>295</v>
      </c>
      <c r="B300" s="105" t="s">
        <v>1736</v>
      </c>
      <c r="C300" s="105" t="s">
        <v>835</v>
      </c>
      <c r="D300" s="105">
        <v>2004</v>
      </c>
      <c r="E300" s="105">
        <v>10</v>
      </c>
      <c r="F300" s="710" t="s">
        <v>974</v>
      </c>
      <c r="G300" s="105">
        <v>17</v>
      </c>
      <c r="H300" s="105"/>
      <c r="I300" s="105"/>
      <c r="J300" s="105">
        <v>0</v>
      </c>
      <c r="K300" s="1205"/>
      <c r="L300" s="1205"/>
      <c r="M300" s="1205"/>
      <c r="N300" s="1205"/>
      <c r="O300" s="1205"/>
      <c r="P300" s="1205"/>
    </row>
    <row r="301" spans="1:16" ht="12.75">
      <c r="A301" s="105">
        <v>296</v>
      </c>
      <c r="B301" s="105" t="s">
        <v>1728</v>
      </c>
      <c r="C301" s="105" t="s">
        <v>844</v>
      </c>
      <c r="D301" s="105">
        <v>1979</v>
      </c>
      <c r="E301" s="105">
        <v>10</v>
      </c>
      <c r="F301" s="710" t="s">
        <v>974</v>
      </c>
      <c r="G301" s="105">
        <v>25</v>
      </c>
      <c r="H301" s="105"/>
      <c r="I301" s="105"/>
      <c r="J301" s="105">
        <v>0</v>
      </c>
      <c r="K301" s="1205"/>
      <c r="L301" s="1205"/>
      <c r="M301" s="1205"/>
      <c r="N301" s="1205"/>
      <c r="O301" s="1205"/>
      <c r="P301" s="1205"/>
    </row>
    <row r="302" spans="1:16" ht="12.75">
      <c r="A302" s="105">
        <v>297</v>
      </c>
      <c r="B302" s="105" t="s">
        <v>1727</v>
      </c>
      <c r="C302" s="105" t="s">
        <v>844</v>
      </c>
      <c r="D302" s="105">
        <v>1990</v>
      </c>
      <c r="E302" s="105">
        <v>10</v>
      </c>
      <c r="F302" s="710" t="s">
        <v>974</v>
      </c>
      <c r="G302" s="105">
        <v>31</v>
      </c>
      <c r="H302" s="105"/>
      <c r="I302" s="105"/>
      <c r="J302" s="105">
        <v>53107.52</v>
      </c>
      <c r="K302" s="1205"/>
      <c r="L302" s="1205"/>
      <c r="M302" s="1205"/>
      <c r="N302" s="1205"/>
      <c r="O302" s="1205"/>
      <c r="P302" s="1205"/>
    </row>
    <row r="303" spans="1:16" ht="12.75">
      <c r="A303" s="105">
        <v>298</v>
      </c>
      <c r="B303" s="105" t="s">
        <v>1726</v>
      </c>
      <c r="C303" s="105" t="s">
        <v>838</v>
      </c>
      <c r="D303" s="105">
        <v>1988</v>
      </c>
      <c r="E303" s="105">
        <v>10</v>
      </c>
      <c r="F303" s="710" t="s">
        <v>974</v>
      </c>
      <c r="G303" s="105">
        <v>27</v>
      </c>
      <c r="H303" s="105"/>
      <c r="I303" s="105"/>
      <c r="J303" s="105">
        <v>0</v>
      </c>
      <c r="K303" s="1205"/>
      <c r="L303" s="1205"/>
      <c r="M303" s="1205"/>
      <c r="N303" s="1205"/>
      <c r="O303" s="1205"/>
      <c r="P303" s="1205"/>
    </row>
    <row r="304" spans="1:16" ht="12.75">
      <c r="A304" s="105">
        <v>299</v>
      </c>
      <c r="B304" s="105" t="s">
        <v>1733</v>
      </c>
      <c r="C304" s="105" t="s">
        <v>835</v>
      </c>
      <c r="D304" s="105">
        <v>2000</v>
      </c>
      <c r="E304" s="105">
        <v>10</v>
      </c>
      <c r="F304" s="710" t="s">
        <v>974</v>
      </c>
      <c r="G304" s="105">
        <v>17</v>
      </c>
      <c r="H304" s="105"/>
      <c r="I304" s="105"/>
      <c r="J304" s="105">
        <v>0</v>
      </c>
      <c r="K304" s="1205"/>
      <c r="L304" s="1205"/>
      <c r="M304" s="1205"/>
      <c r="N304" s="1205"/>
      <c r="O304" s="1205"/>
      <c r="P304" s="1205"/>
    </row>
    <row r="305" spans="1:16" ht="12.75">
      <c r="A305" s="105">
        <v>300</v>
      </c>
      <c r="B305" s="105" t="s">
        <v>1731</v>
      </c>
      <c r="C305" s="105" t="s">
        <v>841</v>
      </c>
      <c r="D305" s="105">
        <v>2001</v>
      </c>
      <c r="E305" s="105">
        <v>10</v>
      </c>
      <c r="F305" s="710" t="s">
        <v>974</v>
      </c>
      <c r="G305" s="105">
        <v>17.9</v>
      </c>
      <c r="H305" s="105"/>
      <c r="I305" s="105"/>
      <c r="J305" s="105">
        <v>0</v>
      </c>
      <c r="K305" s="1205"/>
      <c r="L305" s="1205"/>
      <c r="M305" s="1205"/>
      <c r="N305" s="1205"/>
      <c r="O305" s="1205"/>
      <c r="P305" s="1205"/>
    </row>
    <row r="306" spans="1:16" ht="12.75">
      <c r="A306" s="105">
        <v>301</v>
      </c>
      <c r="B306" s="105" t="s">
        <v>1735</v>
      </c>
      <c r="C306" s="105" t="s">
        <v>835</v>
      </c>
      <c r="D306" s="105">
        <v>2004</v>
      </c>
      <c r="E306" s="105">
        <v>10</v>
      </c>
      <c r="F306" s="710" t="s">
        <v>974</v>
      </c>
      <c r="G306" s="105">
        <v>17</v>
      </c>
      <c r="H306" s="105"/>
      <c r="I306" s="105"/>
      <c r="J306" s="105">
        <v>0</v>
      </c>
      <c r="K306" s="1205"/>
      <c r="L306" s="1205"/>
      <c r="M306" s="1205"/>
      <c r="N306" s="1205"/>
      <c r="O306" s="1205"/>
      <c r="P306" s="1205"/>
    </row>
    <row r="307" spans="1:16" ht="12.75">
      <c r="A307" s="105">
        <v>302</v>
      </c>
      <c r="B307" s="105" t="s">
        <v>1737</v>
      </c>
      <c r="C307" s="105" t="s">
        <v>835</v>
      </c>
      <c r="D307" s="105">
        <v>2004</v>
      </c>
      <c r="E307" s="105">
        <v>10</v>
      </c>
      <c r="F307" s="710" t="s">
        <v>974</v>
      </c>
      <c r="G307" s="105">
        <v>17</v>
      </c>
      <c r="H307" s="105"/>
      <c r="I307" s="105"/>
      <c r="J307" s="105">
        <v>0</v>
      </c>
      <c r="K307" s="1205"/>
      <c r="L307" s="1205"/>
      <c r="M307" s="1205"/>
      <c r="N307" s="1205"/>
      <c r="O307" s="1205"/>
      <c r="P307" s="1205"/>
    </row>
    <row r="308" spans="1:16" ht="12.75">
      <c r="A308" s="105">
        <v>303</v>
      </c>
      <c r="B308" s="105" t="s">
        <v>975</v>
      </c>
      <c r="C308" s="105" t="s">
        <v>916</v>
      </c>
      <c r="D308" s="105">
        <v>1989</v>
      </c>
      <c r="E308" s="105">
        <v>10</v>
      </c>
      <c r="F308" s="710" t="s">
        <v>974</v>
      </c>
      <c r="G308" s="105">
        <v>46</v>
      </c>
      <c r="H308" s="105"/>
      <c r="I308" s="105"/>
      <c r="J308" s="105">
        <v>0</v>
      </c>
      <c r="K308" s="1205"/>
      <c r="L308" s="1205"/>
      <c r="M308" s="1205"/>
      <c r="N308" s="1205"/>
      <c r="O308" s="1205"/>
      <c r="P308" s="1205"/>
    </row>
    <row r="309" spans="1:16" ht="12.75">
      <c r="A309" s="105">
        <v>304</v>
      </c>
      <c r="B309" s="105" t="s">
        <v>976</v>
      </c>
      <c r="C309" s="105" t="s">
        <v>875</v>
      </c>
      <c r="D309" s="105">
        <v>1977</v>
      </c>
      <c r="E309" s="105">
        <v>10</v>
      </c>
      <c r="F309" s="710" t="s">
        <v>974</v>
      </c>
      <c r="G309" s="105">
        <v>40</v>
      </c>
      <c r="H309" s="105"/>
      <c r="I309" s="105"/>
      <c r="J309" s="105">
        <v>0</v>
      </c>
      <c r="K309" s="1205"/>
      <c r="L309" s="1205"/>
      <c r="M309" s="1205"/>
      <c r="N309" s="1205"/>
      <c r="O309" s="1205"/>
      <c r="P309" s="1205"/>
    </row>
    <row r="310" spans="1:16" ht="12.75">
      <c r="A310" s="105">
        <v>305</v>
      </c>
      <c r="B310" s="105" t="s">
        <v>1739</v>
      </c>
      <c r="C310" s="105" t="s">
        <v>844</v>
      </c>
      <c r="D310" s="105">
        <v>2001</v>
      </c>
      <c r="E310" s="105">
        <v>10</v>
      </c>
      <c r="F310" s="710" t="s">
        <v>974</v>
      </c>
      <c r="G310" s="105">
        <v>17.9</v>
      </c>
      <c r="H310" s="105"/>
      <c r="I310" s="105"/>
      <c r="J310" s="105">
        <v>0</v>
      </c>
      <c r="K310" s="1205"/>
      <c r="L310" s="1205"/>
      <c r="M310" s="1205"/>
      <c r="N310" s="1205"/>
      <c r="O310" s="1205"/>
      <c r="P310" s="1205"/>
    </row>
    <row r="311" spans="1:16" ht="12.75">
      <c r="A311" s="105">
        <v>306</v>
      </c>
      <c r="B311" s="105" t="s">
        <v>1732</v>
      </c>
      <c r="C311" s="105" t="s">
        <v>835</v>
      </c>
      <c r="D311" s="105">
        <v>1996</v>
      </c>
      <c r="E311" s="105">
        <v>10</v>
      </c>
      <c r="F311" s="710" t="s">
        <v>974</v>
      </c>
      <c r="G311" s="105">
        <v>17</v>
      </c>
      <c r="H311" s="105">
        <v>1.2</v>
      </c>
      <c r="I311" s="105">
        <v>14.4</v>
      </c>
      <c r="J311" s="105">
        <v>0</v>
      </c>
      <c r="K311" s="1205" t="s">
        <v>1459</v>
      </c>
      <c r="L311" s="1205" t="s">
        <v>1367</v>
      </c>
      <c r="M311" s="1205" t="s">
        <v>940</v>
      </c>
      <c r="N311" s="1205">
        <v>85.95</v>
      </c>
      <c r="O311" s="1205">
        <v>11.5</v>
      </c>
      <c r="P311" s="1205">
        <v>2.5</v>
      </c>
    </row>
    <row r="312" spans="1:16" ht="12.75">
      <c r="A312" s="105">
        <v>307</v>
      </c>
      <c r="B312" s="105" t="s">
        <v>1734</v>
      </c>
      <c r="C312" s="105" t="s">
        <v>835</v>
      </c>
      <c r="D312" s="105">
        <v>2002</v>
      </c>
      <c r="E312" s="105">
        <v>10</v>
      </c>
      <c r="F312" s="710" t="s">
        <v>974</v>
      </c>
      <c r="G312" s="105">
        <v>17</v>
      </c>
      <c r="H312" s="105"/>
      <c r="I312" s="105"/>
      <c r="J312" s="105">
        <v>0</v>
      </c>
      <c r="K312" s="1205"/>
      <c r="L312" s="1205"/>
      <c r="M312" s="1205"/>
      <c r="N312" s="1205"/>
      <c r="O312" s="1205"/>
      <c r="P312" s="1205"/>
    </row>
    <row r="313" spans="1:16" ht="12.75">
      <c r="A313" s="105">
        <v>308</v>
      </c>
      <c r="B313" s="105" t="s">
        <v>977</v>
      </c>
      <c r="C313" s="105" t="s">
        <v>888</v>
      </c>
      <c r="D313" s="105">
        <v>1988</v>
      </c>
      <c r="E313" s="105">
        <v>10</v>
      </c>
      <c r="F313" s="710" t="s">
        <v>974</v>
      </c>
      <c r="G313" s="105">
        <v>15.6</v>
      </c>
      <c r="H313" s="105"/>
      <c r="I313" s="105"/>
      <c r="J313" s="105">
        <v>7211.24</v>
      </c>
      <c r="K313" s="1205"/>
      <c r="L313" s="1205"/>
      <c r="M313" s="1205"/>
      <c r="N313" s="1205"/>
      <c r="O313" s="1205"/>
      <c r="P313" s="1205"/>
    </row>
    <row r="314" spans="1:16" ht="12.75">
      <c r="A314" s="105">
        <v>309</v>
      </c>
      <c r="B314" s="105" t="s">
        <v>978</v>
      </c>
      <c r="C314" s="105" t="s">
        <v>979</v>
      </c>
      <c r="D314" s="105">
        <v>1990</v>
      </c>
      <c r="E314" s="105">
        <v>10</v>
      </c>
      <c r="F314" s="710" t="s">
        <v>974</v>
      </c>
      <c r="G314" s="105">
        <v>40</v>
      </c>
      <c r="H314" s="105"/>
      <c r="I314" s="105"/>
      <c r="J314" s="105">
        <v>0</v>
      </c>
      <c r="K314" s="1205"/>
      <c r="L314" s="1205"/>
      <c r="M314" s="1205"/>
      <c r="N314" s="1205"/>
      <c r="O314" s="1205"/>
      <c r="P314" s="1205"/>
    </row>
    <row r="315" spans="1:16" ht="12.75">
      <c r="A315" s="105">
        <v>310</v>
      </c>
      <c r="B315" s="105" t="s">
        <v>980</v>
      </c>
      <c r="C315" s="105" t="s">
        <v>881</v>
      </c>
      <c r="D315" s="105">
        <v>1975</v>
      </c>
      <c r="E315" s="105">
        <v>10</v>
      </c>
      <c r="F315" s="710" t="s">
        <v>974</v>
      </c>
      <c r="G315" s="105">
        <v>31</v>
      </c>
      <c r="H315" s="105"/>
      <c r="I315" s="105"/>
      <c r="J315" s="105">
        <v>0</v>
      </c>
      <c r="K315" s="1205"/>
      <c r="L315" s="1205"/>
      <c r="M315" s="1205"/>
      <c r="N315" s="1205"/>
      <c r="O315" s="1205"/>
      <c r="P315" s="1205"/>
    </row>
    <row r="316" spans="1:16" ht="12.75">
      <c r="A316" s="105">
        <v>311</v>
      </c>
      <c r="B316" s="105" t="s">
        <v>1743</v>
      </c>
      <c r="C316" s="105" t="s">
        <v>882</v>
      </c>
      <c r="D316" s="105">
        <v>1982</v>
      </c>
      <c r="E316" s="105">
        <v>10</v>
      </c>
      <c r="F316" s="710" t="s">
        <v>974</v>
      </c>
      <c r="G316" s="105">
        <v>4.8</v>
      </c>
      <c r="H316" s="105"/>
      <c r="I316" s="105"/>
      <c r="J316" s="105">
        <v>0</v>
      </c>
      <c r="K316" s="1205"/>
      <c r="L316" s="1205"/>
      <c r="M316" s="1205"/>
      <c r="N316" s="1205"/>
      <c r="O316" s="1205"/>
      <c r="P316" s="1205"/>
    </row>
    <row r="317" spans="1:16" ht="12.75">
      <c r="A317" s="105">
        <v>312</v>
      </c>
      <c r="B317" s="105" t="s">
        <v>984</v>
      </c>
      <c r="C317" s="105" t="s">
        <v>879</v>
      </c>
      <c r="D317" s="105">
        <v>1992</v>
      </c>
      <c r="E317" s="105">
        <v>10</v>
      </c>
      <c r="F317" s="710" t="s">
        <v>974</v>
      </c>
      <c r="G317" s="105">
        <v>26</v>
      </c>
      <c r="H317" s="105"/>
      <c r="I317" s="105"/>
      <c r="J317" s="105">
        <v>0</v>
      </c>
      <c r="K317" s="1205"/>
      <c r="L317" s="1205"/>
      <c r="M317" s="1205"/>
      <c r="N317" s="1205"/>
      <c r="O317" s="1205"/>
      <c r="P317" s="1205"/>
    </row>
    <row r="318" spans="1:16" ht="12.75">
      <c r="A318" s="105">
        <v>313</v>
      </c>
      <c r="B318" s="105" t="s">
        <v>1740</v>
      </c>
      <c r="C318" s="105" t="s">
        <v>831</v>
      </c>
      <c r="D318" s="105">
        <v>2005</v>
      </c>
      <c r="E318" s="105">
        <v>8</v>
      </c>
      <c r="F318" s="710" t="s">
        <v>974</v>
      </c>
      <c r="G318" s="105">
        <v>11.5</v>
      </c>
      <c r="H318" s="105"/>
      <c r="I318" s="105"/>
      <c r="J318" s="105">
        <v>24760.76</v>
      </c>
      <c r="K318" s="1205"/>
      <c r="L318" s="1205"/>
      <c r="M318" s="1205"/>
      <c r="N318" s="1205"/>
      <c r="O318" s="1205"/>
      <c r="P318" s="1205"/>
    </row>
    <row r="319" spans="1:16" ht="12.75">
      <c r="A319" s="105">
        <v>314</v>
      </c>
      <c r="B319" s="105" t="s">
        <v>1738</v>
      </c>
      <c r="C319" s="105" t="s">
        <v>835</v>
      </c>
      <c r="D319" s="105">
        <v>2004</v>
      </c>
      <c r="E319" s="105">
        <v>10</v>
      </c>
      <c r="F319" s="710" t="s">
        <v>974</v>
      </c>
      <c r="G319" s="105">
        <v>17</v>
      </c>
      <c r="H319" s="105"/>
      <c r="I319" s="105"/>
      <c r="J319" s="105">
        <v>4066.28</v>
      </c>
      <c r="K319" s="1205"/>
      <c r="L319" s="1205"/>
      <c r="M319" s="1205"/>
      <c r="N319" s="1205"/>
      <c r="O319" s="1205"/>
      <c r="P319" s="1205"/>
    </row>
    <row r="320" spans="1:16" ht="12.75">
      <c r="A320" s="105">
        <v>315</v>
      </c>
      <c r="B320" s="105" t="s">
        <v>1730</v>
      </c>
      <c r="C320" s="105" t="s">
        <v>831</v>
      </c>
      <c r="D320" s="105">
        <v>1998</v>
      </c>
      <c r="E320" s="105">
        <v>8</v>
      </c>
      <c r="F320" s="710" t="s">
        <v>974</v>
      </c>
      <c r="G320" s="105">
        <v>16.7</v>
      </c>
      <c r="H320" s="105"/>
      <c r="I320" s="105"/>
      <c r="J320" s="105">
        <v>0</v>
      </c>
      <c r="K320" s="1205"/>
      <c r="L320" s="1205"/>
      <c r="M320" s="1205"/>
      <c r="N320" s="1205"/>
      <c r="O320" s="1205"/>
      <c r="P320" s="1205"/>
    </row>
    <row r="321" spans="1:16" ht="12.75">
      <c r="A321" s="105">
        <v>316</v>
      </c>
      <c r="B321" s="105" t="s">
        <v>1729</v>
      </c>
      <c r="C321" s="105" t="s">
        <v>1433</v>
      </c>
      <c r="D321" s="105">
        <v>1990</v>
      </c>
      <c r="E321" s="105">
        <v>10</v>
      </c>
      <c r="F321" s="710" t="s">
        <v>974</v>
      </c>
      <c r="G321" s="105">
        <v>0</v>
      </c>
      <c r="H321" s="105"/>
      <c r="I321" s="105"/>
      <c r="J321" s="105">
        <v>0</v>
      </c>
      <c r="K321" s="1205"/>
      <c r="L321" s="1205"/>
      <c r="M321" s="1205"/>
      <c r="N321" s="1205"/>
      <c r="O321" s="1205"/>
      <c r="P321" s="1205"/>
    </row>
    <row r="322" spans="1:16" ht="12.75">
      <c r="A322" s="105">
        <v>317</v>
      </c>
      <c r="B322" s="105" t="s">
        <v>985</v>
      </c>
      <c r="C322" s="105" t="s">
        <v>883</v>
      </c>
      <c r="D322" s="105">
        <v>1959</v>
      </c>
      <c r="E322" s="105">
        <v>10</v>
      </c>
      <c r="F322" s="710" t="s">
        <v>974</v>
      </c>
      <c r="G322" s="105">
        <v>0</v>
      </c>
      <c r="H322" s="105"/>
      <c r="I322" s="105"/>
      <c r="J322" s="105">
        <v>0</v>
      </c>
      <c r="K322" s="1205"/>
      <c r="L322" s="1205"/>
      <c r="M322" s="1205"/>
      <c r="N322" s="1205"/>
      <c r="O322" s="1205"/>
      <c r="P322" s="1205"/>
    </row>
    <row r="323" spans="1:16" ht="12.75">
      <c r="A323" s="105">
        <v>318</v>
      </c>
      <c r="B323" s="105" t="s">
        <v>986</v>
      </c>
      <c r="C323" s="105" t="s">
        <v>862</v>
      </c>
      <c r="D323" s="105">
        <v>2008</v>
      </c>
      <c r="E323" s="105">
        <v>10</v>
      </c>
      <c r="F323" s="710" t="s">
        <v>974</v>
      </c>
      <c r="G323" s="105">
        <v>17</v>
      </c>
      <c r="H323" s="105"/>
      <c r="I323" s="105"/>
      <c r="J323" s="105">
        <v>35089.67</v>
      </c>
      <c r="K323" s="1205"/>
      <c r="L323" s="1205"/>
      <c r="M323" s="1205"/>
      <c r="N323" s="1205"/>
      <c r="O323" s="1205"/>
      <c r="P323" s="1205"/>
    </row>
    <row r="324" spans="1:16" ht="12.75">
      <c r="A324" s="105">
        <v>319</v>
      </c>
      <c r="B324" s="105" t="s">
        <v>987</v>
      </c>
      <c r="C324" s="105" t="s">
        <v>837</v>
      </c>
      <c r="D324" s="105">
        <v>2007</v>
      </c>
      <c r="E324" s="105">
        <v>10</v>
      </c>
      <c r="F324" s="710" t="s">
        <v>974</v>
      </c>
      <c r="G324" s="105">
        <v>17</v>
      </c>
      <c r="H324" s="105"/>
      <c r="I324" s="105"/>
      <c r="J324" s="105">
        <v>25830.91</v>
      </c>
      <c r="K324" s="1205"/>
      <c r="L324" s="1205"/>
      <c r="M324" s="1205"/>
      <c r="N324" s="1205"/>
      <c r="O324" s="1205"/>
      <c r="P324" s="1205"/>
    </row>
    <row r="325" spans="1:16" ht="12.75">
      <c r="A325" s="105">
        <v>320</v>
      </c>
      <c r="B325" s="105" t="s">
        <v>1741</v>
      </c>
      <c r="C325" s="105" t="s">
        <v>835</v>
      </c>
      <c r="D325" s="105">
        <v>2008</v>
      </c>
      <c r="E325" s="105">
        <v>10</v>
      </c>
      <c r="F325" s="710" t="s">
        <v>974</v>
      </c>
      <c r="G325" s="105">
        <v>17</v>
      </c>
      <c r="H325" s="105"/>
      <c r="I325" s="105"/>
      <c r="J325" s="105">
        <v>53985.73</v>
      </c>
      <c r="K325" s="1205"/>
      <c r="L325" s="1205"/>
      <c r="M325" s="1205"/>
      <c r="N325" s="1205"/>
      <c r="O325" s="1205"/>
      <c r="P325" s="1205"/>
    </row>
    <row r="326" spans="1:16" ht="12.75">
      <c r="A326" s="105">
        <v>321</v>
      </c>
      <c r="B326" s="105" t="s">
        <v>1742</v>
      </c>
      <c r="C326" s="105" t="s">
        <v>933</v>
      </c>
      <c r="D326" s="105">
        <v>2009</v>
      </c>
      <c r="E326" s="105">
        <v>8</v>
      </c>
      <c r="F326" s="710" t="s">
        <v>974</v>
      </c>
      <c r="G326" s="105">
        <v>11.5</v>
      </c>
      <c r="H326" s="105"/>
      <c r="I326" s="105"/>
      <c r="J326" s="105">
        <v>49104.71</v>
      </c>
      <c r="K326" s="1205"/>
      <c r="L326" s="1205"/>
      <c r="M326" s="1205"/>
      <c r="N326" s="1205"/>
      <c r="O326" s="1205"/>
      <c r="P326" s="1205"/>
    </row>
    <row r="327" spans="1:16" ht="12.75">
      <c r="A327" s="105">
        <v>322</v>
      </c>
      <c r="B327" s="105" t="s">
        <v>2033</v>
      </c>
      <c r="C327" s="105" t="s">
        <v>835</v>
      </c>
      <c r="D327" s="105">
        <v>2004</v>
      </c>
      <c r="E327" s="105">
        <v>10</v>
      </c>
      <c r="F327" s="710" t="s">
        <v>988</v>
      </c>
      <c r="G327" s="105">
        <v>17</v>
      </c>
      <c r="H327" s="105"/>
      <c r="I327" s="105"/>
      <c r="J327" s="105">
        <v>0</v>
      </c>
      <c r="K327" s="1205"/>
      <c r="L327" s="1205"/>
      <c r="M327" s="1205"/>
      <c r="N327" s="1205"/>
      <c r="O327" s="1205"/>
      <c r="P327" s="1205"/>
    </row>
    <row r="328" spans="1:16" ht="12.75">
      <c r="A328" s="105">
        <v>323</v>
      </c>
      <c r="B328" s="105" t="s">
        <v>989</v>
      </c>
      <c r="C328" s="105" t="s">
        <v>938</v>
      </c>
      <c r="D328" s="105">
        <v>2004</v>
      </c>
      <c r="E328" s="105">
        <v>10</v>
      </c>
      <c r="F328" s="710" t="s">
        <v>988</v>
      </c>
      <c r="G328" s="105">
        <v>39</v>
      </c>
      <c r="H328" s="105"/>
      <c r="I328" s="105"/>
      <c r="J328" s="105">
        <v>66823.32</v>
      </c>
      <c r="K328" s="1205"/>
      <c r="L328" s="1205"/>
      <c r="M328" s="1205"/>
      <c r="N328" s="1205"/>
      <c r="O328" s="1205"/>
      <c r="P328" s="1205"/>
    </row>
    <row r="329" spans="1:16" ht="12.75">
      <c r="A329" s="105">
        <v>324</v>
      </c>
      <c r="B329" s="105" t="s">
        <v>990</v>
      </c>
      <c r="C329" s="105" t="s">
        <v>930</v>
      </c>
      <c r="D329" s="105">
        <v>1989</v>
      </c>
      <c r="E329" s="105">
        <v>10</v>
      </c>
      <c r="F329" s="710" t="s">
        <v>988</v>
      </c>
      <c r="G329" s="105">
        <v>15.6</v>
      </c>
      <c r="H329" s="105"/>
      <c r="I329" s="105"/>
      <c r="J329" s="105">
        <v>0</v>
      </c>
      <c r="K329" s="1205"/>
      <c r="L329" s="1205"/>
      <c r="M329" s="1205"/>
      <c r="N329" s="1205"/>
      <c r="O329" s="1205"/>
      <c r="P329" s="1205"/>
    </row>
    <row r="330" spans="1:16" ht="12.75">
      <c r="A330" s="105">
        <v>325</v>
      </c>
      <c r="B330" s="105" t="s">
        <v>1751</v>
      </c>
      <c r="C330" s="105" t="s">
        <v>835</v>
      </c>
      <c r="D330" s="105">
        <v>1999</v>
      </c>
      <c r="E330" s="105">
        <v>10</v>
      </c>
      <c r="F330" s="710" t="s">
        <v>988</v>
      </c>
      <c r="G330" s="105">
        <v>17</v>
      </c>
      <c r="H330" s="105"/>
      <c r="I330" s="105"/>
      <c r="J330" s="105">
        <v>0</v>
      </c>
      <c r="K330" s="1205"/>
      <c r="L330" s="1205"/>
      <c r="M330" s="1205"/>
      <c r="N330" s="1205"/>
      <c r="O330" s="1205"/>
      <c r="P330" s="1205"/>
    </row>
    <row r="331" spans="1:16" ht="12.75">
      <c r="A331" s="105">
        <v>326</v>
      </c>
      <c r="B331" s="105" t="s">
        <v>1752</v>
      </c>
      <c r="C331" s="105" t="s">
        <v>844</v>
      </c>
      <c r="D331" s="105">
        <v>2000</v>
      </c>
      <c r="E331" s="105">
        <v>10</v>
      </c>
      <c r="F331" s="710" t="s">
        <v>988</v>
      </c>
      <c r="G331" s="105">
        <v>17.9</v>
      </c>
      <c r="H331" s="105"/>
      <c r="I331" s="105"/>
      <c r="J331" s="105">
        <v>0</v>
      </c>
      <c r="K331" s="1205"/>
      <c r="L331" s="1205"/>
      <c r="M331" s="1205"/>
      <c r="N331" s="1205"/>
      <c r="O331" s="1205"/>
      <c r="P331" s="1205"/>
    </row>
    <row r="332" spans="1:16" ht="12.75">
      <c r="A332" s="105">
        <v>327</v>
      </c>
      <c r="B332" s="105" t="s">
        <v>1745</v>
      </c>
      <c r="C332" s="105" t="s">
        <v>838</v>
      </c>
      <c r="D332" s="105">
        <v>1990</v>
      </c>
      <c r="E332" s="105">
        <v>10</v>
      </c>
      <c r="F332" s="710" t="s">
        <v>988</v>
      </c>
      <c r="G332" s="105">
        <v>27</v>
      </c>
      <c r="H332" s="105"/>
      <c r="I332" s="105"/>
      <c r="J332" s="105">
        <v>0</v>
      </c>
      <c r="K332" s="1205" t="s">
        <v>1459</v>
      </c>
      <c r="L332" s="1205" t="s">
        <v>828</v>
      </c>
      <c r="M332" s="1205" t="s">
        <v>837</v>
      </c>
      <c r="N332" s="1205">
        <v>136.35</v>
      </c>
      <c r="O332" s="1205">
        <v>17</v>
      </c>
      <c r="P332" s="1205">
        <v>3</v>
      </c>
    </row>
    <row r="333" spans="1:16" ht="12.75">
      <c r="A333" s="105">
        <v>328</v>
      </c>
      <c r="B333" s="105" t="s">
        <v>1753</v>
      </c>
      <c r="C333" s="105" t="s">
        <v>835</v>
      </c>
      <c r="D333" s="105">
        <v>2002</v>
      </c>
      <c r="E333" s="105">
        <v>10</v>
      </c>
      <c r="F333" s="710" t="s">
        <v>988</v>
      </c>
      <c r="G333" s="105">
        <v>17</v>
      </c>
      <c r="H333" s="105"/>
      <c r="I333" s="105"/>
      <c r="J333" s="105">
        <v>0</v>
      </c>
      <c r="K333" s="1205"/>
      <c r="L333" s="1205"/>
      <c r="M333" s="1205"/>
      <c r="N333" s="1205"/>
      <c r="O333" s="1205"/>
      <c r="P333" s="1205"/>
    </row>
    <row r="334" spans="1:16" ht="12.75">
      <c r="A334" s="105">
        <v>329</v>
      </c>
      <c r="B334" s="105" t="s">
        <v>1750</v>
      </c>
      <c r="C334" s="105" t="s">
        <v>831</v>
      </c>
      <c r="D334" s="105">
        <v>1988</v>
      </c>
      <c r="E334" s="105">
        <v>8</v>
      </c>
      <c r="F334" s="710" t="s">
        <v>988</v>
      </c>
      <c r="G334" s="105">
        <v>15.5</v>
      </c>
      <c r="H334" s="105">
        <v>1.2</v>
      </c>
      <c r="I334" s="105">
        <v>14.4</v>
      </c>
      <c r="J334" s="105">
        <v>0</v>
      </c>
      <c r="K334" s="1205"/>
      <c r="L334" s="1205"/>
      <c r="M334" s="1205"/>
      <c r="N334" s="1205"/>
      <c r="O334" s="1205"/>
      <c r="P334" s="1205"/>
    </row>
    <row r="335" spans="1:16" ht="12.75">
      <c r="A335" s="105">
        <v>330</v>
      </c>
      <c r="B335" s="105" t="s">
        <v>2037</v>
      </c>
      <c r="C335" s="105" t="s">
        <v>1433</v>
      </c>
      <c r="D335" s="105">
        <v>1988</v>
      </c>
      <c r="E335" s="105">
        <v>10</v>
      </c>
      <c r="F335" s="710" t="s">
        <v>988</v>
      </c>
      <c r="G335" s="105">
        <v>0</v>
      </c>
      <c r="H335" s="105"/>
      <c r="I335" s="105"/>
      <c r="J335" s="105">
        <v>0</v>
      </c>
      <c r="K335" s="1205"/>
      <c r="L335" s="1205"/>
      <c r="M335" s="1205"/>
      <c r="N335" s="1205"/>
      <c r="O335" s="1205"/>
      <c r="P335" s="1205"/>
    </row>
    <row r="336" spans="1:16" ht="12.75">
      <c r="A336" s="105">
        <v>331</v>
      </c>
      <c r="B336" s="105" t="s">
        <v>1744</v>
      </c>
      <c r="C336" s="105" t="s">
        <v>838</v>
      </c>
      <c r="D336" s="105">
        <v>1990</v>
      </c>
      <c r="E336" s="105">
        <v>10</v>
      </c>
      <c r="F336" s="710" t="s">
        <v>988</v>
      </c>
      <c r="G336" s="105">
        <v>25</v>
      </c>
      <c r="H336" s="105"/>
      <c r="I336" s="105"/>
      <c r="J336" s="105">
        <v>0</v>
      </c>
      <c r="K336" s="1205"/>
      <c r="L336" s="1205"/>
      <c r="M336" s="1205"/>
      <c r="N336" s="1205"/>
      <c r="O336" s="1205"/>
      <c r="P336" s="1205"/>
    </row>
    <row r="337" spans="1:16" ht="12.75">
      <c r="A337" s="105">
        <v>332</v>
      </c>
      <c r="B337" s="105" t="s">
        <v>1746</v>
      </c>
      <c r="C337" s="105" t="s">
        <v>838</v>
      </c>
      <c r="D337" s="105">
        <v>1990</v>
      </c>
      <c r="E337" s="105">
        <v>10</v>
      </c>
      <c r="F337" s="710" t="s">
        <v>988</v>
      </c>
      <c r="G337" s="105">
        <v>27</v>
      </c>
      <c r="H337" s="105"/>
      <c r="I337" s="105"/>
      <c r="J337" s="105">
        <v>0</v>
      </c>
      <c r="K337" s="1205"/>
      <c r="L337" s="1205"/>
      <c r="M337" s="1205"/>
      <c r="N337" s="1205"/>
      <c r="O337" s="1205"/>
      <c r="P337" s="1205"/>
    </row>
    <row r="338" spans="1:16" ht="12.75">
      <c r="A338" s="105">
        <v>333</v>
      </c>
      <c r="B338" s="105" t="s">
        <v>2036</v>
      </c>
      <c r="C338" s="105" t="s">
        <v>882</v>
      </c>
      <c r="D338" s="105">
        <v>1992</v>
      </c>
      <c r="E338" s="105">
        <v>10</v>
      </c>
      <c r="F338" s="710" t="s">
        <v>988</v>
      </c>
      <c r="G338" s="105">
        <v>4.8</v>
      </c>
      <c r="H338" s="105"/>
      <c r="I338" s="105"/>
      <c r="J338" s="105">
        <v>0</v>
      </c>
      <c r="K338" s="1205"/>
      <c r="L338" s="1205"/>
      <c r="M338" s="1205"/>
      <c r="N338" s="1205"/>
      <c r="O338" s="1205"/>
      <c r="P338" s="1205"/>
    </row>
    <row r="339" spans="1:16" ht="12.75">
      <c r="A339" s="105">
        <v>334</v>
      </c>
      <c r="B339" s="105" t="s">
        <v>1748</v>
      </c>
      <c r="C339" s="105" t="s">
        <v>991</v>
      </c>
      <c r="D339" s="105">
        <v>1989</v>
      </c>
      <c r="E339" s="105">
        <v>10</v>
      </c>
      <c r="F339" s="710" t="s">
        <v>988</v>
      </c>
      <c r="G339" s="105">
        <v>4.8</v>
      </c>
      <c r="H339" s="105"/>
      <c r="I339" s="105"/>
      <c r="J339" s="105">
        <v>0</v>
      </c>
      <c r="K339" s="1205"/>
      <c r="L339" s="1205"/>
      <c r="M339" s="1205"/>
      <c r="N339" s="1205"/>
      <c r="O339" s="1205"/>
      <c r="P339" s="1205"/>
    </row>
    <row r="340" spans="1:16" ht="12.75">
      <c r="A340" s="105">
        <v>335</v>
      </c>
      <c r="B340" s="105" t="s">
        <v>1747</v>
      </c>
      <c r="C340" s="105" t="s">
        <v>992</v>
      </c>
      <c r="D340" s="105">
        <v>1988</v>
      </c>
      <c r="E340" s="105">
        <v>10</v>
      </c>
      <c r="F340" s="710" t="s">
        <v>988</v>
      </c>
      <c r="G340" s="105">
        <v>7.8</v>
      </c>
      <c r="H340" s="105"/>
      <c r="I340" s="105"/>
      <c r="J340" s="105">
        <v>0</v>
      </c>
      <c r="K340" s="1205"/>
      <c r="L340" s="1205"/>
      <c r="M340" s="1205"/>
      <c r="N340" s="1205"/>
      <c r="O340" s="1205"/>
      <c r="P340" s="1205"/>
    </row>
    <row r="341" spans="1:16" ht="12.75">
      <c r="A341" s="105">
        <v>336</v>
      </c>
      <c r="B341" s="105" t="s">
        <v>1749</v>
      </c>
      <c r="C341" s="105" t="s">
        <v>835</v>
      </c>
      <c r="D341" s="105">
        <v>1992</v>
      </c>
      <c r="E341" s="105">
        <v>10</v>
      </c>
      <c r="F341" s="710" t="s">
        <v>988</v>
      </c>
      <c r="G341" s="105">
        <v>12</v>
      </c>
      <c r="H341" s="105"/>
      <c r="I341" s="105"/>
      <c r="J341" s="105">
        <v>0</v>
      </c>
      <c r="K341" s="1205"/>
      <c r="L341" s="1205"/>
      <c r="M341" s="1205"/>
      <c r="N341" s="1205"/>
      <c r="O341" s="1205"/>
      <c r="P341" s="1205"/>
    </row>
    <row r="342" spans="1:16" ht="12.75">
      <c r="A342" s="105">
        <v>337</v>
      </c>
      <c r="B342" s="105" t="s">
        <v>1446</v>
      </c>
      <c r="C342" s="105" t="s">
        <v>834</v>
      </c>
      <c r="D342" s="105">
        <v>1991</v>
      </c>
      <c r="E342" s="105">
        <v>10</v>
      </c>
      <c r="F342" s="710" t="s">
        <v>988</v>
      </c>
      <c r="G342" s="105">
        <v>27</v>
      </c>
      <c r="H342" s="105"/>
      <c r="I342" s="105"/>
      <c r="J342" s="105">
        <v>0</v>
      </c>
      <c r="K342" s="1205"/>
      <c r="L342" s="1205"/>
      <c r="M342" s="1205"/>
      <c r="N342" s="1205"/>
      <c r="O342" s="1205"/>
      <c r="P342" s="1205"/>
    </row>
    <row r="343" spans="1:16" ht="12.75">
      <c r="A343" s="105">
        <v>338</v>
      </c>
      <c r="B343" s="105" t="s">
        <v>2026</v>
      </c>
      <c r="C343" s="105" t="s">
        <v>835</v>
      </c>
      <c r="D343" s="105">
        <v>2004</v>
      </c>
      <c r="E343" s="105">
        <v>10</v>
      </c>
      <c r="F343" s="710" t="s">
        <v>988</v>
      </c>
      <c r="G343" s="105">
        <v>17</v>
      </c>
      <c r="H343" s="105"/>
      <c r="I343" s="105"/>
      <c r="J343" s="105">
        <v>0</v>
      </c>
      <c r="K343" s="1205"/>
      <c r="L343" s="1205"/>
      <c r="M343" s="1205"/>
      <c r="N343" s="1205"/>
      <c r="O343" s="1205"/>
      <c r="P343" s="1205"/>
    </row>
    <row r="344" spans="1:16" ht="12.75">
      <c r="A344" s="105">
        <v>339</v>
      </c>
      <c r="B344" s="105" t="s">
        <v>2032</v>
      </c>
      <c r="C344" s="105" t="s">
        <v>835</v>
      </c>
      <c r="D344" s="105">
        <v>2004</v>
      </c>
      <c r="E344" s="105">
        <v>10</v>
      </c>
      <c r="F344" s="710" t="s">
        <v>988</v>
      </c>
      <c r="G344" s="105">
        <v>17</v>
      </c>
      <c r="H344" s="105"/>
      <c r="I344" s="105"/>
      <c r="J344" s="105">
        <v>4068.6</v>
      </c>
      <c r="K344" s="1205"/>
      <c r="L344" s="1205"/>
      <c r="M344" s="1205"/>
      <c r="N344" s="1205"/>
      <c r="O344" s="1205"/>
      <c r="P344" s="1205"/>
    </row>
    <row r="345" spans="1:16" ht="12.75">
      <c r="A345" s="105">
        <v>340</v>
      </c>
      <c r="B345" s="105" t="s">
        <v>2035</v>
      </c>
      <c r="C345" s="105" t="s">
        <v>835</v>
      </c>
      <c r="D345" s="105">
        <v>2008</v>
      </c>
      <c r="E345" s="105">
        <v>10</v>
      </c>
      <c r="F345" s="710" t="s">
        <v>988</v>
      </c>
      <c r="G345" s="105">
        <v>18.1</v>
      </c>
      <c r="H345" s="105"/>
      <c r="I345" s="105"/>
      <c r="J345" s="105">
        <v>59861.62</v>
      </c>
      <c r="K345" s="1205"/>
      <c r="L345" s="1205"/>
      <c r="M345" s="1205"/>
      <c r="N345" s="1205"/>
      <c r="O345" s="1205"/>
      <c r="P345" s="1205"/>
    </row>
    <row r="346" spans="1:16" ht="12.75">
      <c r="A346" s="105">
        <v>341</v>
      </c>
      <c r="B346" s="105" t="s">
        <v>2034</v>
      </c>
      <c r="C346" s="105" t="s">
        <v>835</v>
      </c>
      <c r="D346" s="105">
        <v>2008</v>
      </c>
      <c r="E346" s="105">
        <v>10</v>
      </c>
      <c r="F346" s="710" t="s">
        <v>988</v>
      </c>
      <c r="G346" s="105">
        <v>17</v>
      </c>
      <c r="H346" s="105"/>
      <c r="I346" s="105"/>
      <c r="J346" s="105">
        <v>56078.12</v>
      </c>
      <c r="K346" s="1205"/>
      <c r="L346" s="1205"/>
      <c r="M346" s="1205"/>
      <c r="N346" s="1205"/>
      <c r="O346" s="1205"/>
      <c r="P346" s="1205"/>
    </row>
    <row r="347" spans="1:16" ht="12.75">
      <c r="A347" s="105">
        <v>342</v>
      </c>
      <c r="B347" s="105" t="s">
        <v>993</v>
      </c>
      <c r="C347" s="105" t="s">
        <v>866</v>
      </c>
      <c r="D347" s="105">
        <v>2010</v>
      </c>
      <c r="E347" s="105">
        <v>8</v>
      </c>
      <c r="F347" s="710" t="s">
        <v>988</v>
      </c>
      <c r="G347" s="105">
        <v>11.5</v>
      </c>
      <c r="H347" s="105"/>
      <c r="I347" s="105"/>
      <c r="J347" s="105">
        <v>67778.4</v>
      </c>
      <c r="K347" s="1205"/>
      <c r="L347" s="1205"/>
      <c r="M347" s="1205"/>
      <c r="N347" s="1205"/>
      <c r="O347" s="1205"/>
      <c r="P347" s="1205"/>
    </row>
    <row r="348" spans="1:16" ht="12.75">
      <c r="A348" s="105">
        <v>343</v>
      </c>
      <c r="B348" s="105" t="s">
        <v>2045</v>
      </c>
      <c r="C348" s="105" t="s">
        <v>831</v>
      </c>
      <c r="D348" s="105">
        <v>2000</v>
      </c>
      <c r="E348" s="105">
        <v>10</v>
      </c>
      <c r="F348" s="710" t="s">
        <v>994</v>
      </c>
      <c r="G348" s="105">
        <v>16.5</v>
      </c>
      <c r="H348" s="105"/>
      <c r="I348" s="105"/>
      <c r="J348" s="105">
        <v>0</v>
      </c>
      <c r="K348" s="1205"/>
      <c r="L348" s="1205"/>
      <c r="M348" s="1205"/>
      <c r="N348" s="1205"/>
      <c r="O348" s="1205"/>
      <c r="P348" s="1205"/>
    </row>
    <row r="349" spans="1:16" ht="12.75">
      <c r="A349" s="105">
        <v>344</v>
      </c>
      <c r="B349" s="105" t="s">
        <v>2050</v>
      </c>
      <c r="C349" s="105" t="s">
        <v>882</v>
      </c>
      <c r="D349" s="105">
        <v>2000</v>
      </c>
      <c r="E349" s="105">
        <v>10</v>
      </c>
      <c r="F349" s="710" t="s">
        <v>994</v>
      </c>
      <c r="G349" s="105">
        <v>7.8</v>
      </c>
      <c r="H349" s="105"/>
      <c r="I349" s="105"/>
      <c r="J349" s="105">
        <v>10455.77</v>
      </c>
      <c r="K349" s="1205"/>
      <c r="L349" s="1205"/>
      <c r="M349" s="1205"/>
      <c r="N349" s="1205"/>
      <c r="O349" s="1205"/>
      <c r="P349" s="1205"/>
    </row>
    <row r="350" spans="1:16" ht="12.75">
      <c r="A350" s="105">
        <v>345</v>
      </c>
      <c r="B350" s="105" t="s">
        <v>2047</v>
      </c>
      <c r="C350" s="105" t="s">
        <v>835</v>
      </c>
      <c r="D350" s="105">
        <v>2005</v>
      </c>
      <c r="E350" s="105">
        <v>10</v>
      </c>
      <c r="F350" s="710" t="s">
        <v>994</v>
      </c>
      <c r="G350" s="105">
        <v>17</v>
      </c>
      <c r="H350" s="105"/>
      <c r="I350" s="105"/>
      <c r="J350" s="105">
        <v>4756.24</v>
      </c>
      <c r="K350" s="1205"/>
      <c r="L350" s="1205"/>
      <c r="M350" s="1205"/>
      <c r="N350" s="1205"/>
      <c r="O350" s="1205"/>
      <c r="P350" s="1205"/>
    </row>
    <row r="351" spans="1:16" ht="12.75">
      <c r="A351" s="105">
        <v>346</v>
      </c>
      <c r="B351" s="105" t="s">
        <v>995</v>
      </c>
      <c r="C351" s="105" t="s">
        <v>916</v>
      </c>
      <c r="D351" s="105">
        <v>1989</v>
      </c>
      <c r="E351" s="105">
        <v>10</v>
      </c>
      <c r="F351" s="710" t="s">
        <v>994</v>
      </c>
      <c r="G351" s="105">
        <v>46</v>
      </c>
      <c r="H351" s="105"/>
      <c r="I351" s="105"/>
      <c r="J351" s="105">
        <v>53180.94</v>
      </c>
      <c r="K351" s="1205"/>
      <c r="L351" s="1205"/>
      <c r="M351" s="1205"/>
      <c r="N351" s="1205"/>
      <c r="O351" s="1205"/>
      <c r="P351" s="1205"/>
    </row>
    <row r="352" spans="1:16" ht="12.75">
      <c r="A352" s="105">
        <v>347</v>
      </c>
      <c r="B352" s="105" t="s">
        <v>2048</v>
      </c>
      <c r="C352" s="105" t="s">
        <v>831</v>
      </c>
      <c r="D352" s="105">
        <v>2005</v>
      </c>
      <c r="E352" s="105">
        <v>8</v>
      </c>
      <c r="F352" s="710" t="s">
        <v>994</v>
      </c>
      <c r="G352" s="105">
        <v>11.5</v>
      </c>
      <c r="H352" s="105"/>
      <c r="I352" s="105"/>
      <c r="J352" s="105">
        <v>24678.04</v>
      </c>
      <c r="K352" s="1205"/>
      <c r="L352" s="1205"/>
      <c r="M352" s="1205"/>
      <c r="N352" s="1205"/>
      <c r="O352" s="1205"/>
      <c r="P352" s="1205"/>
    </row>
    <row r="353" spans="1:16" ht="12.75">
      <c r="A353" s="105">
        <v>348</v>
      </c>
      <c r="B353" s="105" t="s">
        <v>2046</v>
      </c>
      <c r="C353" s="105" t="s">
        <v>835</v>
      </c>
      <c r="D353" s="105">
        <v>1996</v>
      </c>
      <c r="E353" s="105">
        <v>10</v>
      </c>
      <c r="F353" s="710" t="s">
        <v>994</v>
      </c>
      <c r="G353" s="105">
        <v>17</v>
      </c>
      <c r="H353" s="105">
        <v>1.2</v>
      </c>
      <c r="I353" s="105">
        <v>14.4</v>
      </c>
      <c r="J353" s="105">
        <v>0</v>
      </c>
      <c r="K353" s="1205" t="s">
        <v>1459</v>
      </c>
      <c r="L353" s="1205" t="s">
        <v>1367</v>
      </c>
      <c r="M353" s="1205" t="s">
        <v>940</v>
      </c>
      <c r="N353" s="1205">
        <v>85.95</v>
      </c>
      <c r="O353" s="1205">
        <v>11.5</v>
      </c>
      <c r="P353" s="1205">
        <v>2.5</v>
      </c>
    </row>
    <row r="354" spans="1:16" ht="12.75">
      <c r="A354" s="105">
        <v>349</v>
      </c>
      <c r="B354" s="105" t="s">
        <v>996</v>
      </c>
      <c r="C354" s="105" t="s">
        <v>877</v>
      </c>
      <c r="D354" s="105">
        <v>2003</v>
      </c>
      <c r="E354" s="105">
        <v>10</v>
      </c>
      <c r="F354" s="710" t="s">
        <v>994</v>
      </c>
      <c r="G354" s="105">
        <v>24.4</v>
      </c>
      <c r="H354" s="105"/>
      <c r="I354" s="105"/>
      <c r="J354" s="105">
        <v>0</v>
      </c>
      <c r="K354" s="1205"/>
      <c r="L354" s="1205"/>
      <c r="M354" s="1205"/>
      <c r="N354" s="1205"/>
      <c r="O354" s="1205"/>
      <c r="P354" s="1205"/>
    </row>
    <row r="355" spans="1:16" ht="12.75">
      <c r="A355" s="105">
        <v>350</v>
      </c>
      <c r="B355" s="105" t="s">
        <v>2038</v>
      </c>
      <c r="C355" s="105" t="s">
        <v>844</v>
      </c>
      <c r="D355" s="105">
        <v>1990</v>
      </c>
      <c r="E355" s="105">
        <v>10</v>
      </c>
      <c r="F355" s="710" t="s">
        <v>994</v>
      </c>
      <c r="G355" s="105">
        <v>25</v>
      </c>
      <c r="H355" s="105"/>
      <c r="I355" s="105"/>
      <c r="J355" s="105">
        <v>0</v>
      </c>
      <c r="K355" s="1205"/>
      <c r="L355" s="1205"/>
      <c r="M355" s="1205"/>
      <c r="N355" s="1205"/>
      <c r="O355" s="1205"/>
      <c r="P355" s="1205"/>
    </row>
    <row r="356" spans="1:16" ht="12.75">
      <c r="A356" s="105">
        <v>351</v>
      </c>
      <c r="B356" s="105" t="s">
        <v>997</v>
      </c>
      <c r="C356" s="105" t="s">
        <v>930</v>
      </c>
      <c r="D356" s="105">
        <v>1991</v>
      </c>
      <c r="E356" s="105">
        <v>10</v>
      </c>
      <c r="F356" s="710" t="s">
        <v>994</v>
      </c>
      <c r="G356" s="105">
        <v>15.6</v>
      </c>
      <c r="H356" s="105"/>
      <c r="I356" s="105"/>
      <c r="J356" s="105">
        <v>0</v>
      </c>
      <c r="K356" s="1205"/>
      <c r="L356" s="1205"/>
      <c r="M356" s="1205"/>
      <c r="N356" s="1205"/>
      <c r="O356" s="1205"/>
      <c r="P356" s="1205"/>
    </row>
    <row r="357" spans="1:16" ht="12.75">
      <c r="A357" s="105">
        <v>352</v>
      </c>
      <c r="B357" s="105" t="s">
        <v>2042</v>
      </c>
      <c r="C357" s="105" t="s">
        <v>844</v>
      </c>
      <c r="D357" s="105">
        <v>1992</v>
      </c>
      <c r="E357" s="105">
        <v>10</v>
      </c>
      <c r="F357" s="710" t="s">
        <v>994</v>
      </c>
      <c r="G357" s="105">
        <v>27</v>
      </c>
      <c r="H357" s="105"/>
      <c r="I357" s="105"/>
      <c r="J357" s="105">
        <v>0</v>
      </c>
      <c r="K357" s="1205"/>
      <c r="L357" s="1205"/>
      <c r="M357" s="1205"/>
      <c r="N357" s="1205"/>
      <c r="O357" s="1205"/>
      <c r="P357" s="1205"/>
    </row>
    <row r="358" spans="1:16" ht="12.75">
      <c r="A358" s="105">
        <v>353</v>
      </c>
      <c r="B358" s="105" t="s">
        <v>2041</v>
      </c>
      <c r="C358" s="105" t="s">
        <v>844</v>
      </c>
      <c r="D358" s="105">
        <v>1994</v>
      </c>
      <c r="E358" s="105">
        <v>10</v>
      </c>
      <c r="F358" s="710" t="s">
        <v>994</v>
      </c>
      <c r="G358" s="105">
        <v>24.5</v>
      </c>
      <c r="H358" s="105"/>
      <c r="I358" s="105"/>
      <c r="J358" s="105">
        <v>0</v>
      </c>
      <c r="K358" s="1205"/>
      <c r="L358" s="1205"/>
      <c r="M358" s="1205"/>
      <c r="N358" s="1205"/>
      <c r="O358" s="1205"/>
      <c r="P358" s="1205"/>
    </row>
    <row r="359" spans="1:16" ht="12.75">
      <c r="A359" s="105">
        <v>354</v>
      </c>
      <c r="B359" s="105" t="s">
        <v>2040</v>
      </c>
      <c r="C359" s="105" t="s">
        <v>844</v>
      </c>
      <c r="D359" s="105">
        <v>1992</v>
      </c>
      <c r="E359" s="105">
        <v>10</v>
      </c>
      <c r="F359" s="710" t="s">
        <v>994</v>
      </c>
      <c r="G359" s="105">
        <v>24.5</v>
      </c>
      <c r="H359" s="105"/>
      <c r="I359" s="105"/>
      <c r="J359" s="105">
        <v>0</v>
      </c>
      <c r="K359" s="1205"/>
      <c r="L359" s="1205"/>
      <c r="M359" s="1205"/>
      <c r="N359" s="1205"/>
      <c r="O359" s="1205"/>
      <c r="P359" s="1205"/>
    </row>
    <row r="360" spans="1:16" ht="12.75">
      <c r="A360" s="105">
        <v>355</v>
      </c>
      <c r="B360" s="105" t="s">
        <v>2044</v>
      </c>
      <c r="C360" s="105" t="s">
        <v>844</v>
      </c>
      <c r="D360" s="105">
        <v>1996</v>
      </c>
      <c r="E360" s="105">
        <v>10</v>
      </c>
      <c r="F360" s="710" t="s">
        <v>994</v>
      </c>
      <c r="G360" s="105">
        <v>0</v>
      </c>
      <c r="H360" s="105"/>
      <c r="I360" s="105"/>
      <c r="J360" s="105">
        <v>0</v>
      </c>
      <c r="K360" s="1205"/>
      <c r="L360" s="1205"/>
      <c r="M360" s="1205"/>
      <c r="N360" s="1205"/>
      <c r="O360" s="1205"/>
      <c r="P360" s="1205"/>
    </row>
    <row r="361" spans="1:16" ht="12.75">
      <c r="A361" s="105">
        <v>356</v>
      </c>
      <c r="B361" s="105" t="s">
        <v>2043</v>
      </c>
      <c r="C361" s="105" t="s">
        <v>844</v>
      </c>
      <c r="D361" s="105">
        <v>1991</v>
      </c>
      <c r="E361" s="105">
        <v>10</v>
      </c>
      <c r="F361" s="710" t="s">
        <v>994</v>
      </c>
      <c r="G361" s="105">
        <v>0</v>
      </c>
      <c r="H361" s="105"/>
      <c r="I361" s="105"/>
      <c r="J361" s="105">
        <v>0</v>
      </c>
      <c r="K361" s="1205"/>
      <c r="L361" s="1205"/>
      <c r="M361" s="1205"/>
      <c r="N361" s="1205"/>
      <c r="O361" s="1205"/>
      <c r="P361" s="1205"/>
    </row>
    <row r="362" spans="1:16" ht="12.75">
      <c r="A362" s="105">
        <v>357</v>
      </c>
      <c r="B362" s="105" t="s">
        <v>2049</v>
      </c>
      <c r="C362" s="105" t="s">
        <v>835</v>
      </c>
      <c r="D362" s="105">
        <v>2008</v>
      </c>
      <c r="E362" s="105">
        <v>10</v>
      </c>
      <c r="F362" s="710" t="s">
        <v>994</v>
      </c>
      <c r="G362" s="105">
        <v>17</v>
      </c>
      <c r="H362" s="105"/>
      <c r="I362" s="105"/>
      <c r="J362" s="105">
        <v>53885.61</v>
      </c>
      <c r="K362" s="1205"/>
      <c r="L362" s="1205"/>
      <c r="M362" s="1205"/>
      <c r="N362" s="1205"/>
      <c r="O362" s="1205"/>
      <c r="P362" s="1205"/>
    </row>
    <row r="363" spans="1:16" ht="12.75">
      <c r="A363" s="105">
        <v>358</v>
      </c>
      <c r="B363" s="105" t="s">
        <v>998</v>
      </c>
      <c r="C363" s="105" t="s">
        <v>837</v>
      </c>
      <c r="D363" s="105">
        <v>2009</v>
      </c>
      <c r="E363" s="105">
        <v>10</v>
      </c>
      <c r="F363" s="710" t="s">
        <v>994</v>
      </c>
      <c r="G363" s="105">
        <v>17</v>
      </c>
      <c r="H363" s="105"/>
      <c r="I363" s="105"/>
      <c r="J363" s="105">
        <v>69368.35</v>
      </c>
      <c r="K363" s="1205"/>
      <c r="L363" s="1205"/>
      <c r="M363" s="1205"/>
      <c r="N363" s="1205"/>
      <c r="O363" s="1205"/>
      <c r="P363" s="1205"/>
    </row>
    <row r="364" spans="1:16" ht="12.75">
      <c r="A364" s="105">
        <v>359</v>
      </c>
      <c r="B364" s="105" t="s">
        <v>2055</v>
      </c>
      <c r="C364" s="105" t="s">
        <v>835</v>
      </c>
      <c r="D364" s="105">
        <v>1996</v>
      </c>
      <c r="E364" s="105">
        <v>10</v>
      </c>
      <c r="F364" s="710" t="s">
        <v>999</v>
      </c>
      <c r="G364" s="105">
        <v>17</v>
      </c>
      <c r="H364" s="105"/>
      <c r="I364" s="105"/>
      <c r="J364" s="105">
        <v>0</v>
      </c>
      <c r="K364" s="1205"/>
      <c r="L364" s="1205"/>
      <c r="M364" s="1205"/>
      <c r="N364" s="1205"/>
      <c r="O364" s="1205"/>
      <c r="P364" s="1205"/>
    </row>
    <row r="365" spans="1:16" ht="12.75">
      <c r="A365" s="105">
        <v>360</v>
      </c>
      <c r="B365" s="105" t="s">
        <v>2053</v>
      </c>
      <c r="C365" s="105" t="s">
        <v>864</v>
      </c>
      <c r="D365" s="105">
        <v>1990</v>
      </c>
      <c r="E365" s="105">
        <v>10</v>
      </c>
      <c r="F365" s="710" t="s">
        <v>999</v>
      </c>
      <c r="G365" s="105">
        <v>27</v>
      </c>
      <c r="H365" s="105">
        <v>2.2</v>
      </c>
      <c r="I365" s="105">
        <v>26.4</v>
      </c>
      <c r="J365" s="105">
        <v>0</v>
      </c>
      <c r="K365" s="1205" t="s">
        <v>1459</v>
      </c>
      <c r="L365" s="1205" t="s">
        <v>829</v>
      </c>
      <c r="M365" s="1205" t="s">
        <v>837</v>
      </c>
      <c r="N365" s="1205">
        <v>138.6</v>
      </c>
      <c r="O365" s="1205">
        <v>18.1</v>
      </c>
      <c r="P365" s="1205">
        <v>3</v>
      </c>
    </row>
    <row r="366" spans="1:16" ht="12.75">
      <c r="A366" s="105">
        <v>361</v>
      </c>
      <c r="B366" s="105" t="s">
        <v>2052</v>
      </c>
      <c r="C366" s="105" t="s">
        <v>844</v>
      </c>
      <c r="D366" s="105">
        <v>1992</v>
      </c>
      <c r="E366" s="105">
        <v>10</v>
      </c>
      <c r="F366" s="710" t="s">
        <v>999</v>
      </c>
      <c r="G366" s="105">
        <v>24.5</v>
      </c>
      <c r="H366" s="105"/>
      <c r="I366" s="105"/>
      <c r="J366" s="105">
        <v>0</v>
      </c>
      <c r="K366" s="1205"/>
      <c r="L366" s="1205"/>
      <c r="M366" s="1205"/>
      <c r="N366" s="1205"/>
      <c r="O366" s="1205"/>
      <c r="P366" s="1205"/>
    </row>
    <row r="367" spans="1:16" ht="12.75">
      <c r="A367" s="105">
        <v>362</v>
      </c>
      <c r="B367" s="105" t="s">
        <v>2064</v>
      </c>
      <c r="C367" s="105" t="s">
        <v>882</v>
      </c>
      <c r="D367" s="105">
        <v>1993</v>
      </c>
      <c r="E367" s="105">
        <v>10</v>
      </c>
      <c r="F367" s="710" t="s">
        <v>999</v>
      </c>
      <c r="G367" s="105">
        <v>7.8</v>
      </c>
      <c r="H367" s="105"/>
      <c r="I367" s="105"/>
      <c r="J367" s="105">
        <v>0</v>
      </c>
      <c r="K367" s="1205"/>
      <c r="L367" s="1205"/>
      <c r="M367" s="1205"/>
      <c r="N367" s="1205"/>
      <c r="O367" s="1205"/>
      <c r="P367" s="1205"/>
    </row>
    <row r="368" spans="1:16" ht="12.75">
      <c r="A368" s="105">
        <v>363</v>
      </c>
      <c r="B368" s="105" t="s">
        <v>1000</v>
      </c>
      <c r="C368" s="105" t="s">
        <v>836</v>
      </c>
      <c r="D368" s="105">
        <v>1988</v>
      </c>
      <c r="E368" s="105">
        <v>10</v>
      </c>
      <c r="F368" s="710" t="s">
        <v>999</v>
      </c>
      <c r="G368" s="105">
        <v>26</v>
      </c>
      <c r="H368" s="105"/>
      <c r="I368" s="105"/>
      <c r="J368" s="105">
        <v>0</v>
      </c>
      <c r="K368" s="1205"/>
      <c r="L368" s="1205"/>
      <c r="M368" s="1205"/>
      <c r="N368" s="1205"/>
      <c r="O368" s="1205"/>
      <c r="P368" s="1205"/>
    </row>
    <row r="369" spans="1:16" ht="12.75">
      <c r="A369" s="105">
        <v>364</v>
      </c>
      <c r="B369" s="105" t="s">
        <v>2066</v>
      </c>
      <c r="C369" s="105" t="s">
        <v>1433</v>
      </c>
      <c r="D369" s="105">
        <v>1986</v>
      </c>
      <c r="E369" s="105">
        <v>10</v>
      </c>
      <c r="F369" s="710" t="s">
        <v>999</v>
      </c>
      <c r="G369" s="105">
        <v>0</v>
      </c>
      <c r="H369" s="105"/>
      <c r="I369" s="105"/>
      <c r="J369" s="105">
        <v>0</v>
      </c>
      <c r="K369" s="1205"/>
      <c r="L369" s="1205"/>
      <c r="M369" s="1205"/>
      <c r="N369" s="1205"/>
      <c r="O369" s="1205"/>
      <c r="P369" s="1205"/>
    </row>
    <row r="370" spans="1:16" ht="12.75">
      <c r="A370" s="105">
        <v>365</v>
      </c>
      <c r="B370" s="105" t="s">
        <v>2065</v>
      </c>
      <c r="C370" s="105" t="s">
        <v>882</v>
      </c>
      <c r="D370" s="105">
        <v>1967</v>
      </c>
      <c r="E370" s="105">
        <v>10</v>
      </c>
      <c r="F370" s="710" t="s">
        <v>999</v>
      </c>
      <c r="G370" s="105">
        <v>4</v>
      </c>
      <c r="H370" s="105"/>
      <c r="I370" s="105"/>
      <c r="J370" s="105">
        <v>0</v>
      </c>
      <c r="K370" s="1205"/>
      <c r="L370" s="1205"/>
      <c r="M370" s="1205"/>
      <c r="N370" s="1205"/>
      <c r="O370" s="1205"/>
      <c r="P370" s="1205"/>
    </row>
    <row r="371" spans="1:16" ht="12.75">
      <c r="A371" s="105">
        <v>366</v>
      </c>
      <c r="B371" s="105" t="s">
        <v>2054</v>
      </c>
      <c r="C371" s="105" t="s">
        <v>835</v>
      </c>
      <c r="D371" s="105">
        <v>2000</v>
      </c>
      <c r="E371" s="105">
        <v>10</v>
      </c>
      <c r="F371" s="710" t="s">
        <v>999</v>
      </c>
      <c r="G371" s="105">
        <v>17</v>
      </c>
      <c r="H371" s="105"/>
      <c r="I371" s="105"/>
      <c r="J371" s="105">
        <v>0</v>
      </c>
      <c r="K371" s="1205"/>
      <c r="L371" s="1205"/>
      <c r="M371" s="1205"/>
      <c r="N371" s="1205"/>
      <c r="O371" s="1205"/>
      <c r="P371" s="1205"/>
    </row>
    <row r="372" spans="1:16" ht="12.75">
      <c r="A372" s="105">
        <v>367</v>
      </c>
      <c r="B372" s="105" t="s">
        <v>2056</v>
      </c>
      <c r="C372" s="105" t="s">
        <v>841</v>
      </c>
      <c r="D372" s="105">
        <v>2000</v>
      </c>
      <c r="E372" s="105">
        <v>10</v>
      </c>
      <c r="F372" s="710" t="s">
        <v>999</v>
      </c>
      <c r="G372" s="105">
        <v>17.9</v>
      </c>
      <c r="H372" s="105"/>
      <c r="I372" s="105"/>
      <c r="J372" s="105">
        <v>0</v>
      </c>
      <c r="K372" s="1205"/>
      <c r="L372" s="1205"/>
      <c r="M372" s="1205"/>
      <c r="N372" s="1205"/>
      <c r="O372" s="1205"/>
      <c r="P372" s="1205"/>
    </row>
    <row r="373" spans="1:16" ht="12.75">
      <c r="A373" s="105">
        <v>368</v>
      </c>
      <c r="B373" s="105" t="s">
        <v>2058</v>
      </c>
      <c r="C373" s="105" t="s">
        <v>831</v>
      </c>
      <c r="D373" s="105">
        <v>1982</v>
      </c>
      <c r="E373" s="105">
        <v>8</v>
      </c>
      <c r="F373" s="710" t="s">
        <v>999</v>
      </c>
      <c r="G373" s="105">
        <v>16</v>
      </c>
      <c r="H373" s="105"/>
      <c r="I373" s="105"/>
      <c r="J373" s="105">
        <v>0</v>
      </c>
      <c r="K373" s="1205" t="s">
        <v>1459</v>
      </c>
      <c r="L373" s="1205" t="s">
        <v>828</v>
      </c>
      <c r="M373" s="1205" t="s">
        <v>837</v>
      </c>
      <c r="N373" s="1205">
        <v>136.35</v>
      </c>
      <c r="O373" s="1205">
        <v>17</v>
      </c>
      <c r="P373" s="1205">
        <v>3</v>
      </c>
    </row>
    <row r="374" spans="1:16" ht="12.75">
      <c r="A374" s="105">
        <v>369</v>
      </c>
      <c r="B374" s="105" t="s">
        <v>1001</v>
      </c>
      <c r="C374" s="105" t="s">
        <v>930</v>
      </c>
      <c r="D374" s="105">
        <v>1990</v>
      </c>
      <c r="E374" s="105">
        <v>10</v>
      </c>
      <c r="F374" s="710" t="s">
        <v>999</v>
      </c>
      <c r="G374" s="105">
        <v>15.6</v>
      </c>
      <c r="H374" s="105"/>
      <c r="I374" s="105"/>
      <c r="J374" s="105">
        <v>0</v>
      </c>
      <c r="K374" s="1205"/>
      <c r="L374" s="1205"/>
      <c r="M374" s="1205"/>
      <c r="N374" s="1205"/>
      <c r="O374" s="1205"/>
      <c r="P374" s="1205"/>
    </row>
    <row r="375" spans="1:16" ht="12.75">
      <c r="A375" s="105">
        <v>370</v>
      </c>
      <c r="B375" s="105" t="s">
        <v>2060</v>
      </c>
      <c r="C375" s="105" t="s">
        <v>835</v>
      </c>
      <c r="D375" s="105">
        <v>2004</v>
      </c>
      <c r="E375" s="105">
        <v>10</v>
      </c>
      <c r="F375" s="710" t="s">
        <v>999</v>
      </c>
      <c r="G375" s="105">
        <v>17</v>
      </c>
      <c r="H375" s="105"/>
      <c r="I375" s="105"/>
      <c r="J375" s="105">
        <v>0</v>
      </c>
      <c r="K375" s="1205"/>
      <c r="L375" s="1205"/>
      <c r="M375" s="1205"/>
      <c r="N375" s="1205"/>
      <c r="O375" s="1205"/>
      <c r="P375" s="1205"/>
    </row>
    <row r="376" spans="1:16" ht="12.75">
      <c r="A376" s="105">
        <v>371</v>
      </c>
      <c r="B376" s="105" t="s">
        <v>2061</v>
      </c>
      <c r="C376" s="105" t="s">
        <v>835</v>
      </c>
      <c r="D376" s="105">
        <v>2004</v>
      </c>
      <c r="E376" s="105">
        <v>10</v>
      </c>
      <c r="F376" s="710" t="s">
        <v>999</v>
      </c>
      <c r="G376" s="105">
        <v>17</v>
      </c>
      <c r="H376" s="105"/>
      <c r="I376" s="105"/>
      <c r="J376" s="105">
        <v>4500.56</v>
      </c>
      <c r="K376" s="1205"/>
      <c r="L376" s="1205"/>
      <c r="M376" s="1205"/>
      <c r="N376" s="1205"/>
      <c r="O376" s="1205"/>
      <c r="P376" s="1205"/>
    </row>
    <row r="377" spans="1:16" ht="12.75">
      <c r="A377" s="105">
        <v>372</v>
      </c>
      <c r="B377" s="105" t="s">
        <v>1002</v>
      </c>
      <c r="C377" s="105" t="s">
        <v>938</v>
      </c>
      <c r="D377" s="105">
        <v>2006</v>
      </c>
      <c r="E377" s="105">
        <v>10</v>
      </c>
      <c r="F377" s="710" t="s">
        <v>999</v>
      </c>
      <c r="G377" s="105">
        <v>39</v>
      </c>
      <c r="H377" s="105"/>
      <c r="I377" s="105"/>
      <c r="J377" s="105">
        <v>64344.77</v>
      </c>
      <c r="K377" s="1205"/>
      <c r="L377" s="1205"/>
      <c r="M377" s="1205"/>
      <c r="N377" s="1205"/>
      <c r="O377" s="1205"/>
      <c r="P377" s="1205"/>
    </row>
    <row r="378" spans="1:16" ht="12.75">
      <c r="A378" s="105">
        <v>373</v>
      </c>
      <c r="B378" s="105" t="s">
        <v>2057</v>
      </c>
      <c r="C378" s="105" t="s">
        <v>831</v>
      </c>
      <c r="D378" s="105">
        <v>2000</v>
      </c>
      <c r="E378" s="105">
        <v>8</v>
      </c>
      <c r="F378" s="710" t="s">
        <v>999</v>
      </c>
      <c r="G378" s="105">
        <v>11.5</v>
      </c>
      <c r="H378" s="105"/>
      <c r="I378" s="105"/>
      <c r="J378" s="105">
        <v>0</v>
      </c>
      <c r="K378" s="1205"/>
      <c r="L378" s="1205"/>
      <c r="M378" s="1205"/>
      <c r="N378" s="1205"/>
      <c r="O378" s="1205"/>
      <c r="P378" s="1205"/>
    </row>
    <row r="379" spans="1:16" ht="12.75">
      <c r="A379" s="105">
        <v>374</v>
      </c>
      <c r="B379" s="105" t="s">
        <v>2059</v>
      </c>
      <c r="C379" s="105" t="s">
        <v>835</v>
      </c>
      <c r="D379" s="105">
        <v>2006</v>
      </c>
      <c r="E379" s="105">
        <v>10</v>
      </c>
      <c r="F379" s="710" t="s">
        <v>999</v>
      </c>
      <c r="G379" s="105">
        <v>17</v>
      </c>
      <c r="H379" s="105"/>
      <c r="I379" s="105"/>
      <c r="J379" s="105">
        <v>13380.21</v>
      </c>
      <c r="K379" s="1205"/>
      <c r="L379" s="1205"/>
      <c r="M379" s="1205"/>
      <c r="N379" s="1205"/>
      <c r="O379" s="1205"/>
      <c r="P379" s="1205"/>
    </row>
    <row r="380" spans="1:16" ht="12.75">
      <c r="A380" s="105">
        <v>375</v>
      </c>
      <c r="B380" s="105" t="s">
        <v>2067</v>
      </c>
      <c r="C380" s="105" t="s">
        <v>1433</v>
      </c>
      <c r="D380" s="105">
        <v>1986</v>
      </c>
      <c r="E380" s="105">
        <v>10</v>
      </c>
      <c r="F380" s="710" t="s">
        <v>999</v>
      </c>
      <c r="G380" s="105">
        <v>0</v>
      </c>
      <c r="H380" s="105"/>
      <c r="I380" s="105"/>
      <c r="J380" s="105">
        <v>0</v>
      </c>
      <c r="K380" s="1205"/>
      <c r="L380" s="1205"/>
      <c r="M380" s="1205"/>
      <c r="N380" s="1205"/>
      <c r="O380" s="1205"/>
      <c r="P380" s="1205"/>
    </row>
    <row r="381" spans="1:16" ht="12.75">
      <c r="A381" s="105">
        <v>376</v>
      </c>
      <c r="B381" s="105" t="s">
        <v>2062</v>
      </c>
      <c r="C381" s="105" t="s">
        <v>862</v>
      </c>
      <c r="D381" s="105">
        <v>2008</v>
      </c>
      <c r="E381" s="105">
        <v>10</v>
      </c>
      <c r="F381" s="710" t="s">
        <v>999</v>
      </c>
      <c r="G381" s="105">
        <v>17</v>
      </c>
      <c r="H381" s="105"/>
      <c r="I381" s="105"/>
      <c r="J381" s="105">
        <v>35067.58</v>
      </c>
      <c r="K381" s="1205"/>
      <c r="L381" s="1205"/>
      <c r="M381" s="1205"/>
      <c r="N381" s="1205"/>
      <c r="O381" s="1205"/>
      <c r="P381" s="1205"/>
    </row>
    <row r="382" spans="1:16" ht="12.75">
      <c r="A382" s="105">
        <v>377</v>
      </c>
      <c r="B382" s="105" t="s">
        <v>2051</v>
      </c>
      <c r="C382" s="105" t="s">
        <v>1003</v>
      </c>
      <c r="D382" s="105">
        <v>1990</v>
      </c>
      <c r="E382" s="105">
        <v>10</v>
      </c>
      <c r="F382" s="710" t="s">
        <v>999</v>
      </c>
      <c r="G382" s="105">
        <v>0</v>
      </c>
      <c r="H382" s="105"/>
      <c r="I382" s="105"/>
      <c r="J382" s="105">
        <v>0</v>
      </c>
      <c r="K382" s="1205"/>
      <c r="L382" s="1205"/>
      <c r="M382" s="1205"/>
      <c r="N382" s="1205"/>
      <c r="O382" s="1205"/>
      <c r="P382" s="1205"/>
    </row>
    <row r="383" spans="1:16" ht="12.75">
      <c r="A383" s="105">
        <v>378</v>
      </c>
      <c r="B383" s="105" t="s">
        <v>2063</v>
      </c>
      <c r="C383" s="105" t="s">
        <v>933</v>
      </c>
      <c r="D383" s="105">
        <v>2008</v>
      </c>
      <c r="E383" s="105">
        <v>8</v>
      </c>
      <c r="F383" s="710" t="s">
        <v>999</v>
      </c>
      <c r="G383" s="105">
        <v>11.5</v>
      </c>
      <c r="H383" s="105"/>
      <c r="I383" s="105"/>
      <c r="J383" s="105">
        <v>49104.73</v>
      </c>
      <c r="K383" s="1205"/>
      <c r="L383" s="1205"/>
      <c r="M383" s="1205"/>
      <c r="N383" s="1205"/>
      <c r="O383" s="1205"/>
      <c r="P383" s="1205"/>
    </row>
    <row r="384" spans="1:16" ht="12.75">
      <c r="A384" s="105">
        <v>379</v>
      </c>
      <c r="B384" s="105" t="s">
        <v>1004</v>
      </c>
      <c r="C384" s="105" t="s">
        <v>837</v>
      </c>
      <c r="D384" s="105">
        <v>2011</v>
      </c>
      <c r="E384" s="105">
        <v>10</v>
      </c>
      <c r="F384" s="710" t="s">
        <v>999</v>
      </c>
      <c r="G384" s="105">
        <v>17</v>
      </c>
      <c r="H384" s="105"/>
      <c r="I384" s="105"/>
      <c r="J384" s="105">
        <v>0</v>
      </c>
      <c r="K384" s="1205"/>
      <c r="L384" s="1205"/>
      <c r="M384" s="1205"/>
      <c r="N384" s="1205"/>
      <c r="O384" s="1205"/>
      <c r="P384" s="1205"/>
    </row>
    <row r="385" spans="1:16" ht="12.75">
      <c r="A385" s="105">
        <v>380</v>
      </c>
      <c r="B385" s="105" t="s">
        <v>5</v>
      </c>
      <c r="C385" s="105" t="s">
        <v>1005</v>
      </c>
      <c r="D385" s="105">
        <v>2000</v>
      </c>
      <c r="E385" s="105">
        <v>10</v>
      </c>
      <c r="F385" s="710" t="s">
        <v>1006</v>
      </c>
      <c r="G385" s="105">
        <v>17.1</v>
      </c>
      <c r="H385" s="105"/>
      <c r="I385" s="105"/>
      <c r="J385" s="105">
        <v>0</v>
      </c>
      <c r="K385" s="1205"/>
      <c r="L385" s="1205"/>
      <c r="M385" s="1205"/>
      <c r="N385" s="1205"/>
      <c r="O385" s="1205"/>
      <c r="P385" s="1205"/>
    </row>
    <row r="386" spans="1:16" ht="12.75">
      <c r="A386" s="105">
        <v>381</v>
      </c>
      <c r="B386" s="105" t="s">
        <v>6</v>
      </c>
      <c r="C386" s="105" t="s">
        <v>886</v>
      </c>
      <c r="D386" s="105">
        <v>1991</v>
      </c>
      <c r="E386" s="105">
        <v>10</v>
      </c>
      <c r="F386" s="710" t="s">
        <v>1006</v>
      </c>
      <c r="G386" s="105">
        <v>35.5</v>
      </c>
      <c r="H386" s="105"/>
      <c r="I386" s="105"/>
      <c r="J386" s="105">
        <v>0</v>
      </c>
      <c r="K386" s="1205"/>
      <c r="L386" s="1205"/>
      <c r="M386" s="1205"/>
      <c r="N386" s="1205"/>
      <c r="O386" s="1205"/>
      <c r="P386" s="1205"/>
    </row>
    <row r="387" spans="1:16" ht="12.75">
      <c r="A387" s="105">
        <v>382</v>
      </c>
      <c r="B387" s="105" t="s">
        <v>8</v>
      </c>
      <c r="C387" s="105" t="s">
        <v>835</v>
      </c>
      <c r="D387" s="105">
        <v>2001</v>
      </c>
      <c r="E387" s="105">
        <v>10</v>
      </c>
      <c r="F387" s="710" t="s">
        <v>1006</v>
      </c>
      <c r="G387" s="105">
        <v>17</v>
      </c>
      <c r="H387" s="105"/>
      <c r="I387" s="105"/>
      <c r="J387" s="105">
        <v>0</v>
      </c>
      <c r="K387" s="1205"/>
      <c r="L387" s="1205"/>
      <c r="M387" s="1205"/>
      <c r="N387" s="1205"/>
      <c r="O387" s="1205"/>
      <c r="P387" s="1205"/>
    </row>
    <row r="388" spans="1:16" ht="12.75">
      <c r="A388" s="105">
        <v>383</v>
      </c>
      <c r="B388" s="105" t="s">
        <v>7</v>
      </c>
      <c r="C388" s="105" t="s">
        <v>841</v>
      </c>
      <c r="D388" s="105">
        <v>2000</v>
      </c>
      <c r="E388" s="105">
        <v>10</v>
      </c>
      <c r="F388" s="710" t="s">
        <v>1006</v>
      </c>
      <c r="G388" s="105">
        <v>17.9</v>
      </c>
      <c r="H388" s="105"/>
      <c r="I388" s="105"/>
      <c r="J388" s="105">
        <v>0</v>
      </c>
      <c r="K388" s="1205"/>
      <c r="L388" s="1205"/>
      <c r="M388" s="1205"/>
      <c r="N388" s="1205"/>
      <c r="O388" s="1205"/>
      <c r="P388" s="1205"/>
    </row>
    <row r="389" spans="1:16" ht="12.75">
      <c r="A389" s="105">
        <v>384</v>
      </c>
      <c r="B389" s="105" t="s">
        <v>17</v>
      </c>
      <c r="C389" s="105" t="s">
        <v>831</v>
      </c>
      <c r="D389" s="105">
        <v>1994</v>
      </c>
      <c r="E389" s="105">
        <v>8</v>
      </c>
      <c r="F389" s="710" t="s">
        <v>1006</v>
      </c>
      <c r="G389" s="105">
        <v>15.5</v>
      </c>
      <c r="H389" s="105">
        <v>1.2</v>
      </c>
      <c r="I389" s="105">
        <v>14.4</v>
      </c>
      <c r="J389" s="105">
        <v>0</v>
      </c>
      <c r="K389" s="1205" t="s">
        <v>1459</v>
      </c>
      <c r="L389" s="1205" t="s">
        <v>1367</v>
      </c>
      <c r="M389" s="1205" t="s">
        <v>940</v>
      </c>
      <c r="N389" s="1205">
        <v>85.95</v>
      </c>
      <c r="O389" s="1205">
        <v>11.5</v>
      </c>
      <c r="P389" s="1205">
        <v>2.5</v>
      </c>
    </row>
    <row r="390" spans="1:16" ht="12.75">
      <c r="A390" s="105">
        <v>385</v>
      </c>
      <c r="B390" s="105" t="s">
        <v>14</v>
      </c>
      <c r="C390" s="105" t="s">
        <v>835</v>
      </c>
      <c r="D390" s="105">
        <v>2002</v>
      </c>
      <c r="E390" s="105">
        <v>10</v>
      </c>
      <c r="F390" s="710" t="s">
        <v>1006</v>
      </c>
      <c r="G390" s="105">
        <v>17</v>
      </c>
      <c r="H390" s="105"/>
      <c r="I390" s="105"/>
      <c r="J390" s="105">
        <v>0</v>
      </c>
      <c r="K390" s="1205"/>
      <c r="L390" s="1205"/>
      <c r="M390" s="1205"/>
      <c r="N390" s="1205"/>
      <c r="O390" s="1205"/>
      <c r="P390" s="1205"/>
    </row>
    <row r="391" spans="1:16" ht="12.75">
      <c r="A391" s="105">
        <v>386</v>
      </c>
      <c r="B391" s="105" t="s">
        <v>11</v>
      </c>
      <c r="C391" s="105" t="s">
        <v>835</v>
      </c>
      <c r="D391" s="105">
        <v>2004</v>
      </c>
      <c r="E391" s="105">
        <v>10</v>
      </c>
      <c r="F391" s="710" t="s">
        <v>1006</v>
      </c>
      <c r="G391" s="105">
        <v>17</v>
      </c>
      <c r="H391" s="105"/>
      <c r="I391" s="105"/>
      <c r="J391" s="105">
        <v>0</v>
      </c>
      <c r="K391" s="1205"/>
      <c r="L391" s="1205"/>
      <c r="M391" s="1205"/>
      <c r="N391" s="1205"/>
      <c r="O391" s="1205"/>
      <c r="P391" s="1205"/>
    </row>
    <row r="392" spans="1:16" ht="12.75">
      <c r="A392" s="105">
        <v>387</v>
      </c>
      <c r="B392" s="105" t="s">
        <v>1007</v>
      </c>
      <c r="C392" s="105" t="s">
        <v>930</v>
      </c>
      <c r="D392" s="105">
        <v>2004</v>
      </c>
      <c r="E392" s="105">
        <v>10</v>
      </c>
      <c r="F392" s="710" t="s">
        <v>1006</v>
      </c>
      <c r="G392" s="105">
        <v>15.6</v>
      </c>
      <c r="H392" s="105"/>
      <c r="I392" s="105"/>
      <c r="J392" s="105">
        <v>52734.94</v>
      </c>
      <c r="K392" s="1205"/>
      <c r="L392" s="1205"/>
      <c r="M392" s="1205"/>
      <c r="N392" s="1205"/>
      <c r="O392" s="1205"/>
      <c r="P392" s="1205"/>
    </row>
    <row r="393" spans="1:16" ht="12.75">
      <c r="A393" s="105">
        <v>388</v>
      </c>
      <c r="B393" s="105" t="s">
        <v>13</v>
      </c>
      <c r="C393" s="105" t="s">
        <v>835</v>
      </c>
      <c r="D393" s="105">
        <v>2004</v>
      </c>
      <c r="E393" s="105">
        <v>10</v>
      </c>
      <c r="F393" s="710" t="s">
        <v>1006</v>
      </c>
      <c r="G393" s="105">
        <v>17</v>
      </c>
      <c r="H393" s="105"/>
      <c r="I393" s="105"/>
      <c r="J393" s="105">
        <v>0</v>
      </c>
      <c r="K393" s="1205"/>
      <c r="L393" s="1205"/>
      <c r="M393" s="1205"/>
      <c r="N393" s="1205"/>
      <c r="O393" s="1205"/>
      <c r="P393" s="1205"/>
    </row>
    <row r="394" spans="1:16" ht="12.75">
      <c r="A394" s="105">
        <v>389</v>
      </c>
      <c r="B394" s="105" t="s">
        <v>12</v>
      </c>
      <c r="C394" s="105" t="s">
        <v>835</v>
      </c>
      <c r="D394" s="105">
        <v>2004</v>
      </c>
      <c r="E394" s="105">
        <v>10</v>
      </c>
      <c r="F394" s="710" t="s">
        <v>1006</v>
      </c>
      <c r="G394" s="105">
        <v>17</v>
      </c>
      <c r="H394" s="105"/>
      <c r="I394" s="105"/>
      <c r="J394" s="105">
        <v>4112.25</v>
      </c>
      <c r="K394" s="1205"/>
      <c r="L394" s="1205"/>
      <c r="M394" s="1205"/>
      <c r="N394" s="1205"/>
      <c r="O394" s="1205"/>
      <c r="P394" s="1205"/>
    </row>
    <row r="395" spans="1:16" ht="12.75">
      <c r="A395" s="105">
        <v>390</v>
      </c>
      <c r="B395" s="105" t="s">
        <v>1008</v>
      </c>
      <c r="C395" s="105" t="s">
        <v>938</v>
      </c>
      <c r="D395" s="105">
        <v>2006</v>
      </c>
      <c r="E395" s="105">
        <v>10</v>
      </c>
      <c r="F395" s="710" t="s">
        <v>1006</v>
      </c>
      <c r="G395" s="105">
        <v>33</v>
      </c>
      <c r="H395" s="105"/>
      <c r="I395" s="105"/>
      <c r="J395" s="105">
        <v>121490.89</v>
      </c>
      <c r="K395" s="1205"/>
      <c r="L395" s="1205"/>
      <c r="M395" s="1205"/>
      <c r="N395" s="1205"/>
      <c r="O395" s="1205"/>
      <c r="P395" s="1205"/>
    </row>
    <row r="396" spans="1:16" ht="12.75">
      <c r="A396" s="105">
        <v>391</v>
      </c>
      <c r="B396" s="105" t="s">
        <v>2</v>
      </c>
      <c r="C396" s="105" t="s">
        <v>835</v>
      </c>
      <c r="D396" s="105">
        <v>1990</v>
      </c>
      <c r="E396" s="105">
        <v>10</v>
      </c>
      <c r="F396" s="710" t="s">
        <v>1006</v>
      </c>
      <c r="G396" s="105">
        <v>17</v>
      </c>
      <c r="H396" s="105">
        <v>2.2</v>
      </c>
      <c r="I396" s="105">
        <v>26.4</v>
      </c>
      <c r="J396" s="105">
        <v>0</v>
      </c>
      <c r="K396" s="1205" t="s">
        <v>1459</v>
      </c>
      <c r="L396" s="1205" t="s">
        <v>828</v>
      </c>
      <c r="M396" s="1205" t="s">
        <v>837</v>
      </c>
      <c r="N396" s="1205">
        <v>136.35</v>
      </c>
      <c r="O396" s="1205">
        <v>17</v>
      </c>
      <c r="P396" s="1205">
        <v>3</v>
      </c>
    </row>
    <row r="397" spans="1:16" ht="12.75">
      <c r="A397" s="105">
        <v>392</v>
      </c>
      <c r="B397" s="105" t="s">
        <v>10</v>
      </c>
      <c r="C397" s="105" t="s">
        <v>831</v>
      </c>
      <c r="D397" s="105">
        <v>2001</v>
      </c>
      <c r="E397" s="105">
        <v>8</v>
      </c>
      <c r="F397" s="710" t="s">
        <v>1006</v>
      </c>
      <c r="G397" s="105">
        <v>17</v>
      </c>
      <c r="H397" s="105"/>
      <c r="I397" s="105"/>
      <c r="J397" s="105">
        <v>0</v>
      </c>
      <c r="K397" s="1205"/>
      <c r="L397" s="1205"/>
      <c r="M397" s="1205"/>
      <c r="N397" s="1205"/>
      <c r="O397" s="1205"/>
      <c r="P397" s="1205"/>
    </row>
    <row r="398" spans="1:16" ht="12.75">
      <c r="A398" s="105">
        <v>393</v>
      </c>
      <c r="B398" s="105" t="s">
        <v>1009</v>
      </c>
      <c r="C398" s="105" t="s">
        <v>836</v>
      </c>
      <c r="D398" s="105">
        <v>1992</v>
      </c>
      <c r="E398" s="105">
        <v>10</v>
      </c>
      <c r="F398" s="710" t="s">
        <v>1006</v>
      </c>
      <c r="G398" s="105">
        <v>26</v>
      </c>
      <c r="H398" s="105"/>
      <c r="I398" s="105"/>
      <c r="J398" s="105">
        <v>0</v>
      </c>
      <c r="K398" s="1205"/>
      <c r="L398" s="1205"/>
      <c r="M398" s="1205"/>
      <c r="N398" s="1205"/>
      <c r="O398" s="1205"/>
      <c r="P398" s="1205"/>
    </row>
    <row r="399" spans="1:16" ht="12.75">
      <c r="A399" s="105">
        <v>394</v>
      </c>
      <c r="B399" s="105" t="s">
        <v>22</v>
      </c>
      <c r="C399" s="105" t="s">
        <v>882</v>
      </c>
      <c r="D399" s="105">
        <v>1993</v>
      </c>
      <c r="E399" s="105">
        <v>10</v>
      </c>
      <c r="F399" s="710" t="s">
        <v>1006</v>
      </c>
      <c r="G399" s="105">
        <v>4</v>
      </c>
      <c r="H399" s="105"/>
      <c r="I399" s="105"/>
      <c r="J399" s="105">
        <v>0</v>
      </c>
      <c r="K399" s="1205"/>
      <c r="L399" s="1205"/>
      <c r="M399" s="1205"/>
      <c r="N399" s="1205"/>
      <c r="O399" s="1205"/>
      <c r="P399" s="1205"/>
    </row>
    <row r="400" spans="1:16" ht="12.75">
      <c r="A400" s="105">
        <v>395</v>
      </c>
      <c r="B400" s="105" t="s">
        <v>2069</v>
      </c>
      <c r="C400" s="105" t="s">
        <v>844</v>
      </c>
      <c r="D400" s="105">
        <v>1990</v>
      </c>
      <c r="E400" s="105">
        <v>10</v>
      </c>
      <c r="F400" s="710" t="s">
        <v>1006</v>
      </c>
      <c r="G400" s="105">
        <v>16.5</v>
      </c>
      <c r="H400" s="105"/>
      <c r="I400" s="105"/>
      <c r="J400" s="105">
        <v>0</v>
      </c>
      <c r="K400" s="1205"/>
      <c r="L400" s="1205"/>
      <c r="M400" s="1205"/>
      <c r="N400" s="1205"/>
      <c r="O400" s="1205"/>
      <c r="P400" s="1205"/>
    </row>
    <row r="401" spans="1:16" ht="12.75">
      <c r="A401" s="105">
        <v>396</v>
      </c>
      <c r="B401" s="105" t="s">
        <v>1010</v>
      </c>
      <c r="C401" s="105" t="s">
        <v>836</v>
      </c>
      <c r="D401" s="105">
        <v>1992</v>
      </c>
      <c r="E401" s="105">
        <v>10</v>
      </c>
      <c r="F401" s="710" t="s">
        <v>1006</v>
      </c>
      <c r="G401" s="105">
        <v>26</v>
      </c>
      <c r="H401" s="105"/>
      <c r="I401" s="105"/>
      <c r="J401" s="105">
        <v>0</v>
      </c>
      <c r="K401" s="1205"/>
      <c r="L401" s="1205"/>
      <c r="M401" s="1205"/>
      <c r="N401" s="1205"/>
      <c r="O401" s="1205"/>
      <c r="P401" s="1205"/>
    </row>
    <row r="402" spans="1:16" ht="12.75">
      <c r="A402" s="105">
        <v>397</v>
      </c>
      <c r="B402" s="105" t="s">
        <v>2068</v>
      </c>
      <c r="C402" s="105" t="s">
        <v>844</v>
      </c>
      <c r="D402" s="105">
        <v>1983</v>
      </c>
      <c r="E402" s="105">
        <v>10</v>
      </c>
      <c r="F402" s="710" t="s">
        <v>1006</v>
      </c>
      <c r="G402" s="105">
        <v>22</v>
      </c>
      <c r="H402" s="105"/>
      <c r="I402" s="105"/>
      <c r="J402" s="105">
        <v>0</v>
      </c>
      <c r="K402" s="1205"/>
      <c r="L402" s="1205"/>
      <c r="M402" s="1205"/>
      <c r="N402" s="1205"/>
      <c r="O402" s="1205"/>
      <c r="P402" s="1205"/>
    </row>
    <row r="403" spans="1:16" ht="12.75">
      <c r="A403" s="105">
        <v>398</v>
      </c>
      <c r="B403" s="105" t="s">
        <v>15</v>
      </c>
      <c r="C403" s="105" t="s">
        <v>831</v>
      </c>
      <c r="D403" s="105">
        <v>2002</v>
      </c>
      <c r="E403" s="105">
        <v>8</v>
      </c>
      <c r="F403" s="710" t="s">
        <v>1006</v>
      </c>
      <c r="G403" s="105">
        <v>11.5</v>
      </c>
      <c r="H403" s="105"/>
      <c r="I403" s="105"/>
      <c r="J403" s="105">
        <v>0</v>
      </c>
      <c r="K403" s="1205"/>
      <c r="L403" s="1205"/>
      <c r="M403" s="1205"/>
      <c r="N403" s="1205"/>
      <c r="O403" s="1205"/>
      <c r="P403" s="1205"/>
    </row>
    <row r="404" spans="1:16" ht="12.75">
      <c r="A404" s="105">
        <v>399</v>
      </c>
      <c r="B404" s="105" t="s">
        <v>16</v>
      </c>
      <c r="C404" s="105" t="s">
        <v>831</v>
      </c>
      <c r="D404" s="105">
        <v>2003</v>
      </c>
      <c r="E404" s="105">
        <v>8</v>
      </c>
      <c r="F404" s="710" t="s">
        <v>1006</v>
      </c>
      <c r="G404" s="105">
        <v>8</v>
      </c>
      <c r="H404" s="105"/>
      <c r="I404" s="105"/>
      <c r="J404" s="105">
        <v>0</v>
      </c>
      <c r="K404" s="1205"/>
      <c r="L404" s="1205"/>
      <c r="M404" s="1205"/>
      <c r="N404" s="1205"/>
      <c r="O404" s="1205"/>
      <c r="P404" s="1205"/>
    </row>
    <row r="405" spans="1:16" ht="12.75">
      <c r="A405" s="105">
        <v>400</v>
      </c>
      <c r="B405" s="105" t="s">
        <v>9</v>
      </c>
      <c r="C405" s="105" t="s">
        <v>831</v>
      </c>
      <c r="D405" s="105">
        <v>1998</v>
      </c>
      <c r="E405" s="105">
        <v>8</v>
      </c>
      <c r="F405" s="710" t="s">
        <v>1006</v>
      </c>
      <c r="G405" s="105">
        <v>16.7</v>
      </c>
      <c r="H405" s="105"/>
      <c r="I405" s="105"/>
      <c r="J405" s="105">
        <v>0</v>
      </c>
      <c r="K405" s="1205"/>
      <c r="L405" s="1205"/>
      <c r="M405" s="1205"/>
      <c r="N405" s="1205"/>
      <c r="O405" s="1205"/>
      <c r="P405" s="1205"/>
    </row>
    <row r="406" spans="1:16" ht="12.75">
      <c r="A406" s="105">
        <v>401</v>
      </c>
      <c r="B406" s="105" t="s">
        <v>3</v>
      </c>
      <c r="C406" s="105" t="s">
        <v>1466</v>
      </c>
      <c r="D406" s="105">
        <v>2001</v>
      </c>
      <c r="E406" s="105">
        <v>10</v>
      </c>
      <c r="F406" s="710" t="s">
        <v>1006</v>
      </c>
      <c r="G406" s="105">
        <v>19.1</v>
      </c>
      <c r="H406" s="105"/>
      <c r="I406" s="105"/>
      <c r="J406" s="105">
        <v>0</v>
      </c>
      <c r="K406" s="1205"/>
      <c r="L406" s="1205"/>
      <c r="M406" s="1205"/>
      <c r="N406" s="1205"/>
      <c r="O406" s="1205"/>
      <c r="P406" s="1205"/>
    </row>
    <row r="407" spans="1:16" ht="12.75">
      <c r="A407" s="105">
        <v>402</v>
      </c>
      <c r="B407" s="105" t="s">
        <v>4</v>
      </c>
      <c r="C407" s="105" t="s">
        <v>1433</v>
      </c>
      <c r="D407" s="105">
        <v>1979</v>
      </c>
      <c r="E407" s="105">
        <v>10</v>
      </c>
      <c r="F407" s="710" t="s">
        <v>1006</v>
      </c>
      <c r="G407" s="105">
        <v>0</v>
      </c>
      <c r="H407" s="105"/>
      <c r="I407" s="105"/>
      <c r="J407" s="105">
        <v>0</v>
      </c>
      <c r="K407" s="1205"/>
      <c r="L407" s="1205"/>
      <c r="M407" s="1205"/>
      <c r="N407" s="1205"/>
      <c r="O407" s="1205"/>
      <c r="P407" s="1205"/>
    </row>
    <row r="408" spans="1:16" ht="12.75">
      <c r="A408" s="105">
        <v>403</v>
      </c>
      <c r="B408" s="105" t="s">
        <v>21</v>
      </c>
      <c r="C408" s="105" t="s">
        <v>1011</v>
      </c>
      <c r="D408" s="105">
        <v>2007</v>
      </c>
      <c r="E408" s="105">
        <v>10</v>
      </c>
      <c r="F408" s="710" t="s">
        <v>1006</v>
      </c>
      <c r="G408" s="105">
        <v>18</v>
      </c>
      <c r="H408" s="105"/>
      <c r="I408" s="105"/>
      <c r="J408" s="105">
        <v>0</v>
      </c>
      <c r="K408" s="1205"/>
      <c r="L408" s="1205"/>
      <c r="M408" s="1205"/>
      <c r="N408" s="1205"/>
      <c r="O408" s="1205"/>
      <c r="P408" s="1205"/>
    </row>
    <row r="409" spans="1:16" ht="12.75">
      <c r="A409" s="105">
        <v>404</v>
      </c>
      <c r="B409" s="105" t="s">
        <v>18</v>
      </c>
      <c r="C409" s="105" t="s">
        <v>837</v>
      </c>
      <c r="D409" s="105">
        <v>2007</v>
      </c>
      <c r="E409" s="105">
        <v>10</v>
      </c>
      <c r="F409" s="710" t="s">
        <v>1006</v>
      </c>
      <c r="G409" s="105">
        <v>17</v>
      </c>
      <c r="H409" s="105"/>
      <c r="I409" s="105"/>
      <c r="J409" s="105">
        <v>25800.45</v>
      </c>
      <c r="K409" s="1205"/>
      <c r="L409" s="1205"/>
      <c r="M409" s="1205"/>
      <c r="N409" s="1205"/>
      <c r="O409" s="1205"/>
      <c r="P409" s="1205"/>
    </row>
    <row r="410" spans="1:16" ht="12.75">
      <c r="A410" s="105">
        <v>405</v>
      </c>
      <c r="B410" s="105" t="s">
        <v>19</v>
      </c>
      <c r="C410" s="105" t="s">
        <v>866</v>
      </c>
      <c r="D410" s="105">
        <v>2007</v>
      </c>
      <c r="E410" s="105">
        <v>8</v>
      </c>
      <c r="F410" s="710" t="s">
        <v>1006</v>
      </c>
      <c r="G410" s="105">
        <v>8.4</v>
      </c>
      <c r="H410" s="105"/>
      <c r="I410" s="105"/>
      <c r="J410" s="105">
        <v>12070.28</v>
      </c>
      <c r="K410" s="1205"/>
      <c r="L410" s="1205"/>
      <c r="M410" s="1205"/>
      <c r="N410" s="1205"/>
      <c r="O410" s="1205"/>
      <c r="P410" s="1205"/>
    </row>
    <row r="411" spans="1:16" ht="12.75">
      <c r="A411" s="105">
        <v>406</v>
      </c>
      <c r="B411" s="105" t="s">
        <v>20</v>
      </c>
      <c r="C411" s="105" t="s">
        <v>924</v>
      </c>
      <c r="D411" s="105">
        <v>2008</v>
      </c>
      <c r="E411" s="105">
        <v>10</v>
      </c>
      <c r="F411" s="710" t="s">
        <v>1006</v>
      </c>
      <c r="G411" s="105">
        <v>17</v>
      </c>
      <c r="H411" s="105"/>
      <c r="I411" s="105"/>
      <c r="J411" s="105">
        <v>56786.5</v>
      </c>
      <c r="K411" s="1205"/>
      <c r="L411" s="1205"/>
      <c r="M411" s="1205"/>
      <c r="N411" s="1205"/>
      <c r="O411" s="1205"/>
      <c r="P411" s="1205"/>
    </row>
    <row r="412" spans="1:16" ht="12.75">
      <c r="A412" s="105">
        <v>407</v>
      </c>
      <c r="B412" s="105" t="s">
        <v>1012</v>
      </c>
      <c r="C412" s="105" t="s">
        <v>837</v>
      </c>
      <c r="D412" s="105">
        <v>2011</v>
      </c>
      <c r="E412" s="105">
        <v>10</v>
      </c>
      <c r="F412" s="710" t="s">
        <v>1006</v>
      </c>
      <c r="G412" s="105">
        <v>17</v>
      </c>
      <c r="H412" s="105"/>
      <c r="I412" s="105"/>
      <c r="J412" s="105">
        <v>0</v>
      </c>
      <c r="K412" s="1205"/>
      <c r="L412" s="1205"/>
      <c r="M412" s="1205"/>
      <c r="N412" s="1205"/>
      <c r="O412" s="1205"/>
      <c r="P412" s="1205"/>
    </row>
    <row r="413" spans="1:16" ht="12.75">
      <c r="A413" s="105">
        <v>408</v>
      </c>
      <c r="B413" s="105" t="s">
        <v>1013</v>
      </c>
      <c r="C413" s="105" t="s">
        <v>930</v>
      </c>
      <c r="D413" s="105">
        <v>1989</v>
      </c>
      <c r="E413" s="105">
        <v>10</v>
      </c>
      <c r="F413" s="710" t="s">
        <v>1014</v>
      </c>
      <c r="G413" s="105">
        <v>15.6</v>
      </c>
      <c r="H413" s="105">
        <v>6.5</v>
      </c>
      <c r="I413" s="105">
        <v>78</v>
      </c>
      <c r="J413" s="105">
        <v>0</v>
      </c>
      <c r="K413" s="1205" t="s">
        <v>1459</v>
      </c>
      <c r="L413" s="1205" t="s">
        <v>1015</v>
      </c>
      <c r="M413" s="1205" t="s">
        <v>2039</v>
      </c>
      <c r="N413" s="1205">
        <v>601</v>
      </c>
      <c r="O413" s="1205">
        <v>15.6</v>
      </c>
      <c r="P413" s="1205">
        <v>4</v>
      </c>
    </row>
    <row r="414" spans="1:16" ht="12.75">
      <c r="A414" s="105">
        <v>409</v>
      </c>
      <c r="B414" s="105" t="s">
        <v>23</v>
      </c>
      <c r="C414" s="105" t="s">
        <v>844</v>
      </c>
      <c r="D414" s="105">
        <v>1990</v>
      </c>
      <c r="E414" s="105">
        <v>10</v>
      </c>
      <c r="F414" s="710" t="s">
        <v>1014</v>
      </c>
      <c r="G414" s="105">
        <v>22</v>
      </c>
      <c r="H414" s="105"/>
      <c r="I414" s="105"/>
      <c r="J414" s="105">
        <v>0</v>
      </c>
      <c r="K414" s="1205"/>
      <c r="L414" s="1205"/>
      <c r="M414" s="1205"/>
      <c r="N414" s="1205"/>
      <c r="O414" s="1205"/>
      <c r="P414" s="1205"/>
    </row>
    <row r="415" spans="1:16" ht="12.75">
      <c r="A415" s="105">
        <v>410</v>
      </c>
      <c r="B415" s="105" t="s">
        <v>1016</v>
      </c>
      <c r="C415" s="105" t="s">
        <v>836</v>
      </c>
      <c r="D415" s="105">
        <v>1960</v>
      </c>
      <c r="E415" s="105">
        <v>10</v>
      </c>
      <c r="F415" s="710" t="s">
        <v>1014</v>
      </c>
      <c r="G415" s="105">
        <v>26</v>
      </c>
      <c r="H415" s="105"/>
      <c r="I415" s="105"/>
      <c r="J415" s="105">
        <v>0</v>
      </c>
      <c r="K415" s="1205"/>
      <c r="L415" s="1205"/>
      <c r="M415" s="1205"/>
      <c r="N415" s="1205"/>
      <c r="O415" s="1205"/>
      <c r="P415" s="1205"/>
    </row>
    <row r="416" spans="1:16" ht="12.75">
      <c r="A416" s="105">
        <v>411</v>
      </c>
      <c r="B416" s="105" t="s">
        <v>1017</v>
      </c>
      <c r="C416" s="105" t="s">
        <v>879</v>
      </c>
      <c r="D416" s="105">
        <v>1991</v>
      </c>
      <c r="E416" s="105">
        <v>10</v>
      </c>
      <c r="F416" s="710" t="s">
        <v>1014</v>
      </c>
      <c r="G416" s="105">
        <v>26</v>
      </c>
      <c r="H416" s="105"/>
      <c r="I416" s="105"/>
      <c r="J416" s="105">
        <v>0</v>
      </c>
      <c r="K416" s="1205"/>
      <c r="L416" s="1205"/>
      <c r="M416" s="1205"/>
      <c r="N416" s="1205"/>
      <c r="O416" s="1205"/>
      <c r="P416" s="1205"/>
    </row>
    <row r="417" spans="1:16" ht="12.75">
      <c r="A417" s="105">
        <v>412</v>
      </c>
      <c r="B417" s="105" t="s">
        <v>1018</v>
      </c>
      <c r="C417" s="105" t="s">
        <v>877</v>
      </c>
      <c r="D417" s="105">
        <v>2003</v>
      </c>
      <c r="E417" s="105">
        <v>10</v>
      </c>
      <c r="F417" s="710" t="s">
        <v>1014</v>
      </c>
      <c r="G417" s="105">
        <v>24.4</v>
      </c>
      <c r="H417" s="105"/>
      <c r="I417" s="105"/>
      <c r="J417" s="105">
        <v>0</v>
      </c>
      <c r="K417" s="1205"/>
      <c r="L417" s="1205"/>
      <c r="M417" s="1205"/>
      <c r="N417" s="1205"/>
      <c r="O417" s="1205"/>
      <c r="P417" s="1205"/>
    </row>
    <row r="418" spans="1:16" ht="12.75">
      <c r="A418" s="105">
        <v>413</v>
      </c>
      <c r="B418" s="105" t="s">
        <v>35</v>
      </c>
      <c r="C418" s="105" t="s">
        <v>882</v>
      </c>
      <c r="D418" s="105">
        <v>1987</v>
      </c>
      <c r="E418" s="105">
        <v>10</v>
      </c>
      <c r="F418" s="710" t="s">
        <v>1014</v>
      </c>
      <c r="G418" s="105">
        <v>7.8</v>
      </c>
      <c r="H418" s="105"/>
      <c r="I418" s="105"/>
      <c r="J418" s="105">
        <v>12645.03</v>
      </c>
      <c r="K418" s="1205"/>
      <c r="L418" s="1205"/>
      <c r="M418" s="1205"/>
      <c r="N418" s="1205"/>
      <c r="O418" s="1205"/>
      <c r="P418" s="1205"/>
    </row>
    <row r="419" spans="1:16" ht="12.75">
      <c r="A419" s="105">
        <v>414</v>
      </c>
      <c r="B419" s="105" t="s">
        <v>28</v>
      </c>
      <c r="C419" s="105" t="s">
        <v>835</v>
      </c>
      <c r="D419" s="105">
        <v>2004</v>
      </c>
      <c r="E419" s="105">
        <v>10</v>
      </c>
      <c r="F419" s="710" t="s">
        <v>1014</v>
      </c>
      <c r="G419" s="105">
        <v>17</v>
      </c>
      <c r="H419" s="105"/>
      <c r="I419" s="105"/>
      <c r="J419" s="105">
        <v>4116.27</v>
      </c>
      <c r="K419" s="1205"/>
      <c r="L419" s="1205"/>
      <c r="M419" s="1205"/>
      <c r="N419" s="1205"/>
      <c r="O419" s="1205"/>
      <c r="P419" s="1205"/>
    </row>
    <row r="420" spans="1:16" ht="12.75">
      <c r="A420" s="105">
        <v>415</v>
      </c>
      <c r="B420" s="105" t="s">
        <v>27</v>
      </c>
      <c r="C420" s="105" t="s">
        <v>835</v>
      </c>
      <c r="D420" s="105">
        <v>2006</v>
      </c>
      <c r="E420" s="105">
        <v>10</v>
      </c>
      <c r="F420" s="710" t="s">
        <v>1014</v>
      </c>
      <c r="G420" s="105">
        <v>17</v>
      </c>
      <c r="H420" s="105"/>
      <c r="I420" s="105"/>
      <c r="J420" s="105">
        <v>13389.66</v>
      </c>
      <c r="K420" s="1205"/>
      <c r="L420" s="1205"/>
      <c r="M420" s="1205"/>
      <c r="N420" s="1205"/>
      <c r="O420" s="1205"/>
      <c r="P420" s="1205"/>
    </row>
    <row r="421" spans="1:16" ht="12.75">
      <c r="A421" s="105">
        <v>416</v>
      </c>
      <c r="B421" s="105" t="s">
        <v>24</v>
      </c>
      <c r="C421" s="105" t="s">
        <v>844</v>
      </c>
      <c r="D421" s="105">
        <v>1999</v>
      </c>
      <c r="E421" s="105">
        <v>10</v>
      </c>
      <c r="F421" s="710" t="s">
        <v>1014</v>
      </c>
      <c r="G421" s="105">
        <v>15.8</v>
      </c>
      <c r="H421" s="105"/>
      <c r="I421" s="105"/>
      <c r="J421" s="105">
        <v>0</v>
      </c>
      <c r="K421" s="1205"/>
      <c r="L421" s="1205"/>
      <c r="M421" s="1205"/>
      <c r="N421" s="1205"/>
      <c r="O421" s="1205"/>
      <c r="P421" s="1205"/>
    </row>
    <row r="422" spans="1:16" ht="12.75">
      <c r="A422" s="105">
        <v>417</v>
      </c>
      <c r="B422" s="105" t="s">
        <v>25</v>
      </c>
      <c r="C422" s="105" t="s">
        <v>844</v>
      </c>
      <c r="D422" s="105">
        <v>2000</v>
      </c>
      <c r="E422" s="105">
        <v>10</v>
      </c>
      <c r="F422" s="710" t="s">
        <v>1014</v>
      </c>
      <c r="G422" s="105">
        <v>16.5</v>
      </c>
      <c r="H422" s="105"/>
      <c r="I422" s="105"/>
      <c r="J422" s="105">
        <v>0</v>
      </c>
      <c r="K422" s="1205"/>
      <c r="L422" s="1205"/>
      <c r="M422" s="1205"/>
      <c r="N422" s="1205"/>
      <c r="O422" s="1205"/>
      <c r="P422" s="1205"/>
    </row>
    <row r="423" spans="1:16" ht="12.75">
      <c r="A423" s="105">
        <v>418</v>
      </c>
      <c r="B423" s="105" t="s">
        <v>26</v>
      </c>
      <c r="C423" s="105" t="s">
        <v>841</v>
      </c>
      <c r="D423" s="105">
        <v>2001</v>
      </c>
      <c r="E423" s="105">
        <v>10</v>
      </c>
      <c r="F423" s="710" t="s">
        <v>1014</v>
      </c>
      <c r="G423" s="105">
        <v>17.9</v>
      </c>
      <c r="H423" s="105"/>
      <c r="I423" s="105"/>
      <c r="J423" s="105">
        <v>0</v>
      </c>
      <c r="K423" s="1205"/>
      <c r="L423" s="1205"/>
      <c r="M423" s="1205"/>
      <c r="N423" s="1205"/>
      <c r="O423" s="1205"/>
      <c r="P423" s="1205"/>
    </row>
    <row r="424" spans="1:16" ht="12.75">
      <c r="A424" s="105">
        <v>419</v>
      </c>
      <c r="B424" s="105" t="s">
        <v>30</v>
      </c>
      <c r="C424" s="105" t="s">
        <v>1466</v>
      </c>
      <c r="D424" s="105">
        <v>2002</v>
      </c>
      <c r="E424" s="105">
        <v>8</v>
      </c>
      <c r="F424" s="710" t="s">
        <v>1014</v>
      </c>
      <c r="G424" s="105">
        <v>17.8</v>
      </c>
      <c r="H424" s="105"/>
      <c r="I424" s="105"/>
      <c r="J424" s="105">
        <v>0</v>
      </c>
      <c r="K424" s="1205"/>
      <c r="L424" s="1205"/>
      <c r="M424" s="1205"/>
      <c r="N424" s="1205"/>
      <c r="O424" s="1205"/>
      <c r="P424" s="1205"/>
    </row>
    <row r="425" spans="1:16" ht="12.75">
      <c r="A425" s="105">
        <v>420</v>
      </c>
      <c r="B425" s="105" t="s">
        <v>29</v>
      </c>
      <c r="C425" s="105" t="s">
        <v>831</v>
      </c>
      <c r="D425" s="105">
        <v>2002</v>
      </c>
      <c r="E425" s="105">
        <v>10</v>
      </c>
      <c r="F425" s="710" t="s">
        <v>1014</v>
      </c>
      <c r="G425" s="105">
        <v>11.5</v>
      </c>
      <c r="H425" s="105"/>
      <c r="I425" s="105"/>
      <c r="J425" s="105">
        <v>0</v>
      </c>
      <c r="K425" s="1205"/>
      <c r="L425" s="1205"/>
      <c r="M425" s="1205"/>
      <c r="N425" s="1205"/>
      <c r="O425" s="1205"/>
      <c r="P425" s="1205"/>
    </row>
    <row r="426" spans="1:16" ht="12.75">
      <c r="A426" s="105">
        <v>421</v>
      </c>
      <c r="B426" s="105" t="s">
        <v>33</v>
      </c>
      <c r="C426" s="105" t="s">
        <v>1019</v>
      </c>
      <c r="D426" s="105">
        <v>2008</v>
      </c>
      <c r="E426" s="105">
        <v>8</v>
      </c>
      <c r="F426" s="710" t="s">
        <v>1014</v>
      </c>
      <c r="G426" s="105">
        <v>11.5</v>
      </c>
      <c r="H426" s="105"/>
      <c r="I426" s="105"/>
      <c r="J426" s="105">
        <v>18770.48</v>
      </c>
      <c r="K426" s="1205"/>
      <c r="L426" s="1205"/>
      <c r="M426" s="1205"/>
      <c r="N426" s="1205"/>
      <c r="O426" s="1205"/>
      <c r="P426" s="1205"/>
    </row>
    <row r="427" spans="1:16" ht="12.75">
      <c r="A427" s="105">
        <v>422</v>
      </c>
      <c r="B427" s="105" t="s">
        <v>31</v>
      </c>
      <c r="C427" s="105" t="s">
        <v>837</v>
      </c>
      <c r="D427" s="105">
        <v>2007</v>
      </c>
      <c r="E427" s="105">
        <v>10</v>
      </c>
      <c r="F427" s="710" t="s">
        <v>1014</v>
      </c>
      <c r="G427" s="105">
        <v>17</v>
      </c>
      <c r="H427" s="105"/>
      <c r="I427" s="105"/>
      <c r="J427" s="105">
        <v>25800.45</v>
      </c>
      <c r="K427" s="1205"/>
      <c r="L427" s="1205"/>
      <c r="M427" s="1205"/>
      <c r="N427" s="1205"/>
      <c r="O427" s="1205"/>
      <c r="P427" s="1205"/>
    </row>
    <row r="428" spans="1:16" ht="12.75">
      <c r="A428" s="105">
        <v>423</v>
      </c>
      <c r="B428" s="105" t="s">
        <v>32</v>
      </c>
      <c r="C428" s="105" t="s">
        <v>866</v>
      </c>
      <c r="D428" s="105">
        <v>2007</v>
      </c>
      <c r="E428" s="105">
        <v>8</v>
      </c>
      <c r="F428" s="710" t="s">
        <v>1014</v>
      </c>
      <c r="G428" s="105">
        <v>11.5</v>
      </c>
      <c r="H428" s="105"/>
      <c r="I428" s="105"/>
      <c r="J428" s="105">
        <v>15472.43</v>
      </c>
      <c r="K428" s="1205"/>
      <c r="L428" s="1205"/>
      <c r="M428" s="1205"/>
      <c r="N428" s="1205"/>
      <c r="O428" s="1205"/>
      <c r="P428" s="1205"/>
    </row>
    <row r="429" spans="1:16" ht="12.75">
      <c r="A429" s="105">
        <v>424</v>
      </c>
      <c r="B429" s="105" t="s">
        <v>34</v>
      </c>
      <c r="C429" s="105" t="s">
        <v>835</v>
      </c>
      <c r="D429" s="105">
        <v>2009</v>
      </c>
      <c r="E429" s="105">
        <v>10</v>
      </c>
      <c r="F429" s="710" t="s">
        <v>1014</v>
      </c>
      <c r="G429" s="105">
        <v>17</v>
      </c>
      <c r="H429" s="105"/>
      <c r="I429" s="105"/>
      <c r="J429" s="105">
        <v>54008.46</v>
      </c>
      <c r="K429" s="1205"/>
      <c r="L429" s="1205"/>
      <c r="M429" s="1205"/>
      <c r="N429" s="1205"/>
      <c r="O429" s="1205"/>
      <c r="P429" s="1205"/>
    </row>
    <row r="430" spans="1:16" ht="12.75">
      <c r="A430" s="105">
        <v>425</v>
      </c>
      <c r="B430" s="105" t="s">
        <v>37</v>
      </c>
      <c r="C430" s="105" t="s">
        <v>1005</v>
      </c>
      <c r="D430" s="105">
        <v>2000</v>
      </c>
      <c r="E430" s="105">
        <v>10</v>
      </c>
      <c r="F430" s="710" t="s">
        <v>1020</v>
      </c>
      <c r="G430" s="105">
        <v>17.1</v>
      </c>
      <c r="H430" s="105"/>
      <c r="I430" s="105"/>
      <c r="J430" s="105">
        <v>0</v>
      </c>
      <c r="K430" s="1205"/>
      <c r="L430" s="1205"/>
      <c r="M430" s="1205"/>
      <c r="N430" s="1205"/>
      <c r="O430" s="1205"/>
      <c r="P430" s="1205"/>
    </row>
    <row r="431" spans="1:16" ht="12.75">
      <c r="A431" s="105">
        <v>426</v>
      </c>
      <c r="B431" s="105" t="s">
        <v>39</v>
      </c>
      <c r="C431" s="105" t="s">
        <v>831</v>
      </c>
      <c r="D431" s="105">
        <v>1998</v>
      </c>
      <c r="E431" s="105">
        <v>8</v>
      </c>
      <c r="F431" s="710" t="s">
        <v>1020</v>
      </c>
      <c r="G431" s="105">
        <v>16.7</v>
      </c>
      <c r="H431" s="105">
        <v>1.2</v>
      </c>
      <c r="I431" s="105">
        <v>14.4</v>
      </c>
      <c r="J431" s="105">
        <v>0</v>
      </c>
      <c r="K431" s="1205" t="s">
        <v>1459</v>
      </c>
      <c r="L431" s="1205" t="s">
        <v>1367</v>
      </c>
      <c r="M431" s="1205" t="s">
        <v>940</v>
      </c>
      <c r="N431" s="1205">
        <v>85.95</v>
      </c>
      <c r="O431" s="1205">
        <v>11.5</v>
      </c>
      <c r="P431" s="1205">
        <v>2.5</v>
      </c>
    </row>
    <row r="432" spans="1:16" ht="12.75">
      <c r="A432" s="105">
        <v>427</v>
      </c>
      <c r="B432" s="105" t="s">
        <v>43</v>
      </c>
      <c r="C432" s="105" t="s">
        <v>835</v>
      </c>
      <c r="D432" s="105">
        <v>2005</v>
      </c>
      <c r="E432" s="105">
        <v>10</v>
      </c>
      <c r="F432" s="710" t="s">
        <v>1020</v>
      </c>
      <c r="G432" s="105">
        <v>17</v>
      </c>
      <c r="H432" s="105"/>
      <c r="I432" s="105"/>
      <c r="J432" s="105">
        <v>0</v>
      </c>
      <c r="K432" s="1205"/>
      <c r="L432" s="1205"/>
      <c r="M432" s="1205"/>
      <c r="N432" s="1205"/>
      <c r="O432" s="1205"/>
      <c r="P432" s="1205"/>
    </row>
    <row r="433" spans="1:16" ht="12.75">
      <c r="A433" s="105">
        <v>428</v>
      </c>
      <c r="B433" s="105" t="s">
        <v>48</v>
      </c>
      <c r="C433" s="105" t="s">
        <v>841</v>
      </c>
      <c r="D433" s="105">
        <v>2001</v>
      </c>
      <c r="E433" s="105">
        <v>10</v>
      </c>
      <c r="F433" s="710" t="s">
        <v>1020</v>
      </c>
      <c r="G433" s="105">
        <v>17.9</v>
      </c>
      <c r="H433" s="105"/>
      <c r="I433" s="105"/>
      <c r="J433" s="105">
        <v>0</v>
      </c>
      <c r="K433" s="1205"/>
      <c r="L433" s="1205"/>
      <c r="M433" s="1205"/>
      <c r="N433" s="1205"/>
      <c r="O433" s="1205"/>
      <c r="P433" s="1205"/>
    </row>
    <row r="434" spans="1:16" ht="12.75">
      <c r="A434" s="105">
        <v>429</v>
      </c>
      <c r="B434" s="105" t="s">
        <v>1021</v>
      </c>
      <c r="C434" s="105" t="s">
        <v>1022</v>
      </c>
      <c r="D434" s="105">
        <v>1992</v>
      </c>
      <c r="E434" s="105">
        <v>10</v>
      </c>
      <c r="F434" s="710" t="s">
        <v>1020</v>
      </c>
      <c r="G434" s="105">
        <v>12.5</v>
      </c>
      <c r="H434" s="105"/>
      <c r="I434" s="105"/>
      <c r="J434" s="105">
        <v>0</v>
      </c>
      <c r="K434" s="1205"/>
      <c r="L434" s="1205"/>
      <c r="M434" s="1205"/>
      <c r="N434" s="1205"/>
      <c r="O434" s="1205"/>
      <c r="P434" s="1205"/>
    </row>
    <row r="435" spans="1:16" ht="12.75">
      <c r="A435" s="105">
        <v>430</v>
      </c>
      <c r="B435" s="105" t="s">
        <v>36</v>
      </c>
      <c r="C435" s="105" t="s">
        <v>838</v>
      </c>
      <c r="D435" s="105">
        <v>1990</v>
      </c>
      <c r="E435" s="105">
        <v>10</v>
      </c>
      <c r="F435" s="710" t="s">
        <v>1020</v>
      </c>
      <c r="G435" s="105">
        <v>25</v>
      </c>
      <c r="H435" s="105"/>
      <c r="I435" s="105"/>
      <c r="J435" s="105">
        <v>0</v>
      </c>
      <c r="K435" s="1205"/>
      <c r="L435" s="1205"/>
      <c r="M435" s="1205"/>
      <c r="N435" s="1205"/>
      <c r="O435" s="1205"/>
      <c r="P435" s="1205"/>
    </row>
    <row r="436" spans="1:16" ht="12.75">
      <c r="A436" s="105">
        <v>431</v>
      </c>
      <c r="B436" s="105" t="s">
        <v>44</v>
      </c>
      <c r="C436" s="105" t="s">
        <v>841</v>
      </c>
      <c r="D436" s="105">
        <v>2001</v>
      </c>
      <c r="E436" s="105">
        <v>10</v>
      </c>
      <c r="F436" s="710" t="s">
        <v>1020</v>
      </c>
      <c r="G436" s="105">
        <v>17.9</v>
      </c>
      <c r="H436" s="105"/>
      <c r="I436" s="105"/>
      <c r="J436" s="105">
        <v>0</v>
      </c>
      <c r="K436" s="1205"/>
      <c r="L436" s="1205"/>
      <c r="M436" s="1205"/>
      <c r="N436" s="1205"/>
      <c r="O436" s="1205"/>
      <c r="P436" s="1205"/>
    </row>
    <row r="437" spans="1:16" ht="12.75">
      <c r="A437" s="105">
        <v>432</v>
      </c>
      <c r="B437" s="105" t="s">
        <v>46</v>
      </c>
      <c r="C437" s="105" t="s">
        <v>835</v>
      </c>
      <c r="D437" s="105">
        <v>2004</v>
      </c>
      <c r="E437" s="105">
        <v>10</v>
      </c>
      <c r="F437" s="710" t="s">
        <v>1020</v>
      </c>
      <c r="G437" s="105">
        <v>11</v>
      </c>
      <c r="H437" s="105"/>
      <c r="I437" s="105"/>
      <c r="J437" s="105">
        <v>0</v>
      </c>
      <c r="K437" s="1205"/>
      <c r="L437" s="1205"/>
      <c r="M437" s="1205"/>
      <c r="N437" s="1205"/>
      <c r="O437" s="1205"/>
      <c r="P437" s="1205"/>
    </row>
    <row r="438" spans="1:16" ht="12.75">
      <c r="A438" s="105">
        <v>433</v>
      </c>
      <c r="B438" s="105" t="s">
        <v>45</v>
      </c>
      <c r="C438" s="105" t="s">
        <v>835</v>
      </c>
      <c r="D438" s="105">
        <v>2005</v>
      </c>
      <c r="E438" s="105">
        <v>10</v>
      </c>
      <c r="F438" s="710" t="s">
        <v>1020</v>
      </c>
      <c r="G438" s="105">
        <v>11</v>
      </c>
      <c r="H438" s="105"/>
      <c r="I438" s="105"/>
      <c r="J438" s="105">
        <v>2675.22</v>
      </c>
      <c r="K438" s="1205"/>
      <c r="L438" s="1205"/>
      <c r="M438" s="1205"/>
      <c r="N438" s="1205"/>
      <c r="O438" s="1205"/>
      <c r="P438" s="1205"/>
    </row>
    <row r="439" spans="1:16" ht="12.75">
      <c r="A439" s="105">
        <v>434</v>
      </c>
      <c r="B439" s="105" t="s">
        <v>1023</v>
      </c>
      <c r="C439" s="105" t="s">
        <v>938</v>
      </c>
      <c r="D439" s="105">
        <v>2004</v>
      </c>
      <c r="E439" s="105">
        <v>10</v>
      </c>
      <c r="F439" s="710" t="s">
        <v>1020</v>
      </c>
      <c r="G439" s="105">
        <v>39</v>
      </c>
      <c r="H439" s="105"/>
      <c r="I439" s="105"/>
      <c r="J439" s="105">
        <v>64325.56</v>
      </c>
      <c r="K439" s="1205"/>
      <c r="L439" s="1205"/>
      <c r="M439" s="1205"/>
      <c r="N439" s="1205"/>
      <c r="O439" s="1205"/>
      <c r="P439" s="1205"/>
    </row>
    <row r="440" spans="1:16" ht="12.75">
      <c r="A440" s="105">
        <v>435</v>
      </c>
      <c r="B440" s="105" t="s">
        <v>56</v>
      </c>
      <c r="C440" s="105" t="s">
        <v>1024</v>
      </c>
      <c r="D440" s="105">
        <v>1998</v>
      </c>
      <c r="E440" s="105">
        <v>10</v>
      </c>
      <c r="F440" s="710" t="s">
        <v>1020</v>
      </c>
      <c r="G440" s="105">
        <v>7.8</v>
      </c>
      <c r="H440" s="105"/>
      <c r="I440" s="105"/>
      <c r="J440" s="105">
        <v>9857.23</v>
      </c>
      <c r="K440" s="1205"/>
      <c r="L440" s="1205"/>
      <c r="M440" s="1205"/>
      <c r="N440" s="1205"/>
      <c r="O440" s="1205"/>
      <c r="P440" s="1205"/>
    </row>
    <row r="441" spans="1:16" ht="12.75">
      <c r="A441" s="105">
        <v>436</v>
      </c>
      <c r="B441" s="105" t="s">
        <v>47</v>
      </c>
      <c r="C441" s="105" t="s">
        <v>841</v>
      </c>
      <c r="D441" s="105">
        <v>2001</v>
      </c>
      <c r="E441" s="105">
        <v>10</v>
      </c>
      <c r="F441" s="710" t="s">
        <v>1020</v>
      </c>
      <c r="G441" s="105">
        <v>17.9</v>
      </c>
      <c r="H441" s="105"/>
      <c r="I441" s="105"/>
      <c r="J441" s="105">
        <v>0</v>
      </c>
      <c r="K441" s="1205"/>
      <c r="L441" s="1205"/>
      <c r="M441" s="1205"/>
      <c r="N441" s="1205"/>
      <c r="O441" s="1205"/>
      <c r="P441" s="1205"/>
    </row>
    <row r="442" spans="1:16" ht="12.75">
      <c r="A442" s="105">
        <v>437</v>
      </c>
      <c r="B442" s="105" t="s">
        <v>49</v>
      </c>
      <c r="C442" s="105" t="s">
        <v>831</v>
      </c>
      <c r="D442" s="105">
        <v>2002</v>
      </c>
      <c r="E442" s="105">
        <v>8</v>
      </c>
      <c r="F442" s="710" t="s">
        <v>1020</v>
      </c>
      <c r="G442" s="105">
        <v>11.5</v>
      </c>
      <c r="H442" s="105"/>
      <c r="I442" s="105"/>
      <c r="J442" s="105">
        <v>0</v>
      </c>
      <c r="K442" s="1205"/>
      <c r="L442" s="1205"/>
      <c r="M442" s="1205"/>
      <c r="N442" s="1205"/>
      <c r="O442" s="1205"/>
      <c r="P442" s="1205"/>
    </row>
    <row r="443" spans="1:16" ht="12.75">
      <c r="A443" s="105">
        <v>438</v>
      </c>
      <c r="B443" s="105" t="s">
        <v>38</v>
      </c>
      <c r="C443" s="105" t="s">
        <v>831</v>
      </c>
      <c r="D443" s="105">
        <v>1999</v>
      </c>
      <c r="E443" s="105">
        <v>8</v>
      </c>
      <c r="F443" s="710" t="s">
        <v>1020</v>
      </c>
      <c r="G443" s="105">
        <v>13</v>
      </c>
      <c r="H443" s="105"/>
      <c r="I443" s="105"/>
      <c r="J443" s="105">
        <v>0</v>
      </c>
      <c r="K443" s="1205"/>
      <c r="L443" s="1205"/>
      <c r="M443" s="1205"/>
      <c r="N443" s="1205"/>
      <c r="O443" s="1205"/>
      <c r="P443" s="1205"/>
    </row>
    <row r="444" spans="1:16" ht="12.75">
      <c r="A444" s="105">
        <v>439</v>
      </c>
      <c r="B444" s="105" t="s">
        <v>41</v>
      </c>
      <c r="C444" s="105" t="s">
        <v>838</v>
      </c>
      <c r="D444" s="105">
        <v>2000</v>
      </c>
      <c r="E444" s="105">
        <v>10</v>
      </c>
      <c r="F444" s="710" t="s">
        <v>1020</v>
      </c>
      <c r="G444" s="105">
        <v>17.1</v>
      </c>
      <c r="H444" s="105"/>
      <c r="I444" s="105"/>
      <c r="J444" s="105">
        <v>0</v>
      </c>
      <c r="K444" s="1205"/>
      <c r="L444" s="1205"/>
      <c r="M444" s="1205"/>
      <c r="N444" s="1205"/>
      <c r="O444" s="1205"/>
      <c r="P444" s="1205"/>
    </row>
    <row r="445" spans="1:16" ht="12.75">
      <c r="A445" s="105">
        <v>440</v>
      </c>
      <c r="B445" s="105" t="s">
        <v>40</v>
      </c>
      <c r="C445" s="105" t="s">
        <v>1466</v>
      </c>
      <c r="D445" s="105">
        <v>1999</v>
      </c>
      <c r="E445" s="105">
        <v>8</v>
      </c>
      <c r="F445" s="710" t="s">
        <v>1020</v>
      </c>
      <c r="G445" s="105">
        <v>17.8</v>
      </c>
      <c r="H445" s="105"/>
      <c r="I445" s="105"/>
      <c r="J445" s="105">
        <v>0</v>
      </c>
      <c r="K445" s="1205"/>
      <c r="L445" s="1205"/>
      <c r="M445" s="1205"/>
      <c r="N445" s="1205"/>
      <c r="O445" s="1205"/>
      <c r="P445" s="1205"/>
    </row>
    <row r="446" spans="1:16" ht="12.75">
      <c r="A446" s="105">
        <v>441</v>
      </c>
      <c r="B446" s="105" t="s">
        <v>42</v>
      </c>
      <c r="C446" s="105" t="s">
        <v>835</v>
      </c>
      <c r="D446" s="105">
        <v>2006</v>
      </c>
      <c r="E446" s="105">
        <v>10</v>
      </c>
      <c r="F446" s="710" t="s">
        <v>1020</v>
      </c>
      <c r="G446" s="105">
        <v>17</v>
      </c>
      <c r="H446" s="105"/>
      <c r="I446" s="105"/>
      <c r="J446" s="105">
        <v>13399.11</v>
      </c>
      <c r="K446" s="1205"/>
      <c r="L446" s="1205"/>
      <c r="M446" s="1205"/>
      <c r="N446" s="1205"/>
      <c r="O446" s="1205"/>
      <c r="P446" s="1205"/>
    </row>
    <row r="447" spans="1:16" ht="12.75">
      <c r="A447" s="105">
        <v>442</v>
      </c>
      <c r="B447" s="105" t="s">
        <v>50</v>
      </c>
      <c r="C447" s="105" t="s">
        <v>1466</v>
      </c>
      <c r="D447" s="105">
        <v>2003</v>
      </c>
      <c r="E447" s="105">
        <v>8</v>
      </c>
      <c r="F447" s="710" t="s">
        <v>1020</v>
      </c>
      <c r="G447" s="105">
        <v>17</v>
      </c>
      <c r="H447" s="105"/>
      <c r="I447" s="105"/>
      <c r="J447" s="105">
        <v>0</v>
      </c>
      <c r="K447" s="1205"/>
      <c r="L447" s="1205"/>
      <c r="M447" s="1205"/>
      <c r="N447" s="1205"/>
      <c r="O447" s="1205"/>
      <c r="P447" s="1205"/>
    </row>
    <row r="448" spans="1:16" ht="12.75">
      <c r="A448" s="105">
        <v>443</v>
      </c>
      <c r="B448" s="105" t="s">
        <v>55</v>
      </c>
      <c r="C448" s="105" t="s">
        <v>1011</v>
      </c>
      <c r="D448" s="105">
        <v>2007</v>
      </c>
      <c r="E448" s="105">
        <v>10</v>
      </c>
      <c r="F448" s="710" t="s">
        <v>1020</v>
      </c>
      <c r="G448" s="105">
        <v>18</v>
      </c>
      <c r="H448" s="105"/>
      <c r="I448" s="105"/>
      <c r="J448" s="105">
        <v>0</v>
      </c>
      <c r="K448" s="1205"/>
      <c r="L448" s="1205"/>
      <c r="M448" s="1205"/>
      <c r="N448" s="1205"/>
      <c r="O448" s="1205"/>
      <c r="P448" s="1205"/>
    </row>
    <row r="449" spans="1:16" ht="12.75">
      <c r="A449" s="105">
        <v>444</v>
      </c>
      <c r="B449" s="105" t="s">
        <v>51</v>
      </c>
      <c r="C449" s="105" t="s">
        <v>864</v>
      </c>
      <c r="D449" s="105">
        <v>2008</v>
      </c>
      <c r="E449" s="105">
        <v>10</v>
      </c>
      <c r="F449" s="710" t="s">
        <v>1020</v>
      </c>
      <c r="G449" s="105">
        <v>17.1</v>
      </c>
      <c r="H449" s="105"/>
      <c r="I449" s="105"/>
      <c r="J449" s="105">
        <v>66883.09</v>
      </c>
      <c r="K449" s="1205"/>
      <c r="L449" s="1205"/>
      <c r="M449" s="1205"/>
      <c r="N449" s="1205"/>
      <c r="O449" s="1205"/>
      <c r="P449" s="1205"/>
    </row>
    <row r="450" spans="1:16" ht="12.75">
      <c r="A450" s="105">
        <v>445</v>
      </c>
      <c r="B450" s="105" t="s">
        <v>52</v>
      </c>
      <c r="C450" s="105" t="s">
        <v>864</v>
      </c>
      <c r="D450" s="105">
        <v>2008</v>
      </c>
      <c r="E450" s="105">
        <v>10</v>
      </c>
      <c r="F450" s="710" t="s">
        <v>1020</v>
      </c>
      <c r="G450" s="105">
        <v>17.1</v>
      </c>
      <c r="H450" s="105"/>
      <c r="I450" s="105"/>
      <c r="J450" s="105">
        <v>66883.04</v>
      </c>
      <c r="K450" s="1205"/>
      <c r="L450" s="1205"/>
      <c r="M450" s="1205"/>
      <c r="N450" s="1205"/>
      <c r="O450" s="1205"/>
      <c r="P450" s="1205"/>
    </row>
    <row r="451" spans="1:16" ht="12.75">
      <c r="A451" s="105">
        <v>446</v>
      </c>
      <c r="B451" s="105" t="s">
        <v>53</v>
      </c>
      <c r="C451" s="105" t="s">
        <v>924</v>
      </c>
      <c r="D451" s="105">
        <v>2008</v>
      </c>
      <c r="E451" s="105">
        <v>10</v>
      </c>
      <c r="F451" s="710" t="s">
        <v>1020</v>
      </c>
      <c r="G451" s="105">
        <v>17</v>
      </c>
      <c r="H451" s="105"/>
      <c r="I451" s="105"/>
      <c r="J451" s="105">
        <v>56786.5</v>
      </c>
      <c r="K451" s="1205"/>
      <c r="L451" s="1205"/>
      <c r="M451" s="1205"/>
      <c r="N451" s="1205"/>
      <c r="O451" s="1205"/>
      <c r="P451" s="1205"/>
    </row>
    <row r="452" spans="1:16" ht="12.75">
      <c r="A452" s="105">
        <v>447</v>
      </c>
      <c r="B452" s="105" t="s">
        <v>54</v>
      </c>
      <c r="C452" s="105" t="s">
        <v>924</v>
      </c>
      <c r="D452" s="105">
        <v>2008</v>
      </c>
      <c r="E452" s="105">
        <v>10</v>
      </c>
      <c r="F452" s="710" t="s">
        <v>1020</v>
      </c>
      <c r="G452" s="105">
        <v>17</v>
      </c>
      <c r="H452" s="105"/>
      <c r="I452" s="105"/>
      <c r="J452" s="105">
        <v>56786.5</v>
      </c>
      <c r="K452" s="1205"/>
      <c r="L452" s="1205"/>
      <c r="M452" s="1205"/>
      <c r="N452" s="1205"/>
      <c r="O452" s="1205"/>
      <c r="P452" s="1205"/>
    </row>
    <row r="453" spans="1:16" ht="12.75">
      <c r="A453" s="105">
        <v>448</v>
      </c>
      <c r="B453" s="105" t="s">
        <v>1025</v>
      </c>
      <c r="C453" s="105" t="s">
        <v>866</v>
      </c>
      <c r="D453" s="105">
        <v>2011</v>
      </c>
      <c r="E453" s="105">
        <v>8</v>
      </c>
      <c r="F453" s="710" t="s">
        <v>1020</v>
      </c>
      <c r="G453" s="105">
        <v>11.5</v>
      </c>
      <c r="H453" s="105"/>
      <c r="I453" s="105"/>
      <c r="J453" s="105">
        <v>0</v>
      </c>
      <c r="K453" s="1205"/>
      <c r="L453" s="1205"/>
      <c r="M453" s="1205"/>
      <c r="N453" s="1205"/>
      <c r="O453" s="1205"/>
      <c r="P453" s="1205"/>
    </row>
    <row r="454" spans="11:16" ht="12.75">
      <c r="K454" s="320"/>
      <c r="L454" s="320"/>
      <c r="M454" s="320"/>
      <c r="N454" s="320"/>
      <c r="O454" s="320"/>
      <c r="P454" s="320"/>
    </row>
    <row r="455" spans="11:16" ht="12.75">
      <c r="K455" s="320"/>
      <c r="L455" s="320"/>
      <c r="M455" s="320"/>
      <c r="N455" s="320"/>
      <c r="O455" s="320"/>
      <c r="P455" s="320"/>
    </row>
    <row r="456" spans="11:16" ht="12.75">
      <c r="K456" s="320"/>
      <c r="L456" s="320"/>
      <c r="M456" s="320"/>
      <c r="N456" s="320"/>
      <c r="O456" s="320"/>
      <c r="P456" s="320"/>
    </row>
    <row r="457" spans="11:16" ht="12.75">
      <c r="K457" s="320"/>
      <c r="L457" s="320"/>
      <c r="M457" s="320"/>
      <c r="N457" s="320"/>
      <c r="O457" s="320"/>
      <c r="P457" s="320"/>
    </row>
    <row r="458" spans="11:16" ht="12.75">
      <c r="K458" s="320"/>
      <c r="L458" s="320"/>
      <c r="M458" s="320"/>
      <c r="N458" s="320"/>
      <c r="O458" s="320"/>
      <c r="P458" s="320"/>
    </row>
    <row r="459" spans="11:16" ht="12.75">
      <c r="K459" s="320"/>
      <c r="L459" s="320"/>
      <c r="M459" s="320"/>
      <c r="N459" s="320"/>
      <c r="O459" s="320"/>
      <c r="P459" s="320"/>
    </row>
    <row r="460" spans="11:16" ht="12.75">
      <c r="K460" s="320"/>
      <c r="L460" s="320"/>
      <c r="M460" s="320"/>
      <c r="N460" s="320"/>
      <c r="O460" s="320"/>
      <c r="P460" s="320"/>
    </row>
    <row r="461" spans="11:16" ht="12.75">
      <c r="K461" s="320"/>
      <c r="L461" s="320"/>
      <c r="M461" s="320"/>
      <c r="N461" s="320"/>
      <c r="O461" s="320"/>
      <c r="P461" s="320"/>
    </row>
    <row r="462" spans="11:16" ht="12.75">
      <c r="K462" s="320"/>
      <c r="L462" s="320"/>
      <c r="M462" s="320"/>
      <c r="N462" s="320"/>
      <c r="O462" s="320"/>
      <c r="P462" s="320"/>
    </row>
    <row r="463" spans="11:16" ht="12.75">
      <c r="K463" s="320"/>
      <c r="L463" s="320"/>
      <c r="M463" s="320"/>
      <c r="N463" s="320"/>
      <c r="O463" s="320"/>
      <c r="P463" s="320"/>
    </row>
    <row r="464" spans="11:16" ht="12.75">
      <c r="K464" s="320"/>
      <c r="L464" s="320"/>
      <c r="M464" s="320"/>
      <c r="N464" s="320"/>
      <c r="O464" s="320"/>
      <c r="P464" s="320"/>
    </row>
    <row r="465" spans="11:16" ht="12.75">
      <c r="K465" s="320"/>
      <c r="L465" s="320"/>
      <c r="M465" s="320"/>
      <c r="N465" s="320"/>
      <c r="O465" s="320"/>
      <c r="P465" s="320"/>
    </row>
    <row r="466" spans="11:16" ht="12.75">
      <c r="K466" s="320"/>
      <c r="L466" s="320"/>
      <c r="M466" s="320"/>
      <c r="N466" s="320"/>
      <c r="O466" s="320"/>
      <c r="P466" s="320"/>
    </row>
    <row r="467" spans="11:16" ht="12.75">
      <c r="K467" s="320"/>
      <c r="L467" s="320"/>
      <c r="M467" s="320"/>
      <c r="N467" s="320"/>
      <c r="O467" s="320"/>
      <c r="P467" s="320"/>
    </row>
    <row r="468" spans="11:16" ht="12.75">
      <c r="K468" s="320"/>
      <c r="L468" s="320"/>
      <c r="M468" s="320"/>
      <c r="N468" s="320"/>
      <c r="O468" s="320"/>
      <c r="P468" s="320"/>
    </row>
    <row r="469" spans="11:16" ht="12.75">
      <c r="K469" s="320"/>
      <c r="L469" s="320"/>
      <c r="M469" s="320"/>
      <c r="N469" s="320"/>
      <c r="O469" s="320"/>
      <c r="P469" s="320"/>
    </row>
    <row r="470" spans="11:16" ht="12.75">
      <c r="K470" s="320"/>
      <c r="L470" s="320"/>
      <c r="M470" s="320"/>
      <c r="N470" s="320"/>
      <c r="O470" s="320"/>
      <c r="P470" s="320"/>
    </row>
    <row r="471" spans="11:16" ht="12.75">
      <c r="K471" s="320"/>
      <c r="L471" s="320"/>
      <c r="M471" s="320"/>
      <c r="N471" s="320"/>
      <c r="O471" s="320"/>
      <c r="P471" s="320"/>
    </row>
    <row r="472" spans="11:16" ht="12.75">
      <c r="K472" s="320"/>
      <c r="L472" s="320"/>
      <c r="M472" s="320"/>
      <c r="N472" s="320"/>
      <c r="O472" s="320"/>
      <c r="P472" s="320"/>
    </row>
    <row r="473" spans="11:16" ht="12.75">
      <c r="K473" s="320"/>
      <c r="L473" s="320"/>
      <c r="M473" s="320"/>
      <c r="N473" s="320"/>
      <c r="O473" s="320"/>
      <c r="P473" s="320"/>
    </row>
    <row r="474" spans="11:16" ht="12.75">
      <c r="K474" s="320"/>
      <c r="L474" s="320"/>
      <c r="M474" s="320"/>
      <c r="N474" s="320"/>
      <c r="O474" s="320"/>
      <c r="P474" s="320"/>
    </row>
    <row r="475" spans="11:16" ht="12.75">
      <c r="K475" s="320"/>
      <c r="L475" s="320"/>
      <c r="M475" s="320"/>
      <c r="N475" s="320"/>
      <c r="O475" s="320"/>
      <c r="P475" s="320"/>
    </row>
    <row r="476" spans="11:16" ht="12.75">
      <c r="K476" s="320"/>
      <c r="L476" s="320"/>
      <c r="M476" s="320"/>
      <c r="N476" s="320"/>
      <c r="O476" s="320"/>
      <c r="P476" s="320"/>
    </row>
    <row r="477" spans="11:16" ht="12.75">
      <c r="K477" s="320"/>
      <c r="L477" s="320"/>
      <c r="M477" s="320"/>
      <c r="N477" s="320"/>
      <c r="O477" s="320"/>
      <c r="P477" s="320"/>
    </row>
    <row r="478" spans="11:16" ht="12.75">
      <c r="K478" s="320"/>
      <c r="L478" s="320"/>
      <c r="M478" s="320"/>
      <c r="N478" s="320"/>
      <c r="O478" s="320"/>
      <c r="P478" s="320"/>
    </row>
  </sheetData>
  <mergeCells count="12">
    <mergeCell ref="A2:P2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H3:I3"/>
    <mergeCell ref="L3:P3"/>
  </mergeCells>
  <printOptions/>
  <pageMargins left="0.5905511811023623" right="0.5905511811023623" top="0.984251968503937" bottom="0.984251968503937" header="0" footer="0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4"/>
  </sheetPr>
  <dimension ref="A1:M21"/>
  <sheetViews>
    <sheetView workbookViewId="0" topLeftCell="A4">
      <selection activeCell="K16" sqref="K16"/>
    </sheetView>
  </sheetViews>
  <sheetFormatPr defaultColWidth="9.00390625" defaultRowHeight="12.75"/>
  <cols>
    <col min="1" max="1" width="6.25390625" style="0" customWidth="1"/>
    <col min="2" max="2" width="16.375" style="0" customWidth="1"/>
    <col min="3" max="3" width="16.625" style="0" customWidth="1"/>
    <col min="4" max="4" width="16.875" style="0" customWidth="1"/>
    <col min="5" max="5" width="10.875" style="0" customWidth="1"/>
    <col min="6" max="7" width="11.00390625" style="0" customWidth="1"/>
    <col min="8" max="8" width="14.375" style="0" customWidth="1"/>
    <col min="9" max="9" width="15.375" style="0" customWidth="1"/>
    <col min="10" max="10" width="16.125" style="0" customWidth="1"/>
  </cols>
  <sheetData>
    <row r="1" spans="1:10" ht="15.75">
      <c r="A1" s="1812" t="s">
        <v>1369</v>
      </c>
      <c r="B1" s="1812"/>
      <c r="C1" s="1812"/>
      <c r="D1" s="1812"/>
      <c r="E1" s="1812"/>
      <c r="F1" s="1812"/>
      <c r="G1" s="1812"/>
      <c r="H1" s="1812"/>
      <c r="I1" s="1812"/>
      <c r="J1" s="1812"/>
    </row>
    <row r="2" spans="1:10" ht="12.75">
      <c r="A2" s="1813" t="s">
        <v>380</v>
      </c>
      <c r="B2" s="1813" t="s">
        <v>1355</v>
      </c>
      <c r="C2" s="1813" t="s">
        <v>1356</v>
      </c>
      <c r="D2" s="1814" t="s">
        <v>1357</v>
      </c>
      <c r="E2" s="1813" t="s">
        <v>1358</v>
      </c>
      <c r="F2" s="1813"/>
      <c r="G2" s="1813"/>
      <c r="H2" s="1813"/>
      <c r="I2" s="1813"/>
      <c r="J2" s="1813" t="s">
        <v>1359</v>
      </c>
    </row>
    <row r="3" spans="1:10" ht="102">
      <c r="A3" s="1813"/>
      <c r="B3" s="1813"/>
      <c r="C3" s="1813"/>
      <c r="D3" s="1815"/>
      <c r="E3" s="451" t="s">
        <v>1360</v>
      </c>
      <c r="F3" s="451" t="s">
        <v>1361</v>
      </c>
      <c r="G3" s="451" t="s">
        <v>1362</v>
      </c>
      <c r="H3" s="451" t="s">
        <v>1363</v>
      </c>
      <c r="I3" s="451" t="s">
        <v>1364</v>
      </c>
      <c r="J3" s="1813"/>
    </row>
    <row r="4" spans="1:10" ht="12.75">
      <c r="A4" s="452">
        <v>1</v>
      </c>
      <c r="B4" s="452">
        <v>2</v>
      </c>
      <c r="C4" s="452">
        <v>3</v>
      </c>
      <c r="D4" s="452">
        <v>4</v>
      </c>
      <c r="E4" s="452">
        <v>5</v>
      </c>
      <c r="F4" s="452">
        <v>6</v>
      </c>
      <c r="G4" s="452">
        <v>7</v>
      </c>
      <c r="H4" s="452">
        <v>8</v>
      </c>
      <c r="I4" s="452" t="s">
        <v>1365</v>
      </c>
      <c r="J4" s="452" t="s">
        <v>1366</v>
      </c>
    </row>
    <row r="5" spans="1:13" ht="15">
      <c r="A5" s="453">
        <v>1</v>
      </c>
      <c r="B5" s="1232" t="s">
        <v>1026</v>
      </c>
      <c r="C5" s="1232" t="s">
        <v>1367</v>
      </c>
      <c r="D5" s="1239">
        <v>85.95</v>
      </c>
      <c r="E5" s="1233">
        <v>15</v>
      </c>
      <c r="F5" s="1233">
        <v>10.9</v>
      </c>
      <c r="G5" s="1233">
        <v>1</v>
      </c>
      <c r="H5" s="1233">
        <v>1</v>
      </c>
      <c r="I5" s="1233">
        <f aca="true" t="shared" si="0" ref="I5:I11">E5+F5+G5+H5</f>
        <v>27.9</v>
      </c>
      <c r="J5" s="1234">
        <f aca="true" t="shared" si="1" ref="J5:J11">D5/I5</f>
        <v>3.080645161290323</v>
      </c>
      <c r="K5" s="1201"/>
      <c r="L5" s="1203"/>
      <c r="M5" s="1204"/>
    </row>
    <row r="6" spans="1:10" ht="12.75">
      <c r="A6" s="453">
        <v>2</v>
      </c>
      <c r="B6" s="1232" t="s">
        <v>1027</v>
      </c>
      <c r="C6" s="1232" t="s">
        <v>1367</v>
      </c>
      <c r="D6" s="1239">
        <v>85.95</v>
      </c>
      <c r="E6" s="1233">
        <v>14.5</v>
      </c>
      <c r="F6" s="1233">
        <v>9.9</v>
      </c>
      <c r="G6" s="1233">
        <v>1</v>
      </c>
      <c r="H6" s="1233">
        <v>1</v>
      </c>
      <c r="I6" s="1233">
        <f t="shared" si="0"/>
        <v>26.4</v>
      </c>
      <c r="J6" s="1234">
        <f t="shared" si="1"/>
        <v>3.2556818181818183</v>
      </c>
    </row>
    <row r="7" spans="1:10" ht="12.75">
      <c r="A7" s="453">
        <v>3</v>
      </c>
      <c r="B7" s="1235" t="s">
        <v>1504</v>
      </c>
      <c r="C7" s="1232" t="s">
        <v>1367</v>
      </c>
      <c r="D7" s="1239">
        <v>85.95</v>
      </c>
      <c r="E7" s="1233">
        <v>15</v>
      </c>
      <c r="F7" s="1233">
        <v>8.8</v>
      </c>
      <c r="G7" s="1233">
        <v>1</v>
      </c>
      <c r="H7" s="1233">
        <v>1</v>
      </c>
      <c r="I7" s="1233">
        <f t="shared" si="0"/>
        <v>25.8</v>
      </c>
      <c r="J7" s="1234">
        <f t="shared" si="1"/>
        <v>3.3313953488372094</v>
      </c>
    </row>
    <row r="8" spans="1:10" ht="12.75">
      <c r="A8" s="453">
        <v>4</v>
      </c>
      <c r="B8" s="1235" t="s">
        <v>1506</v>
      </c>
      <c r="C8" s="1232" t="s">
        <v>1367</v>
      </c>
      <c r="D8" s="1239">
        <v>85.95</v>
      </c>
      <c r="E8" s="1233">
        <v>17.5</v>
      </c>
      <c r="F8" s="1233">
        <v>10.7</v>
      </c>
      <c r="G8" s="1233">
        <v>1</v>
      </c>
      <c r="H8" s="1233">
        <v>1</v>
      </c>
      <c r="I8" s="1233">
        <f t="shared" si="0"/>
        <v>30.2</v>
      </c>
      <c r="J8" s="1234">
        <f t="shared" si="1"/>
        <v>2.8460264900662255</v>
      </c>
    </row>
    <row r="9" spans="1:10" ht="12.75">
      <c r="A9" s="453">
        <v>5</v>
      </c>
      <c r="B9" s="1235" t="s">
        <v>1027</v>
      </c>
      <c r="C9" s="1232" t="s">
        <v>1367</v>
      </c>
      <c r="D9" s="1239">
        <v>85.95</v>
      </c>
      <c r="E9" s="1233">
        <v>13</v>
      </c>
      <c r="F9" s="1233">
        <v>12.9</v>
      </c>
      <c r="G9" s="1233">
        <v>1</v>
      </c>
      <c r="H9" s="1233">
        <v>1</v>
      </c>
      <c r="I9" s="1233">
        <f t="shared" si="0"/>
        <v>27.9</v>
      </c>
      <c r="J9" s="1234">
        <f t="shared" si="1"/>
        <v>3.080645161290323</v>
      </c>
    </row>
    <row r="10" spans="1:10" ht="12.75">
      <c r="A10" s="453">
        <v>6</v>
      </c>
      <c r="B10" s="1235" t="s">
        <v>1504</v>
      </c>
      <c r="C10" s="1232" t="s">
        <v>1367</v>
      </c>
      <c r="D10" s="1239">
        <v>85.95</v>
      </c>
      <c r="E10" s="1233">
        <v>12.9</v>
      </c>
      <c r="F10" s="1233">
        <v>9.4</v>
      </c>
      <c r="G10" s="1233">
        <v>1</v>
      </c>
      <c r="H10" s="1233">
        <v>1</v>
      </c>
      <c r="I10" s="1233">
        <f t="shared" si="0"/>
        <v>24.3</v>
      </c>
      <c r="J10" s="1234">
        <f t="shared" si="1"/>
        <v>3.537037037037037</v>
      </c>
    </row>
    <row r="11" spans="1:10" ht="12.75">
      <c r="A11" s="453">
        <v>7</v>
      </c>
      <c r="B11" s="1235" t="s">
        <v>1507</v>
      </c>
      <c r="C11" s="1232" t="s">
        <v>1367</v>
      </c>
      <c r="D11" s="1239">
        <v>85.95</v>
      </c>
      <c r="E11" s="1233">
        <v>14.9</v>
      </c>
      <c r="F11" s="1233">
        <v>10.7</v>
      </c>
      <c r="G11" s="1233">
        <v>1</v>
      </c>
      <c r="H11" s="1233">
        <v>1</v>
      </c>
      <c r="I11" s="1233">
        <f t="shared" si="0"/>
        <v>27.6</v>
      </c>
      <c r="J11" s="1234">
        <f t="shared" si="1"/>
        <v>3.1141304347826084</v>
      </c>
    </row>
    <row r="12" spans="1:13" ht="12.75">
      <c r="A12" s="453">
        <v>8</v>
      </c>
      <c r="B12" s="1235" t="s">
        <v>1504</v>
      </c>
      <c r="C12" s="1232" t="s">
        <v>828</v>
      </c>
      <c r="D12" s="1239">
        <v>136.35</v>
      </c>
      <c r="E12" s="1233">
        <v>29</v>
      </c>
      <c r="F12" s="1233">
        <v>21.4</v>
      </c>
      <c r="G12" s="1233">
        <v>1</v>
      </c>
      <c r="H12" s="1233">
        <v>1.5</v>
      </c>
      <c r="I12" s="1233">
        <f aca="true" t="shared" si="2" ref="I12:I21">E12+F12+G12+H12</f>
        <v>52.9</v>
      </c>
      <c r="J12" s="1234">
        <f aca="true" t="shared" si="3" ref="J12:J21">D12/I12</f>
        <v>2.5775047258979207</v>
      </c>
      <c r="L12" s="1203"/>
      <c r="M12" s="1204"/>
    </row>
    <row r="13" spans="1:10" ht="12.75">
      <c r="A13" s="453">
        <v>9</v>
      </c>
      <c r="B13" s="1235" t="s">
        <v>1503</v>
      </c>
      <c r="C13" s="1232" t="s">
        <v>828</v>
      </c>
      <c r="D13" s="1239">
        <v>136.35</v>
      </c>
      <c r="E13" s="1233">
        <v>34.5</v>
      </c>
      <c r="F13" s="1233">
        <v>22.4</v>
      </c>
      <c r="G13" s="1233">
        <v>1</v>
      </c>
      <c r="H13" s="1233">
        <v>1.5</v>
      </c>
      <c r="I13" s="1233">
        <f t="shared" si="2"/>
        <v>59.4</v>
      </c>
      <c r="J13" s="1234">
        <f t="shared" si="3"/>
        <v>2.2954545454545454</v>
      </c>
    </row>
    <row r="14" spans="1:10" ht="12.75">
      <c r="A14" s="453">
        <v>10</v>
      </c>
      <c r="B14" s="1235" t="s">
        <v>1502</v>
      </c>
      <c r="C14" s="1232" t="s">
        <v>828</v>
      </c>
      <c r="D14" s="1239">
        <v>136.35</v>
      </c>
      <c r="E14" s="1233">
        <v>30.5</v>
      </c>
      <c r="F14" s="1233">
        <v>21.6</v>
      </c>
      <c r="G14" s="1233">
        <v>1</v>
      </c>
      <c r="H14" s="1233">
        <v>1.5</v>
      </c>
      <c r="I14" s="1233">
        <f t="shared" si="2"/>
        <v>54.6</v>
      </c>
      <c r="J14" s="1234">
        <f t="shared" si="3"/>
        <v>2.4972527472527473</v>
      </c>
    </row>
    <row r="15" spans="1:10" ht="12.75">
      <c r="A15" s="453">
        <v>11</v>
      </c>
      <c r="B15" s="1235" t="s">
        <v>1505</v>
      </c>
      <c r="C15" s="1232" t="s">
        <v>828</v>
      </c>
      <c r="D15" s="1239">
        <v>136.35</v>
      </c>
      <c r="E15" s="1233">
        <v>29.5</v>
      </c>
      <c r="F15" s="1233">
        <v>21.4</v>
      </c>
      <c r="G15" s="1233">
        <v>1</v>
      </c>
      <c r="H15" s="1233">
        <v>1.5</v>
      </c>
      <c r="I15" s="1233">
        <f t="shared" si="2"/>
        <v>53.4</v>
      </c>
      <c r="J15" s="1234">
        <f t="shared" si="3"/>
        <v>2.553370786516854</v>
      </c>
    </row>
    <row r="16" spans="1:10" ht="12.75">
      <c r="A16" s="453">
        <v>12</v>
      </c>
      <c r="B16" s="1236" t="s">
        <v>1188</v>
      </c>
      <c r="C16" s="1232" t="s">
        <v>828</v>
      </c>
      <c r="D16" s="1239">
        <v>136.35</v>
      </c>
      <c r="E16" s="1233">
        <v>33</v>
      </c>
      <c r="F16" s="1233">
        <v>23.4</v>
      </c>
      <c r="G16" s="1233">
        <v>1</v>
      </c>
      <c r="H16" s="1233">
        <v>1.5</v>
      </c>
      <c r="I16" s="1233">
        <f>E16+F16+G16+H16</f>
        <v>58.9</v>
      </c>
      <c r="J16" s="1234">
        <f>D16/I16</f>
        <v>2.3149405772495757</v>
      </c>
    </row>
    <row r="17" spans="1:10" ht="12.75">
      <c r="A17" s="453">
        <v>13</v>
      </c>
      <c r="B17" s="1236" t="s">
        <v>1499</v>
      </c>
      <c r="C17" s="1232" t="s">
        <v>828</v>
      </c>
      <c r="D17" s="1239">
        <v>138.6</v>
      </c>
      <c r="E17" s="1233">
        <v>28.4</v>
      </c>
      <c r="F17" s="1233">
        <v>23.4</v>
      </c>
      <c r="G17" s="1233">
        <v>1</v>
      </c>
      <c r="H17" s="1233">
        <v>1.5</v>
      </c>
      <c r="I17" s="1233">
        <f>E17+F17+G17+H17</f>
        <v>54.3</v>
      </c>
      <c r="J17" s="1234">
        <f>D17/I17</f>
        <v>2.552486187845304</v>
      </c>
    </row>
    <row r="18" spans="1:10" ht="12.75">
      <c r="A18" s="453">
        <v>14</v>
      </c>
      <c r="B18" s="1235" t="s">
        <v>1501</v>
      </c>
      <c r="C18" s="1232" t="s">
        <v>829</v>
      </c>
      <c r="D18" s="1239">
        <v>138.6</v>
      </c>
      <c r="E18" s="1233">
        <v>21.8</v>
      </c>
      <c r="F18" s="1233">
        <v>23.4</v>
      </c>
      <c r="G18" s="1233">
        <v>1</v>
      </c>
      <c r="H18" s="1233">
        <v>1.5</v>
      </c>
      <c r="I18" s="1233">
        <f t="shared" si="2"/>
        <v>47.7</v>
      </c>
      <c r="J18" s="1234">
        <f t="shared" si="3"/>
        <v>2.9056603773584904</v>
      </c>
    </row>
    <row r="19" spans="1:11" ht="15">
      <c r="A19" s="453">
        <v>15</v>
      </c>
      <c r="B19" s="1235" t="s">
        <v>1500</v>
      </c>
      <c r="C19" s="1232" t="s">
        <v>829</v>
      </c>
      <c r="D19" s="1239">
        <v>138.6</v>
      </c>
      <c r="E19" s="1233">
        <v>28.4</v>
      </c>
      <c r="F19" s="1233">
        <v>23.4</v>
      </c>
      <c r="G19" s="1233">
        <v>1</v>
      </c>
      <c r="H19" s="1233">
        <v>1.5</v>
      </c>
      <c r="I19" s="1233">
        <f t="shared" si="2"/>
        <v>54.3</v>
      </c>
      <c r="J19" s="1234">
        <f t="shared" si="3"/>
        <v>2.552486187845304</v>
      </c>
      <c r="K19" s="1202"/>
    </row>
    <row r="20" spans="1:10" ht="12.75">
      <c r="A20" s="453">
        <v>16</v>
      </c>
      <c r="B20" s="1232" t="s">
        <v>1028</v>
      </c>
      <c r="C20" s="1232" t="s">
        <v>1029</v>
      </c>
      <c r="D20" s="1239">
        <v>601</v>
      </c>
      <c r="E20" s="1233">
        <v>1</v>
      </c>
      <c r="F20" s="1233">
        <v>77</v>
      </c>
      <c r="G20" s="1233">
        <v>7.5</v>
      </c>
      <c r="H20" s="1233">
        <v>3</v>
      </c>
      <c r="I20" s="1233">
        <f t="shared" si="2"/>
        <v>88.5</v>
      </c>
      <c r="J20" s="1234">
        <f t="shared" si="3"/>
        <v>6.790960451977401</v>
      </c>
    </row>
    <row r="21" spans="1:10" ht="12.75">
      <c r="A21" s="453">
        <v>17</v>
      </c>
      <c r="B21" s="1236" t="s">
        <v>1187</v>
      </c>
      <c r="C21" s="1236" t="s">
        <v>1186</v>
      </c>
      <c r="D21" s="1237">
        <v>395</v>
      </c>
      <c r="E21" s="1237">
        <v>11.7</v>
      </c>
      <c r="F21" s="1237">
        <v>24.4</v>
      </c>
      <c r="G21" s="1237">
        <v>6.3</v>
      </c>
      <c r="H21" s="1237">
        <v>1.7</v>
      </c>
      <c r="I21" s="1237">
        <f t="shared" si="2"/>
        <v>44.099999999999994</v>
      </c>
      <c r="J21" s="1238">
        <f t="shared" si="3"/>
        <v>8.956916099773244</v>
      </c>
    </row>
  </sheetData>
  <mergeCells count="7">
    <mergeCell ref="A1:J1"/>
    <mergeCell ref="A2:A3"/>
    <mergeCell ref="B2:B3"/>
    <mergeCell ref="C2:C3"/>
    <mergeCell ref="D2:D3"/>
    <mergeCell ref="E2:I2"/>
    <mergeCell ref="J2:J3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3:F25"/>
  <sheetViews>
    <sheetView workbookViewId="0" topLeftCell="A1">
      <selection activeCell="B14" sqref="B14"/>
    </sheetView>
  </sheetViews>
  <sheetFormatPr defaultColWidth="9.00390625" defaultRowHeight="12.75"/>
  <cols>
    <col min="1" max="1" width="25.25390625" style="0" customWidth="1"/>
    <col min="2" max="2" width="4.00390625" style="0" customWidth="1"/>
    <col min="3" max="3" width="10.375" style="0" customWidth="1"/>
    <col min="4" max="4" width="4.75390625" style="0" customWidth="1"/>
    <col min="5" max="5" width="9.00390625" style="0" customWidth="1"/>
    <col min="6" max="6" width="27.125" style="0" customWidth="1"/>
  </cols>
  <sheetData>
    <row r="3" spans="1:6" ht="15.75">
      <c r="A3" s="222"/>
      <c r="B3" s="222"/>
      <c r="C3" s="1517" t="s">
        <v>117</v>
      </c>
      <c r="D3" s="1517"/>
      <c r="E3" s="1517"/>
      <c r="F3" s="495"/>
    </row>
    <row r="4" spans="1:6" ht="15.75">
      <c r="A4" s="222"/>
      <c r="B4" s="222"/>
      <c r="C4" s="1517" t="s">
        <v>118</v>
      </c>
      <c r="D4" s="1517"/>
      <c r="E4" s="1517"/>
      <c r="F4" s="1517"/>
    </row>
    <row r="5" spans="1:6" ht="15.75">
      <c r="A5" s="222"/>
      <c r="B5" s="222"/>
      <c r="C5" s="478" t="s">
        <v>119</v>
      </c>
      <c r="D5" s="478"/>
      <c r="E5" s="478"/>
      <c r="F5" s="478"/>
    </row>
    <row r="6" spans="1:6" ht="15.75">
      <c r="A6" s="222"/>
      <c r="B6" s="222"/>
      <c r="C6" s="1518" t="s">
        <v>120</v>
      </c>
      <c r="D6" s="1518"/>
      <c r="E6" s="1518"/>
      <c r="F6" s="1518"/>
    </row>
    <row r="7" spans="1:6" ht="15.75">
      <c r="A7" s="222"/>
      <c r="B7" s="222"/>
      <c r="C7" s="496"/>
      <c r="D7" s="496"/>
      <c r="E7" s="496"/>
      <c r="F7" s="222"/>
    </row>
    <row r="8" spans="1:6" ht="16.5" thickBot="1">
      <c r="A8" s="222"/>
      <c r="B8" s="222"/>
      <c r="C8" s="339"/>
      <c r="D8" s="339"/>
      <c r="E8" s="222"/>
      <c r="F8" s="222"/>
    </row>
    <row r="9" spans="1:6" ht="18.75" thickBot="1">
      <c r="A9" s="1511" t="s">
        <v>121</v>
      </c>
      <c r="B9" s="1511"/>
      <c r="C9" s="1511"/>
      <c r="D9" s="1511"/>
      <c r="E9" s="1511"/>
      <c r="F9" s="1511"/>
    </row>
    <row r="10" spans="1:6" ht="13.5" thickBot="1">
      <c r="A10" s="497" t="s">
        <v>565</v>
      </c>
      <c r="B10" s="1527"/>
      <c r="C10" s="1519"/>
      <c r="D10" s="1519"/>
      <c r="E10" s="1519"/>
      <c r="F10" s="1520"/>
    </row>
    <row r="11" spans="1:6" ht="13.5" thickBot="1">
      <c r="A11" s="498" t="s">
        <v>122</v>
      </c>
      <c r="B11" s="499" t="s">
        <v>123</v>
      </c>
      <c r="C11" s="500">
        <v>40909</v>
      </c>
      <c r="D11" s="499" t="s">
        <v>124</v>
      </c>
      <c r="E11" s="1521">
        <v>41274</v>
      </c>
      <c r="F11" s="1522"/>
    </row>
    <row r="12" spans="1:6" ht="13.5" thickBot="1">
      <c r="A12" s="498" t="s">
        <v>125</v>
      </c>
      <c r="B12" s="499" t="s">
        <v>123</v>
      </c>
      <c r="C12" s="501">
        <v>2012</v>
      </c>
      <c r="D12" s="499" t="s">
        <v>124</v>
      </c>
      <c r="E12" s="502">
        <v>2016</v>
      </c>
      <c r="F12" s="499" t="s">
        <v>126</v>
      </c>
    </row>
    <row r="13" spans="1:6" ht="12.75">
      <c r="A13" s="222"/>
      <c r="B13" s="222"/>
      <c r="C13" s="222"/>
      <c r="D13" s="222"/>
      <c r="E13" s="222"/>
      <c r="F13" s="222"/>
    </row>
    <row r="14" spans="1:6" ht="12.75">
      <c r="A14" s="222"/>
      <c r="B14" s="222"/>
      <c r="C14" s="222"/>
      <c r="D14" s="222"/>
      <c r="E14" s="222"/>
      <c r="F14" s="222"/>
    </row>
    <row r="15" spans="1:6" ht="12.75">
      <c r="A15" s="222"/>
      <c r="B15" s="222"/>
      <c r="C15" s="222"/>
      <c r="D15" s="222"/>
      <c r="E15" s="222"/>
      <c r="F15" s="222"/>
    </row>
    <row r="16" spans="1:6" ht="12.75">
      <c r="A16" s="222"/>
      <c r="B16" s="222"/>
      <c r="C16" s="222"/>
      <c r="D16" s="222"/>
      <c r="E16" s="222"/>
      <c r="F16" s="222"/>
    </row>
    <row r="17" spans="1:6" ht="12.75">
      <c r="A17" s="222"/>
      <c r="B17" s="222"/>
      <c r="C17" s="222"/>
      <c r="D17" s="222"/>
      <c r="E17" s="222"/>
      <c r="F17" s="222"/>
    </row>
    <row r="18" spans="1:6" ht="12.75">
      <c r="A18" s="1523" t="s">
        <v>127</v>
      </c>
      <c r="B18" s="1514"/>
      <c r="C18" s="1514"/>
      <c r="D18" s="1514"/>
      <c r="E18" s="1514"/>
      <c r="F18" s="1515"/>
    </row>
    <row r="19" spans="1:6" ht="12.75">
      <c r="A19" s="222"/>
      <c r="B19" s="222"/>
      <c r="C19" s="222"/>
      <c r="D19" s="222"/>
      <c r="E19" s="222"/>
      <c r="F19" s="222"/>
    </row>
    <row r="20" spans="1:6" ht="12.75">
      <c r="A20" s="222"/>
      <c r="B20" s="222"/>
      <c r="C20" s="222"/>
      <c r="D20" s="222"/>
      <c r="E20" s="222"/>
      <c r="F20" s="222"/>
    </row>
    <row r="21" spans="1:6" ht="12.75">
      <c r="A21" s="222"/>
      <c r="B21" s="222"/>
      <c r="C21" s="222"/>
      <c r="D21" s="222"/>
      <c r="E21" s="222"/>
      <c r="F21" s="222"/>
    </row>
    <row r="22" spans="1:6" ht="12.75">
      <c r="A22" s="222"/>
      <c r="B22" s="222"/>
      <c r="C22" s="222"/>
      <c r="D22" s="222"/>
      <c r="E22" s="222"/>
      <c r="F22" s="222"/>
    </row>
    <row r="23" spans="1:6" ht="12.75">
      <c r="A23" s="151"/>
      <c r="B23" s="151"/>
      <c r="C23" s="151"/>
      <c r="D23" s="151"/>
      <c r="E23" s="222"/>
      <c r="F23" s="222"/>
    </row>
    <row r="24" spans="1:6" ht="12.75">
      <c r="A24" s="1516" t="s">
        <v>128</v>
      </c>
      <c r="B24" s="1516"/>
      <c r="C24" s="1516"/>
      <c r="D24" s="1516"/>
      <c r="E24" s="1516"/>
      <c r="F24" s="1516"/>
    </row>
    <row r="25" spans="1:6" ht="12.75">
      <c r="A25" s="1516"/>
      <c r="B25" s="1516"/>
      <c r="C25" s="1516"/>
      <c r="D25" s="1516"/>
      <c r="E25" s="1516"/>
      <c r="F25" s="1516"/>
    </row>
  </sheetData>
  <mergeCells count="8">
    <mergeCell ref="C3:E3"/>
    <mergeCell ref="C4:F4"/>
    <mergeCell ref="C6:F6"/>
    <mergeCell ref="A9:F9"/>
    <mergeCell ref="B10:F10"/>
    <mergeCell ref="E11:F11"/>
    <mergeCell ref="A18:F18"/>
    <mergeCell ref="A24:F25"/>
  </mergeCells>
  <hyperlinks>
    <hyperlink ref="A24:D24" r:id="rId1" display="При виникненні питань з приводу заповнення форми звертайтесь за адресою: pustovojtov@nerc.gov.ua"/>
  </hyperlinks>
  <printOptions/>
  <pageMargins left="0.7874015748031497" right="0.7874015748031497" top="0.5905511811023623" bottom="0.5905511811023623" header="0" footer="0"/>
  <pageSetup horizontalDpi="600" verticalDpi="6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2:I37"/>
  <sheetViews>
    <sheetView workbookViewId="0" topLeftCell="A16">
      <selection activeCell="J35" sqref="J35"/>
    </sheetView>
  </sheetViews>
  <sheetFormatPr defaultColWidth="9.00390625" defaultRowHeight="12.75"/>
  <cols>
    <col min="1" max="1" width="15.625" style="0" customWidth="1"/>
    <col min="2" max="2" width="8.125" style="0" customWidth="1"/>
    <col min="3" max="3" width="8.75390625" style="0" customWidth="1"/>
    <col min="4" max="4" width="8.00390625" style="0" customWidth="1"/>
    <col min="5" max="5" width="7.25390625" style="0" customWidth="1"/>
    <col min="6" max="6" width="8.875" style="0" customWidth="1"/>
    <col min="7" max="7" width="7.875" style="0" customWidth="1"/>
    <col min="8" max="8" width="8.125" style="0" customWidth="1"/>
  </cols>
  <sheetData>
    <row r="2" spans="1:8" ht="18.75" thickBot="1">
      <c r="A2" s="1830" t="s">
        <v>1344</v>
      </c>
      <c r="B2" s="1831"/>
      <c r="C2" s="1832"/>
      <c r="D2" s="1832"/>
      <c r="E2" s="1832"/>
      <c r="F2" s="1832"/>
      <c r="G2" s="1832"/>
      <c r="H2" s="1832"/>
    </row>
    <row r="3" spans="1:8" ht="15">
      <c r="A3" s="1833" t="s">
        <v>1345</v>
      </c>
      <c r="B3" s="1834"/>
      <c r="C3" s="1826">
        <v>2006</v>
      </c>
      <c r="D3" s="1827"/>
      <c r="E3" s="1828"/>
      <c r="F3" s="1826">
        <v>2007</v>
      </c>
      <c r="G3" s="1827"/>
      <c r="H3" s="1828"/>
    </row>
    <row r="4" spans="1:8" ht="25.5">
      <c r="A4" s="1835"/>
      <c r="B4" s="1836"/>
      <c r="C4" s="551" t="s">
        <v>1346</v>
      </c>
      <c r="D4" s="552" t="s">
        <v>1347</v>
      </c>
      <c r="E4" s="553" t="s">
        <v>432</v>
      </c>
      <c r="F4" s="551" t="s">
        <v>1346</v>
      </c>
      <c r="G4" s="552" t="s">
        <v>1347</v>
      </c>
      <c r="H4" s="553" t="s">
        <v>432</v>
      </c>
    </row>
    <row r="5" spans="1:8" ht="25.5">
      <c r="A5" s="1837" t="s">
        <v>1348</v>
      </c>
      <c r="B5" s="432" t="s">
        <v>1349</v>
      </c>
      <c r="C5" s="541">
        <v>2793.696</v>
      </c>
      <c r="D5" s="543">
        <v>569.02297409</v>
      </c>
      <c r="E5" s="445"/>
      <c r="F5" s="541">
        <v>2954.225</v>
      </c>
      <c r="G5" s="543">
        <v>723.765396959558</v>
      </c>
      <c r="H5" s="445"/>
    </row>
    <row r="6" spans="1:8" ht="12.75">
      <c r="A6" s="1838"/>
      <c r="B6" s="433" t="s">
        <v>1350</v>
      </c>
      <c r="C6" s="434">
        <v>2631.029</v>
      </c>
      <c r="D6" s="435">
        <v>535.90540391</v>
      </c>
      <c r="E6" s="445">
        <f>C6/C5</f>
        <v>0.9417735501643701</v>
      </c>
      <c r="F6" s="434">
        <v>2774.96</v>
      </c>
      <c r="G6" s="435">
        <v>679.7157341526729</v>
      </c>
      <c r="H6" s="445">
        <f>F6/F5</f>
        <v>0.9393191107650907</v>
      </c>
    </row>
    <row r="7" spans="1:8" ht="12.75">
      <c r="A7" s="1833"/>
      <c r="B7" s="433" t="s">
        <v>1351</v>
      </c>
      <c r="C7" s="434">
        <v>1513.847</v>
      </c>
      <c r="D7" s="435">
        <v>307.5264170600001</v>
      </c>
      <c r="E7" s="445">
        <f>C7/C5</f>
        <v>0.5418796461748164</v>
      </c>
      <c r="F7" s="434">
        <v>1629.388</v>
      </c>
      <c r="G7" s="435">
        <v>399.85190923250747</v>
      </c>
      <c r="H7" s="445">
        <f>F7/F5</f>
        <v>0.5515449906489858</v>
      </c>
    </row>
    <row r="8" spans="1:8" ht="25.5">
      <c r="A8" s="1837" t="s">
        <v>1352</v>
      </c>
      <c r="B8" s="432" t="s">
        <v>1349</v>
      </c>
      <c r="C8" s="541">
        <v>312.81</v>
      </c>
      <c r="D8" s="543">
        <v>63.68901159000001</v>
      </c>
      <c r="E8" s="445">
        <f>C8/C5</f>
        <v>0.11196994948627195</v>
      </c>
      <c r="F8" s="541">
        <v>303.623</v>
      </c>
      <c r="G8" s="543">
        <v>74.47615366800422</v>
      </c>
      <c r="H8" s="445">
        <f>F8/F5</f>
        <v>0.10277585491964898</v>
      </c>
    </row>
    <row r="9" spans="1:8" ht="12.75">
      <c r="A9" s="1838"/>
      <c r="B9" s="433" t="s">
        <v>1350</v>
      </c>
      <c r="C9" s="434">
        <v>96.124</v>
      </c>
      <c r="D9" s="435">
        <v>19.539374210000002</v>
      </c>
      <c r="E9" s="445">
        <f>C9/C6</f>
        <v>0.03653475503310682</v>
      </c>
      <c r="F9" s="434">
        <v>99.668</v>
      </c>
      <c r="G9" s="435">
        <v>24.48540558983934</v>
      </c>
      <c r="H9" s="445">
        <f>F9/F6</f>
        <v>0.03591691411768098</v>
      </c>
    </row>
    <row r="10" spans="1:8" ht="12.75">
      <c r="A10" s="1833"/>
      <c r="B10" s="433" t="s">
        <v>1351</v>
      </c>
      <c r="C10" s="434">
        <v>216.686</v>
      </c>
      <c r="D10" s="435">
        <v>44.14963738</v>
      </c>
      <c r="E10" s="445">
        <f>C10/C7</f>
        <v>0.14313599723089587</v>
      </c>
      <c r="F10" s="434">
        <v>203.955</v>
      </c>
      <c r="G10" s="435">
        <v>49.99074807816488</v>
      </c>
      <c r="H10" s="445">
        <f>F10/F7</f>
        <v>0.12517276425259055</v>
      </c>
    </row>
    <row r="11" spans="1:8" ht="25.5">
      <c r="A11" s="1837" t="s">
        <v>1353</v>
      </c>
      <c r="B11" s="432" t="s">
        <v>1349</v>
      </c>
      <c r="C11" s="541">
        <v>15.66</v>
      </c>
      <c r="D11" s="543">
        <v>3.3649416</v>
      </c>
      <c r="E11" s="445">
        <f>C11/C5</f>
        <v>0.005605477475000859</v>
      </c>
      <c r="F11" s="541">
        <v>34.93</v>
      </c>
      <c r="G11" s="543">
        <v>9.037896288229359</v>
      </c>
      <c r="H11" s="445">
        <f>F11/F5</f>
        <v>0.011823743959921806</v>
      </c>
    </row>
    <row r="12" spans="1:8" ht="12.75">
      <c r="A12" s="1838"/>
      <c r="B12" s="433" t="s">
        <v>1350</v>
      </c>
      <c r="C12" s="434">
        <v>-30.953</v>
      </c>
      <c r="D12" s="435">
        <v>-6.12852399</v>
      </c>
      <c r="E12" s="445">
        <f>C12/C6</f>
        <v>-0.011764598565808282</v>
      </c>
      <c r="F12" s="434">
        <v>-54.227</v>
      </c>
      <c r="G12" s="435">
        <v>-13.325239441919887</v>
      </c>
      <c r="H12" s="445">
        <f>F12/F6</f>
        <v>-0.01954154294115951</v>
      </c>
    </row>
    <row r="13" spans="1:8" ht="13.5" thickBot="1">
      <c r="A13" s="1839"/>
      <c r="B13" s="436" t="s">
        <v>1351</v>
      </c>
      <c r="C13" s="437">
        <v>46.611</v>
      </c>
      <c r="D13" s="438">
        <v>9.49346559</v>
      </c>
      <c r="E13" s="450">
        <f>C13/C7</f>
        <v>0.030789769375637033</v>
      </c>
      <c r="F13" s="437">
        <v>89.157</v>
      </c>
      <c r="G13" s="438">
        <v>22.363135730149246</v>
      </c>
      <c r="H13" s="450">
        <f>F13/F7</f>
        <v>0.054718090473232894</v>
      </c>
    </row>
    <row r="14" spans="1:8" ht="15">
      <c r="A14" s="1822" t="s">
        <v>1345</v>
      </c>
      <c r="B14" s="1823"/>
      <c r="C14" s="1826">
        <v>2008</v>
      </c>
      <c r="D14" s="1827"/>
      <c r="E14" s="1828"/>
      <c r="F14" s="1816">
        <v>2009</v>
      </c>
      <c r="G14" s="1817"/>
      <c r="H14" s="1818"/>
    </row>
    <row r="15" spans="1:8" ht="25.5">
      <c r="A15" s="1824"/>
      <c r="B15" s="1825"/>
      <c r="C15" s="551" t="s">
        <v>1346</v>
      </c>
      <c r="D15" s="552" t="s">
        <v>1347</v>
      </c>
      <c r="E15" s="553" t="s">
        <v>432</v>
      </c>
      <c r="F15" s="551" t="s">
        <v>1346</v>
      </c>
      <c r="G15" s="552" t="s">
        <v>1347</v>
      </c>
      <c r="H15" s="553" t="s">
        <v>432</v>
      </c>
    </row>
    <row r="16" spans="1:8" ht="25.5">
      <c r="A16" s="1819" t="s">
        <v>1348</v>
      </c>
      <c r="B16" s="439" t="s">
        <v>1349</v>
      </c>
      <c r="C16" s="541">
        <v>3003.81</v>
      </c>
      <c r="D16" s="543">
        <v>1053.089400133564</v>
      </c>
      <c r="E16" s="554"/>
      <c r="F16" s="541">
        <v>2600.3129999999996</v>
      </c>
      <c r="G16" s="542">
        <v>1107.28561498</v>
      </c>
      <c r="H16" s="445"/>
    </row>
    <row r="17" spans="1:8" ht="12.75">
      <c r="A17" s="1820"/>
      <c r="B17" s="439" t="s">
        <v>1350</v>
      </c>
      <c r="C17" s="434">
        <v>2811.2419999999997</v>
      </c>
      <c r="D17" s="555">
        <v>985.2368954706124</v>
      </c>
      <c r="E17" s="445">
        <f>C17/C16</f>
        <v>0.9358920837203417</v>
      </c>
      <c r="F17" s="434">
        <v>2408.953</v>
      </c>
      <c r="G17" s="435">
        <v>1025.78203596</v>
      </c>
      <c r="H17" s="445">
        <f>F17/F16</f>
        <v>0.9264088592411761</v>
      </c>
    </row>
    <row r="18" spans="1:8" ht="12.75">
      <c r="A18" s="1821"/>
      <c r="B18" s="439" t="s">
        <v>1351</v>
      </c>
      <c r="C18" s="434">
        <v>1746.778</v>
      </c>
      <c r="D18" s="435">
        <v>613.6430739208644</v>
      </c>
      <c r="E18" s="445">
        <f>C18/C16</f>
        <v>0.5815208019149014</v>
      </c>
      <c r="F18" s="434">
        <v>1649.2169999999999</v>
      </c>
      <c r="G18" s="435">
        <v>702.0759175999999</v>
      </c>
      <c r="H18" s="445">
        <f>F18/F16</f>
        <v>0.6342378782861909</v>
      </c>
    </row>
    <row r="19" spans="1:8" ht="25.5">
      <c r="A19" s="1819" t="s">
        <v>1352</v>
      </c>
      <c r="B19" s="439" t="s">
        <v>1349</v>
      </c>
      <c r="C19" s="541">
        <v>326.567</v>
      </c>
      <c r="D19" s="543">
        <v>114.5164727858339</v>
      </c>
      <c r="E19" s="445">
        <f>C19/C16</f>
        <v>0.1087175953206095</v>
      </c>
      <c r="F19" s="541">
        <v>307.759</v>
      </c>
      <c r="G19" s="543">
        <v>131.06914777</v>
      </c>
      <c r="H19" s="445">
        <f>F19/F16</f>
        <v>0.11835459808107718</v>
      </c>
    </row>
    <row r="20" spans="1:8" ht="12.75">
      <c r="A20" s="1820"/>
      <c r="B20" s="439" t="s">
        <v>1350</v>
      </c>
      <c r="C20" s="434">
        <v>106.189</v>
      </c>
      <c r="D20" s="435">
        <v>37.002765468339604</v>
      </c>
      <c r="E20" s="445">
        <f>C20/C17</f>
        <v>0.03777298432507767</v>
      </c>
      <c r="F20" s="434">
        <v>88.104</v>
      </c>
      <c r="G20" s="435">
        <v>37.54393931</v>
      </c>
      <c r="H20" s="445">
        <f>F20/F17</f>
        <v>0.03657356536221338</v>
      </c>
    </row>
    <row r="21" spans="1:8" ht="12.75">
      <c r="A21" s="1821"/>
      <c r="B21" s="439" t="s">
        <v>1351</v>
      </c>
      <c r="C21" s="434">
        <v>220.37800000000001</v>
      </c>
      <c r="D21" s="435">
        <v>77.51370731749431</v>
      </c>
      <c r="E21" s="445">
        <f>C21/C18</f>
        <v>0.12616256902708875</v>
      </c>
      <c r="F21" s="434">
        <v>219.655</v>
      </c>
      <c r="G21" s="435">
        <v>93.52520846</v>
      </c>
      <c r="H21" s="445">
        <f>F21/F18</f>
        <v>0.1331874459213069</v>
      </c>
    </row>
    <row r="22" spans="1:8" ht="25.5">
      <c r="A22" s="1819" t="s">
        <v>1353</v>
      </c>
      <c r="B22" s="439" t="s">
        <v>1349</v>
      </c>
      <c r="C22" s="556">
        <v>16.056999999999988</v>
      </c>
      <c r="D22" s="543">
        <v>6.867797570606446</v>
      </c>
      <c r="E22" s="445">
        <f>C22/C16</f>
        <v>0.005345544491828707</v>
      </c>
      <c r="F22" s="541">
        <v>33.2</v>
      </c>
      <c r="G22" s="543">
        <v>14.381592309999998</v>
      </c>
      <c r="H22" s="445">
        <f>F22/F16</f>
        <v>0.012767693735331096</v>
      </c>
    </row>
    <row r="23" spans="1:8" ht="12.75">
      <c r="A23" s="1820"/>
      <c r="B23" s="439" t="s">
        <v>1350</v>
      </c>
      <c r="C23" s="434">
        <v>-65.22</v>
      </c>
      <c r="D23" s="435">
        <v>-22.6254476839253</v>
      </c>
      <c r="E23" s="445">
        <f>C23/C17</f>
        <v>-0.02319971030597864</v>
      </c>
      <c r="F23" s="447">
        <v>-53.242000000000004</v>
      </c>
      <c r="G23" s="435">
        <v>-22.716869810000002</v>
      </c>
      <c r="H23" s="445">
        <f>F23/F17</f>
        <v>-0.022101718049293617</v>
      </c>
    </row>
    <row r="24" spans="1:8" ht="13.5" thickBot="1">
      <c r="A24" s="1821"/>
      <c r="B24" s="439" t="s">
        <v>1351</v>
      </c>
      <c r="C24" s="437">
        <v>81.27699999999999</v>
      </c>
      <c r="D24" s="438">
        <v>29.493245254531747</v>
      </c>
      <c r="E24" s="450">
        <f>C24/C18</f>
        <v>0.04652966776545158</v>
      </c>
      <c r="F24" s="437">
        <v>86.442</v>
      </c>
      <c r="G24" s="438">
        <v>37.09846211999999</v>
      </c>
      <c r="H24" s="450">
        <f>F24/F18</f>
        <v>0.05241396371732768</v>
      </c>
    </row>
    <row r="25" spans="1:8" ht="15">
      <c r="A25" s="1822" t="s">
        <v>1345</v>
      </c>
      <c r="B25" s="1823"/>
      <c r="C25" s="1816">
        <v>2010</v>
      </c>
      <c r="D25" s="1817"/>
      <c r="E25" s="1818"/>
      <c r="F25" s="1816" t="s">
        <v>1283</v>
      </c>
      <c r="G25" s="1817"/>
      <c r="H25" s="1818"/>
    </row>
    <row r="26" spans="1:8" ht="25.5">
      <c r="A26" s="1824"/>
      <c r="B26" s="1825"/>
      <c r="C26" s="557" t="s">
        <v>1346</v>
      </c>
      <c r="D26" s="558" t="s">
        <v>1347</v>
      </c>
      <c r="E26" s="559" t="s">
        <v>432</v>
      </c>
      <c r="F26" s="557" t="s">
        <v>1346</v>
      </c>
      <c r="G26" s="558" t="s">
        <v>1347</v>
      </c>
      <c r="H26" s="559" t="s">
        <v>432</v>
      </c>
    </row>
    <row r="27" spans="1:8" ht="25.5">
      <c r="A27" s="1819" t="s">
        <v>1348</v>
      </c>
      <c r="B27" s="439" t="s">
        <v>1349</v>
      </c>
      <c r="C27" s="440">
        <v>3060.622</v>
      </c>
      <c r="D27" s="441">
        <v>1521.29153235</v>
      </c>
      <c r="E27" s="442"/>
      <c r="F27" s="440">
        <v>2891.97</v>
      </c>
      <c r="G27" s="441">
        <v>1762.23</v>
      </c>
      <c r="H27" s="554"/>
    </row>
    <row r="28" spans="1:8" ht="12.75">
      <c r="A28" s="1820"/>
      <c r="B28" s="439" t="s">
        <v>1350</v>
      </c>
      <c r="C28" s="443">
        <v>2853.236</v>
      </c>
      <c r="D28" s="444">
        <v>1418.3093365399995</v>
      </c>
      <c r="E28" s="445">
        <f>C28/C27</f>
        <v>0.9322405707075229</v>
      </c>
      <c r="F28" s="443">
        <v>2706</v>
      </c>
      <c r="G28" s="444">
        <v>1649.01</v>
      </c>
      <c r="H28" s="445">
        <f>F28/F27</f>
        <v>0.9356943536758681</v>
      </c>
    </row>
    <row r="29" spans="1:8" ht="12.75">
      <c r="A29" s="1821"/>
      <c r="B29" s="439" t="s">
        <v>1351</v>
      </c>
      <c r="C29" s="443">
        <v>1686.889</v>
      </c>
      <c r="D29" s="444">
        <v>837.0587403200001</v>
      </c>
      <c r="E29" s="445">
        <f>C29/C27</f>
        <v>0.5511588820834458</v>
      </c>
      <c r="F29" s="443">
        <v>1514.29</v>
      </c>
      <c r="G29" s="444">
        <v>920.67</v>
      </c>
      <c r="H29" s="445">
        <f>F29/F27</f>
        <v>0.5236188480516741</v>
      </c>
    </row>
    <row r="30" spans="1:8" ht="25.5">
      <c r="A30" s="1819" t="s">
        <v>1352</v>
      </c>
      <c r="B30" s="439" t="s">
        <v>1349</v>
      </c>
      <c r="C30" s="440">
        <v>353.59600000000006</v>
      </c>
      <c r="D30" s="446">
        <v>175.35357467999998</v>
      </c>
      <c r="E30" s="445">
        <f>C30/C27</f>
        <v>0.11553076466156229</v>
      </c>
      <c r="F30" s="440">
        <v>312.32</v>
      </c>
      <c r="G30" s="441">
        <v>189.67</v>
      </c>
      <c r="H30" s="445">
        <f>F30/F27</f>
        <v>0.10799558778272252</v>
      </c>
    </row>
    <row r="31" spans="1:8" ht="12.75">
      <c r="A31" s="1820"/>
      <c r="B31" s="439" t="s">
        <v>1350</v>
      </c>
      <c r="C31" s="443">
        <v>112.495</v>
      </c>
      <c r="D31" s="444">
        <v>55.79183434000001</v>
      </c>
      <c r="E31" s="445">
        <f>C31/C28</f>
        <v>0.0394271627022791</v>
      </c>
      <c r="F31" s="443">
        <v>102.34</v>
      </c>
      <c r="G31" s="444">
        <v>62.22</v>
      </c>
      <c r="H31" s="445">
        <f>F31/F28</f>
        <v>0.037819660014781965</v>
      </c>
    </row>
    <row r="32" spans="1:8" ht="12.75">
      <c r="A32" s="1821"/>
      <c r="B32" s="439" t="s">
        <v>1351</v>
      </c>
      <c r="C32" s="443">
        <v>241.10100000000003</v>
      </c>
      <c r="D32" s="444">
        <v>119.56174033999999</v>
      </c>
      <c r="E32" s="445">
        <f>C32/C29</f>
        <v>0.1429264166166239</v>
      </c>
      <c r="F32" s="443">
        <v>209.98</v>
      </c>
      <c r="G32" s="444">
        <v>127.45</v>
      </c>
      <c r="H32" s="445">
        <f>F32/F29</f>
        <v>0.13866564528590958</v>
      </c>
    </row>
    <row r="33" spans="1:8" ht="25.5">
      <c r="A33" s="1819" t="s">
        <v>1353</v>
      </c>
      <c r="B33" s="439" t="s">
        <v>1349</v>
      </c>
      <c r="C33" s="440">
        <v>-0.3940000000000019</v>
      </c>
      <c r="D33" s="446">
        <v>0.5365001500000002</v>
      </c>
      <c r="E33" s="445">
        <f>C33/C27</f>
        <v>-0.00012873200284125317</v>
      </c>
      <c r="F33" s="440">
        <v>-5.98</v>
      </c>
      <c r="G33" s="446">
        <v>-2.76</v>
      </c>
      <c r="H33" s="445">
        <f>F33/F27</f>
        <v>-0.002067794617509864</v>
      </c>
    </row>
    <row r="34" spans="1:8" ht="12.75">
      <c r="A34" s="1820"/>
      <c r="B34" s="439" t="s">
        <v>1350</v>
      </c>
      <c r="C34" s="443">
        <v>-76.67699999999998</v>
      </c>
      <c r="D34" s="444">
        <v>-38.13254679999999</v>
      </c>
      <c r="E34" s="445">
        <f>C34/C28</f>
        <v>-0.026873697093405518</v>
      </c>
      <c r="F34" s="443">
        <v>-55.46</v>
      </c>
      <c r="G34" s="444">
        <v>-33.82</v>
      </c>
      <c r="H34" s="445">
        <f>F34/F28</f>
        <v>-0.02049519586104952</v>
      </c>
    </row>
    <row r="35" spans="1:8" ht="13.5" thickBot="1">
      <c r="A35" s="1821"/>
      <c r="B35" s="439" t="s">
        <v>1351</v>
      </c>
      <c r="C35" s="448">
        <v>76.28299999999999</v>
      </c>
      <c r="D35" s="449">
        <v>38.669046949999995</v>
      </c>
      <c r="E35" s="450">
        <f>C35/C29</f>
        <v>0.04522111413376932</v>
      </c>
      <c r="F35" s="448">
        <v>49.47</v>
      </c>
      <c r="G35" s="449">
        <v>31.05</v>
      </c>
      <c r="H35" s="450">
        <f>F35/F29</f>
        <v>0.03266877546572981</v>
      </c>
    </row>
    <row r="37" spans="1:9" ht="102.75" customHeight="1">
      <c r="A37" s="1829" t="s">
        <v>1354</v>
      </c>
      <c r="B37" s="1829"/>
      <c r="C37" s="1829"/>
      <c r="D37" s="1829"/>
      <c r="E37" s="1829"/>
      <c r="F37" s="1829"/>
      <c r="G37" s="1829"/>
      <c r="H37" s="1829"/>
      <c r="I37" s="1829"/>
    </row>
  </sheetData>
  <mergeCells count="20">
    <mergeCell ref="A37:I37"/>
    <mergeCell ref="A2:H2"/>
    <mergeCell ref="A3:B4"/>
    <mergeCell ref="C3:E3"/>
    <mergeCell ref="F3:H3"/>
    <mergeCell ref="A5:A7"/>
    <mergeCell ref="A8:A10"/>
    <mergeCell ref="A11:A13"/>
    <mergeCell ref="C25:E25"/>
    <mergeCell ref="F25:H25"/>
    <mergeCell ref="A22:A24"/>
    <mergeCell ref="C14:E14"/>
    <mergeCell ref="A30:A32"/>
    <mergeCell ref="A33:A35"/>
    <mergeCell ref="A25:B26"/>
    <mergeCell ref="A27:A29"/>
    <mergeCell ref="F14:H14"/>
    <mergeCell ref="A16:A18"/>
    <mergeCell ref="A14:B15"/>
    <mergeCell ref="A19:A21"/>
  </mergeCells>
  <printOptions/>
  <pageMargins left="0.984251968503937" right="0.7874015748031497" top="0.5905511811023623" bottom="0.5905511811023623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2:H53"/>
  <sheetViews>
    <sheetView workbookViewId="0" topLeftCell="A28">
      <selection activeCell="G5" sqref="G5"/>
    </sheetView>
  </sheetViews>
  <sheetFormatPr defaultColWidth="9.00390625" defaultRowHeight="12.75"/>
  <cols>
    <col min="1" max="1" width="3.625" style="0" customWidth="1"/>
    <col min="2" max="2" width="24.875" style="0" customWidth="1"/>
    <col min="3" max="3" width="11.00390625" style="0" customWidth="1"/>
    <col min="4" max="4" width="10.25390625" style="0" customWidth="1"/>
    <col min="5" max="5" width="10.00390625" style="0" customWidth="1"/>
    <col min="7" max="7" width="11.125" style="0" customWidth="1"/>
  </cols>
  <sheetData>
    <row r="2" spans="1:8" ht="15.75">
      <c r="A2" s="1844" t="str">
        <f>CONCATENATE("4.10. Загальна характеристика ліцензіата  ",'[1]Титульна сторінка'!B9)</f>
        <v>4.10. Загальна характеристика ліцензіата  з</v>
      </c>
      <c r="B2" s="1845"/>
      <c r="C2" s="1845"/>
      <c r="D2" s="1845"/>
      <c r="E2" s="1845"/>
      <c r="F2" s="1845"/>
      <c r="G2" s="1846"/>
      <c r="H2" s="309"/>
    </row>
    <row r="3" spans="1:8" ht="15.75">
      <c r="A3" s="1847" t="s">
        <v>801</v>
      </c>
      <c r="B3" s="1848"/>
      <c r="C3" s="1848"/>
      <c r="D3" s="1848"/>
      <c r="E3" s="1848"/>
      <c r="F3" s="1848"/>
      <c r="G3" s="1849"/>
      <c r="H3" s="309"/>
    </row>
    <row r="4" spans="1:8" ht="12.75">
      <c r="A4" s="1850" t="s">
        <v>380</v>
      </c>
      <c r="B4" s="1850" t="s">
        <v>802</v>
      </c>
      <c r="C4" s="1852" t="s">
        <v>803</v>
      </c>
      <c r="D4" s="1853"/>
      <c r="E4" s="1853"/>
      <c r="F4" s="1853"/>
      <c r="G4" s="1854"/>
      <c r="H4" s="309"/>
    </row>
    <row r="5" spans="1:8" ht="25.5">
      <c r="A5" s="1851"/>
      <c r="B5" s="1851"/>
      <c r="C5" s="117">
        <v>2007</v>
      </c>
      <c r="D5" s="117">
        <v>2008</v>
      </c>
      <c r="E5" s="117">
        <v>2009</v>
      </c>
      <c r="F5" s="117">
        <v>2010</v>
      </c>
      <c r="G5" s="117" t="s">
        <v>1284</v>
      </c>
      <c r="H5" s="309"/>
    </row>
    <row r="6" spans="1:8" ht="44.25" customHeight="1">
      <c r="A6" s="125">
        <v>1</v>
      </c>
      <c r="B6" s="425" t="s">
        <v>804</v>
      </c>
      <c r="C6" s="1083">
        <v>20100</v>
      </c>
      <c r="D6" s="1083">
        <v>20100</v>
      </c>
      <c r="E6" s="1083">
        <v>20100</v>
      </c>
      <c r="F6" s="1083">
        <v>20100</v>
      </c>
      <c r="G6" s="1083">
        <v>20100</v>
      </c>
      <c r="H6" s="426"/>
    </row>
    <row r="7" spans="1:8" ht="33.75" customHeight="1">
      <c r="A7" s="1841">
        <v>2</v>
      </c>
      <c r="B7" s="425" t="s">
        <v>805</v>
      </c>
      <c r="C7" s="427">
        <v>400522</v>
      </c>
      <c r="D7" s="427">
        <v>401978</v>
      </c>
      <c r="E7" s="427">
        <v>403984</v>
      </c>
      <c r="F7" s="427">
        <v>406255</v>
      </c>
      <c r="G7" s="427">
        <v>408931</v>
      </c>
      <c r="H7" s="426"/>
    </row>
    <row r="8" spans="1:8" ht="27" customHeight="1">
      <c r="A8" s="1842"/>
      <c r="B8" s="428" t="s">
        <v>822</v>
      </c>
      <c r="C8" s="427">
        <v>400462</v>
      </c>
      <c r="D8" s="427">
        <v>401801</v>
      </c>
      <c r="E8" s="427">
        <v>403802</v>
      </c>
      <c r="F8" s="427">
        <v>406061</v>
      </c>
      <c r="G8" s="427">
        <v>408740</v>
      </c>
      <c r="H8" s="426"/>
    </row>
    <row r="9" spans="1:8" ht="21" customHeight="1">
      <c r="A9" s="1843"/>
      <c r="B9" s="125" t="s">
        <v>2011</v>
      </c>
      <c r="C9" s="427">
        <v>389448</v>
      </c>
      <c r="D9" s="427">
        <v>390606</v>
      </c>
      <c r="E9" s="427">
        <v>393609</v>
      </c>
      <c r="F9" s="427">
        <v>396169</v>
      </c>
      <c r="G9" s="427">
        <v>396519</v>
      </c>
      <c r="H9" s="426"/>
    </row>
    <row r="10" spans="1:8" ht="28.5" customHeight="1">
      <c r="A10" s="1841">
        <v>3</v>
      </c>
      <c r="B10" s="425" t="s">
        <v>823</v>
      </c>
      <c r="C10" s="1084">
        <f>C11+C16</f>
        <v>27047</v>
      </c>
      <c r="D10" s="1084">
        <f>D11+D16</f>
        <v>27038</v>
      </c>
      <c r="E10" s="1084">
        <f>E11+E16</f>
        <v>27059.050000000003</v>
      </c>
      <c r="F10" s="1084">
        <f>F11+F16</f>
        <v>26871.710000000003</v>
      </c>
      <c r="G10" s="1084">
        <f>G11+G16</f>
        <v>26871.710000000003</v>
      </c>
      <c r="H10" s="426"/>
    </row>
    <row r="11" spans="1:8" ht="20.25" customHeight="1">
      <c r="A11" s="1842"/>
      <c r="B11" s="428" t="s">
        <v>824</v>
      </c>
      <c r="C11" s="1085">
        <f>C12+C13+C14+C15</f>
        <v>25637</v>
      </c>
      <c r="D11" s="1085">
        <f>D12+D13+D14+D15</f>
        <v>25637</v>
      </c>
      <c r="E11" s="1085">
        <f>E12+E13+E14+E15</f>
        <v>25650.15</v>
      </c>
      <c r="F11" s="1085">
        <f>F12+F13+F14+F15</f>
        <v>25465.940000000002</v>
      </c>
      <c r="G11" s="1085">
        <f>G12+G13+G14+G15</f>
        <v>25465.940000000002</v>
      </c>
      <c r="H11" s="426"/>
    </row>
    <row r="12" spans="1:8" ht="12.75">
      <c r="A12" s="1842"/>
      <c r="B12" s="429" t="s">
        <v>740</v>
      </c>
      <c r="C12" s="1086">
        <v>1264</v>
      </c>
      <c r="D12" s="1086">
        <v>1264</v>
      </c>
      <c r="E12" s="1086">
        <v>1264.2</v>
      </c>
      <c r="F12" s="1086">
        <v>1264.2</v>
      </c>
      <c r="G12" s="1086">
        <v>1264.2</v>
      </c>
      <c r="H12" s="426"/>
    </row>
    <row r="13" spans="1:8" ht="12.75">
      <c r="A13" s="1842"/>
      <c r="B13" s="429" t="s">
        <v>742</v>
      </c>
      <c r="C13" s="1086">
        <v>1502</v>
      </c>
      <c r="D13" s="1086">
        <v>1502</v>
      </c>
      <c r="E13" s="1086">
        <v>1502.3</v>
      </c>
      <c r="F13" s="1086">
        <v>1500.5</v>
      </c>
      <c r="G13" s="1086">
        <v>1500.5</v>
      </c>
      <c r="H13" s="426"/>
    </row>
    <row r="14" spans="1:8" ht="12.75">
      <c r="A14" s="1842"/>
      <c r="B14" s="429" t="s">
        <v>825</v>
      </c>
      <c r="C14" s="1086">
        <v>9327</v>
      </c>
      <c r="D14" s="1086">
        <v>9327</v>
      </c>
      <c r="E14" s="1086">
        <v>9334.5</v>
      </c>
      <c r="F14" s="1086">
        <v>9303.16</v>
      </c>
      <c r="G14" s="1086">
        <v>9303.16</v>
      </c>
      <c r="H14" s="426"/>
    </row>
    <row r="15" spans="1:8" ht="12.75">
      <c r="A15" s="1842"/>
      <c r="B15" s="429" t="s">
        <v>826</v>
      </c>
      <c r="C15" s="1086">
        <v>13544</v>
      </c>
      <c r="D15" s="1086">
        <v>13544</v>
      </c>
      <c r="E15" s="1086">
        <v>13549.15</v>
      </c>
      <c r="F15" s="1086">
        <v>13398.08</v>
      </c>
      <c r="G15" s="1086">
        <v>13398.08</v>
      </c>
      <c r="H15" s="430"/>
    </row>
    <row r="16" spans="1:8" ht="12.75">
      <c r="A16" s="1842"/>
      <c r="B16" s="429" t="s">
        <v>827</v>
      </c>
      <c r="C16" s="1085">
        <f>C17+C18+C19+C20</f>
        <v>1410</v>
      </c>
      <c r="D16" s="1085">
        <f>D17+D18+D19+D20</f>
        <v>1401</v>
      </c>
      <c r="E16" s="1085">
        <f>E17+E18+E19+E20</f>
        <v>1408.9</v>
      </c>
      <c r="F16" s="1085">
        <f>F17+F18+F19+F20</f>
        <v>1405.77</v>
      </c>
      <c r="G16" s="1085">
        <f>G17+G18+G19+G20</f>
        <v>1405.77</v>
      </c>
      <c r="H16" s="426"/>
    </row>
    <row r="17" spans="1:8" ht="12.75">
      <c r="A17" s="1842"/>
      <c r="B17" s="429" t="s">
        <v>740</v>
      </c>
      <c r="C17" s="544"/>
      <c r="D17" s="544"/>
      <c r="E17" s="544"/>
      <c r="F17" s="544"/>
      <c r="G17" s="544"/>
      <c r="H17" s="426"/>
    </row>
    <row r="18" spans="1:8" ht="12.75">
      <c r="A18" s="1842"/>
      <c r="B18" s="429" t="s">
        <v>742</v>
      </c>
      <c r="C18" s="544"/>
      <c r="D18" s="544"/>
      <c r="E18" s="544"/>
      <c r="F18" s="544">
        <v>2.3</v>
      </c>
      <c r="G18" s="544">
        <v>2.3</v>
      </c>
      <c r="H18" s="426"/>
    </row>
    <row r="19" spans="1:8" ht="12.75">
      <c r="A19" s="1842"/>
      <c r="B19" s="429" t="s">
        <v>825</v>
      </c>
      <c r="C19" s="1086">
        <v>917</v>
      </c>
      <c r="D19" s="1086">
        <v>915</v>
      </c>
      <c r="E19" s="1086">
        <v>922.6</v>
      </c>
      <c r="F19" s="1086">
        <v>919.04</v>
      </c>
      <c r="G19" s="1086">
        <v>919.04</v>
      </c>
      <c r="H19" s="426"/>
    </row>
    <row r="20" spans="1:8" ht="12.75">
      <c r="A20" s="1843"/>
      <c r="B20" s="429" t="s">
        <v>826</v>
      </c>
      <c r="C20" s="1086">
        <v>493</v>
      </c>
      <c r="D20" s="1086">
        <v>486</v>
      </c>
      <c r="E20" s="1086">
        <v>486.3</v>
      </c>
      <c r="F20" s="1086">
        <v>484.43</v>
      </c>
      <c r="G20" s="1086">
        <v>484.43</v>
      </c>
      <c r="H20" s="426"/>
    </row>
    <row r="21" spans="1:8" ht="34.5" customHeight="1">
      <c r="A21" s="1841">
        <v>4</v>
      </c>
      <c r="B21" s="425" t="s">
        <v>1030</v>
      </c>
      <c r="C21" s="1084">
        <f>C22+C23+C24</f>
        <v>2392</v>
      </c>
      <c r="D21" s="1084">
        <f>D22+D23+D24</f>
        <v>2394</v>
      </c>
      <c r="E21" s="1084">
        <f>E22+E23+E24</f>
        <v>2437.5</v>
      </c>
      <c r="F21" s="1084">
        <f>F22+F23+F24</f>
        <v>2416.8199999999997</v>
      </c>
      <c r="G21" s="1084">
        <f>G22+G23+G24</f>
        <v>2416.8199999999997</v>
      </c>
      <c r="H21" s="309"/>
    </row>
    <row r="22" spans="1:8" ht="12.75">
      <c r="A22" s="1842"/>
      <c r="B22" s="429" t="s">
        <v>740</v>
      </c>
      <c r="C22" s="1086">
        <v>809</v>
      </c>
      <c r="D22" s="1086">
        <v>809</v>
      </c>
      <c r="E22" s="1086">
        <v>809.3</v>
      </c>
      <c r="F22" s="1086">
        <v>784.6</v>
      </c>
      <c r="G22" s="1086">
        <v>784.6</v>
      </c>
      <c r="H22" s="309"/>
    </row>
    <row r="23" spans="1:8" ht="12.75">
      <c r="A23" s="1842"/>
      <c r="B23" s="429" t="s">
        <v>742</v>
      </c>
      <c r="C23" s="1086">
        <v>418</v>
      </c>
      <c r="D23" s="1086">
        <v>418</v>
      </c>
      <c r="E23" s="1086">
        <v>418.3</v>
      </c>
      <c r="F23" s="1086">
        <v>421.4</v>
      </c>
      <c r="G23" s="1086">
        <v>421.4</v>
      </c>
      <c r="H23" s="309"/>
    </row>
    <row r="24" spans="1:8" ht="12.75">
      <c r="A24" s="1843"/>
      <c r="B24" s="429" t="s">
        <v>825</v>
      </c>
      <c r="C24" s="1086">
        <v>1165</v>
      </c>
      <c r="D24" s="1086">
        <v>1167</v>
      </c>
      <c r="E24" s="1086">
        <v>1209.9</v>
      </c>
      <c r="F24" s="1086">
        <v>1210.82</v>
      </c>
      <c r="G24" s="1086">
        <v>1210.82</v>
      </c>
      <c r="H24" s="309"/>
    </row>
    <row r="25" spans="1:8" ht="39.75" customHeight="1">
      <c r="A25" s="1841">
        <v>5</v>
      </c>
      <c r="B25" s="425" t="s">
        <v>1031</v>
      </c>
      <c r="C25" s="1087">
        <v>1460</v>
      </c>
      <c r="D25" s="1087">
        <v>1460</v>
      </c>
      <c r="E25" s="1087">
        <v>1585</v>
      </c>
      <c r="F25" s="1088">
        <v>1554</v>
      </c>
      <c r="G25" s="1088">
        <v>1548</v>
      </c>
      <c r="H25" s="309"/>
    </row>
    <row r="26" spans="1:8" ht="23.25" customHeight="1">
      <c r="A26" s="1843"/>
      <c r="B26" s="428" t="s">
        <v>1032</v>
      </c>
      <c r="C26" s="1089">
        <v>1076</v>
      </c>
      <c r="D26" s="1089">
        <v>1197</v>
      </c>
      <c r="E26" s="1089">
        <v>1272</v>
      </c>
      <c r="F26" s="1089">
        <v>1192</v>
      </c>
      <c r="G26" s="1089">
        <v>1237</v>
      </c>
      <c r="H26" s="309"/>
    </row>
    <row r="27" spans="1:8" ht="31.5" customHeight="1">
      <c r="A27" s="125">
        <v>6</v>
      </c>
      <c r="B27" s="425" t="s">
        <v>1033</v>
      </c>
      <c r="C27" s="1090">
        <v>1894</v>
      </c>
      <c r="D27" s="1090">
        <v>1894</v>
      </c>
      <c r="E27" s="1090">
        <v>1894</v>
      </c>
      <c r="F27" s="1091"/>
      <c r="G27" s="1091"/>
      <c r="H27" s="309"/>
    </row>
    <row r="28" spans="1:8" ht="30.75" customHeight="1">
      <c r="A28" s="125">
        <v>7</v>
      </c>
      <c r="B28" s="425" t="s">
        <v>1034</v>
      </c>
      <c r="C28" s="1092">
        <v>1495</v>
      </c>
      <c r="D28" s="1092">
        <v>2109</v>
      </c>
      <c r="E28" s="1092">
        <v>2429.27</v>
      </c>
      <c r="F28" s="1091">
        <v>2799.24</v>
      </c>
      <c r="G28" s="1091">
        <v>3703.3</v>
      </c>
      <c r="H28" s="309"/>
    </row>
    <row r="29" spans="1:8" ht="30.75" customHeight="1">
      <c r="A29" s="1841">
        <v>8</v>
      </c>
      <c r="B29" s="425" t="s">
        <v>1035</v>
      </c>
      <c r="C29" s="1093"/>
      <c r="D29" s="1093"/>
      <c r="E29" s="1093"/>
      <c r="F29" s="1093"/>
      <c r="G29" s="1093"/>
      <c r="H29" s="309"/>
    </row>
    <row r="30" spans="1:8" ht="12.75">
      <c r="A30" s="1842"/>
      <c r="B30" s="429" t="s">
        <v>1036</v>
      </c>
      <c r="C30" s="167">
        <v>2288</v>
      </c>
      <c r="D30" s="167">
        <v>2399</v>
      </c>
      <c r="E30" s="167">
        <v>1951.92</v>
      </c>
      <c r="F30" s="167">
        <v>2214.869</v>
      </c>
      <c r="G30" s="167">
        <v>1231.302859</v>
      </c>
      <c r="H30" s="309"/>
    </row>
    <row r="31" spans="1:8" ht="12.75">
      <c r="A31" s="1843"/>
      <c r="B31" s="429" t="s">
        <v>1037</v>
      </c>
      <c r="C31" s="167">
        <v>2251</v>
      </c>
      <c r="D31" s="167">
        <v>2265</v>
      </c>
      <c r="E31" s="167">
        <v>1903.37</v>
      </c>
      <c r="F31" s="167">
        <v>2337.96</v>
      </c>
      <c r="G31" s="167">
        <v>1237.28945</v>
      </c>
      <c r="H31" s="309"/>
    </row>
    <row r="32" spans="1:8" ht="30" customHeight="1">
      <c r="A32" s="125">
        <v>9</v>
      </c>
      <c r="B32" s="425" t="s">
        <v>1038</v>
      </c>
      <c r="C32" s="1098">
        <v>102921</v>
      </c>
      <c r="D32" s="1098">
        <v>165952</v>
      </c>
      <c r="E32" s="1098">
        <v>162879</v>
      </c>
      <c r="F32" s="1098">
        <v>183116</v>
      </c>
      <c r="G32" s="1098">
        <v>98320</v>
      </c>
      <c r="H32" s="309"/>
    </row>
    <row r="33" spans="1:8" ht="30" customHeight="1">
      <c r="A33" s="125">
        <v>10</v>
      </c>
      <c r="B33" s="425" t="s">
        <v>1039</v>
      </c>
      <c r="C33" s="1098">
        <v>87860</v>
      </c>
      <c r="D33" s="1098">
        <v>136476</v>
      </c>
      <c r="E33" s="1098">
        <v>155798</v>
      </c>
      <c r="F33" s="1098">
        <v>136249</v>
      </c>
      <c r="G33" s="1098">
        <v>79955</v>
      </c>
      <c r="H33" s="309"/>
    </row>
    <row r="34" spans="1:8" ht="30.75" customHeight="1">
      <c r="A34" s="1841">
        <v>11</v>
      </c>
      <c r="B34" s="425" t="s">
        <v>1040</v>
      </c>
      <c r="C34" s="1093"/>
      <c r="D34" s="1093"/>
      <c r="E34" s="1093"/>
      <c r="F34" s="1093"/>
      <c r="G34" s="1093"/>
      <c r="H34" s="309"/>
    </row>
    <row r="35" spans="1:8" ht="12.75">
      <c r="A35" s="1842"/>
      <c r="B35" s="429" t="s">
        <v>1041</v>
      </c>
      <c r="C35" s="167">
        <v>1845</v>
      </c>
      <c r="D35" s="167">
        <v>1387</v>
      </c>
      <c r="E35" s="167">
        <v>1248.07</v>
      </c>
      <c r="F35" s="167">
        <v>1576.479</v>
      </c>
      <c r="G35" s="167">
        <v>705.503</v>
      </c>
      <c r="H35" s="309"/>
    </row>
    <row r="36" spans="1:8" ht="12.75">
      <c r="A36" s="1843"/>
      <c r="B36" s="429" t="s">
        <v>1037</v>
      </c>
      <c r="C36" s="167">
        <v>1791</v>
      </c>
      <c r="D36" s="167">
        <v>1356</v>
      </c>
      <c r="E36" s="167">
        <v>1278.8</v>
      </c>
      <c r="F36" s="167">
        <v>1650.781</v>
      </c>
      <c r="G36" s="167">
        <v>704.4913</v>
      </c>
      <c r="H36" s="309"/>
    </row>
    <row r="37" spans="1:8" ht="30" customHeight="1">
      <c r="A37" s="125">
        <v>12</v>
      </c>
      <c r="B37" s="425" t="s">
        <v>1042</v>
      </c>
      <c r="C37" s="167">
        <v>8730</v>
      </c>
      <c r="D37" s="167">
        <v>14783</v>
      </c>
      <c r="E37" s="167">
        <v>15744</v>
      </c>
      <c r="F37" s="167">
        <v>17163</v>
      </c>
      <c r="G37" s="167">
        <v>8746</v>
      </c>
      <c r="H37" s="309"/>
    </row>
    <row r="38" spans="1:8" ht="30" customHeight="1">
      <c r="A38" s="125">
        <v>13</v>
      </c>
      <c r="B38" s="425" t="s">
        <v>1043</v>
      </c>
      <c r="C38" s="167">
        <v>9806</v>
      </c>
      <c r="D38" s="167">
        <v>14775</v>
      </c>
      <c r="E38" s="167">
        <v>17867</v>
      </c>
      <c r="F38" s="167">
        <v>18279</v>
      </c>
      <c r="G38" s="167">
        <v>11024</v>
      </c>
      <c r="H38" s="309"/>
    </row>
    <row r="39" spans="1:8" ht="18.75" customHeight="1">
      <c r="A39" s="1841">
        <v>14</v>
      </c>
      <c r="B39" s="425" t="s">
        <v>1044</v>
      </c>
      <c r="C39" s="164">
        <f>SUM(C40,C41)</f>
        <v>13985</v>
      </c>
      <c r="D39" s="164">
        <f>SUM(D40,D41)</f>
        <v>29484</v>
      </c>
      <c r="E39" s="164">
        <f>SUM(E40,E41)</f>
        <v>4958</v>
      </c>
      <c r="F39" s="164">
        <f>SUM(F40,F41)</f>
        <v>45751</v>
      </c>
      <c r="G39" s="164">
        <f>SUM(G40,G41)</f>
        <v>16087</v>
      </c>
      <c r="H39" s="309"/>
    </row>
    <row r="40" spans="1:8" ht="17.25" customHeight="1">
      <c r="A40" s="1842"/>
      <c r="B40" s="428" t="s">
        <v>1281</v>
      </c>
      <c r="C40" s="1094">
        <v>15061</v>
      </c>
      <c r="D40" s="1094">
        <v>29476</v>
      </c>
      <c r="E40" s="1094">
        <f>E32-E33</f>
        <v>7081</v>
      </c>
      <c r="F40" s="1094">
        <f>F32-F33</f>
        <v>46867</v>
      </c>
      <c r="G40" s="1094">
        <f>G32-G33</f>
        <v>18365</v>
      </c>
      <c r="H40" s="309"/>
    </row>
    <row r="41" spans="1:8" ht="18" customHeight="1">
      <c r="A41" s="1843"/>
      <c r="B41" s="428" t="s">
        <v>1282</v>
      </c>
      <c r="C41" s="1094">
        <v>-1076</v>
      </c>
      <c r="D41" s="1094">
        <v>8</v>
      </c>
      <c r="E41" s="1094">
        <f>E37-E38</f>
        <v>-2123</v>
      </c>
      <c r="F41" s="1094">
        <f>F37-F38</f>
        <v>-1116</v>
      </c>
      <c r="G41" s="1094">
        <f>G37-G38</f>
        <v>-2278</v>
      </c>
      <c r="H41" s="309"/>
    </row>
    <row r="42" spans="1:8" ht="16.5" customHeight="1">
      <c r="A42" s="125">
        <v>15</v>
      </c>
      <c r="B42" s="425" t="s">
        <v>1333</v>
      </c>
      <c r="C42" s="1098">
        <v>167597</v>
      </c>
      <c r="D42" s="1098">
        <v>167597</v>
      </c>
      <c r="E42" s="1098">
        <v>167597</v>
      </c>
      <c r="F42" s="1098">
        <v>167597</v>
      </c>
      <c r="G42" s="1098">
        <v>167597</v>
      </c>
      <c r="H42" s="309"/>
    </row>
    <row r="43" spans="1:8" ht="29.25" customHeight="1">
      <c r="A43" s="125">
        <v>16</v>
      </c>
      <c r="B43" s="425" t="s">
        <v>1334</v>
      </c>
      <c r="C43" s="167">
        <v>25840</v>
      </c>
      <c r="D43" s="167">
        <v>25999.558333333334</v>
      </c>
      <c r="E43" s="167">
        <v>26902.5</v>
      </c>
      <c r="F43" s="167">
        <f>38775/1.2</f>
        <v>32312.5</v>
      </c>
      <c r="G43" s="167">
        <v>16757.915</v>
      </c>
      <c r="H43" s="309"/>
    </row>
    <row r="44" spans="1:8" ht="30.75" customHeight="1">
      <c r="A44" s="125">
        <v>17</v>
      </c>
      <c r="B44" s="425" t="s">
        <v>1335</v>
      </c>
      <c r="C44" s="166">
        <v>17</v>
      </c>
      <c r="D44" s="166">
        <v>17</v>
      </c>
      <c r="E44" s="166">
        <v>15</v>
      </c>
      <c r="F44" s="166">
        <v>15</v>
      </c>
      <c r="G44" s="166">
        <v>15</v>
      </c>
      <c r="H44" s="309"/>
    </row>
    <row r="45" spans="1:8" ht="21" customHeight="1">
      <c r="A45" s="125">
        <v>18</v>
      </c>
      <c r="B45" s="425" t="s">
        <v>1336</v>
      </c>
      <c r="C45" s="1095">
        <v>13.05</v>
      </c>
      <c r="D45" s="1095">
        <v>13.11</v>
      </c>
      <c r="E45" s="1095">
        <v>15.16</v>
      </c>
      <c r="F45" s="1095">
        <v>13.1</v>
      </c>
      <c r="G45" s="1095">
        <v>11.54</v>
      </c>
      <c r="H45" s="309"/>
    </row>
    <row r="46" spans="1:8" ht="18.75" customHeight="1">
      <c r="A46" s="125">
        <v>19</v>
      </c>
      <c r="B46" s="425" t="s">
        <v>1337</v>
      </c>
      <c r="C46" s="1095">
        <v>1.35</v>
      </c>
      <c r="D46" s="1095">
        <v>0.61</v>
      </c>
      <c r="E46" s="1095">
        <v>1.48</v>
      </c>
      <c r="F46" s="1095">
        <v>-0.01</v>
      </c>
      <c r="G46" s="1095">
        <v>-1.05</v>
      </c>
      <c r="H46" s="309"/>
    </row>
    <row r="47" spans="1:8" ht="28.5" customHeight="1">
      <c r="A47" s="1841">
        <v>20</v>
      </c>
      <c r="B47" s="425" t="s">
        <v>1338</v>
      </c>
      <c r="C47" s="1096">
        <f>C48+C49+C50+C51</f>
        <v>158712</v>
      </c>
      <c r="D47" s="1096">
        <f>D48+D49+D50+D51</f>
        <v>113263</v>
      </c>
      <c r="E47" s="1096">
        <f>E48+E49+E50+E51</f>
        <v>111296</v>
      </c>
      <c r="F47" s="1096">
        <f>F48+F49+F51</f>
        <v>110574</v>
      </c>
      <c r="G47" s="1096">
        <f>G48+G49+G51</f>
        <v>110574</v>
      </c>
      <c r="H47" s="309"/>
    </row>
    <row r="48" spans="1:8" ht="17.25" customHeight="1">
      <c r="A48" s="1842"/>
      <c r="B48" s="425" t="s">
        <v>1339</v>
      </c>
      <c r="C48" s="1089">
        <v>56944</v>
      </c>
      <c r="D48" s="1089">
        <v>42664</v>
      </c>
      <c r="E48" s="1089">
        <v>42473</v>
      </c>
      <c r="F48" s="1089">
        <v>42121</v>
      </c>
      <c r="G48" s="1089">
        <v>42121</v>
      </c>
      <c r="H48" s="309"/>
    </row>
    <row r="49" spans="1:8" ht="15" customHeight="1">
      <c r="A49" s="1842"/>
      <c r="B49" s="425" t="s">
        <v>1340</v>
      </c>
      <c r="C49" s="1089">
        <v>82441</v>
      </c>
      <c r="D49" s="1089">
        <v>58087</v>
      </c>
      <c r="E49" s="1089">
        <v>54361</v>
      </c>
      <c r="F49" s="1089">
        <v>53991</v>
      </c>
      <c r="G49" s="1089">
        <v>53991</v>
      </c>
      <c r="H49" s="309"/>
    </row>
    <row r="50" spans="1:8" ht="12.75">
      <c r="A50" s="1842"/>
      <c r="B50" s="425" t="s">
        <v>1341</v>
      </c>
      <c r="C50" s="1097">
        <v>7832</v>
      </c>
      <c r="D50" s="1097"/>
      <c r="E50" s="1097"/>
      <c r="F50" s="1097"/>
      <c r="G50" s="1097"/>
      <c r="H50" s="309"/>
    </row>
    <row r="51" spans="1:8" ht="17.25" customHeight="1">
      <c r="A51" s="1843"/>
      <c r="B51" s="425" t="s">
        <v>1342</v>
      </c>
      <c r="C51" s="1097">
        <v>11495</v>
      </c>
      <c r="D51" s="1097">
        <v>12512</v>
      </c>
      <c r="E51" s="1097">
        <v>14462</v>
      </c>
      <c r="F51" s="1097">
        <v>14462</v>
      </c>
      <c r="G51" s="1097">
        <v>14462</v>
      </c>
      <c r="H51" s="309"/>
    </row>
    <row r="52" spans="1:8" ht="15">
      <c r="A52" s="431"/>
      <c r="B52" s="309"/>
      <c r="C52" s="309"/>
      <c r="D52" s="309"/>
      <c r="E52" s="309"/>
      <c r="F52" s="309"/>
      <c r="G52" s="309"/>
      <c r="H52" s="309"/>
    </row>
    <row r="53" spans="1:8" ht="12.75">
      <c r="A53" s="1840" t="s">
        <v>1343</v>
      </c>
      <c r="B53" s="1840"/>
      <c r="C53" s="1840"/>
      <c r="D53" s="1840"/>
      <c r="E53" s="1840"/>
      <c r="F53" s="1840"/>
      <c r="G53" s="1840"/>
      <c r="H53" s="1840"/>
    </row>
  </sheetData>
  <mergeCells count="14">
    <mergeCell ref="A2:G2"/>
    <mergeCell ref="A3:G3"/>
    <mergeCell ref="A4:A5"/>
    <mergeCell ref="B4:B5"/>
    <mergeCell ref="C4:G4"/>
    <mergeCell ref="A7:A9"/>
    <mergeCell ref="A10:A20"/>
    <mergeCell ref="A21:A24"/>
    <mergeCell ref="A25:A26"/>
    <mergeCell ref="A53:H53"/>
    <mergeCell ref="A29:A31"/>
    <mergeCell ref="A34:A36"/>
    <mergeCell ref="A39:A41"/>
    <mergeCell ref="A47:A51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2:J21"/>
  <sheetViews>
    <sheetView tabSelected="1" workbookViewId="0" topLeftCell="A4">
      <selection activeCell="E6" sqref="E6:E12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3.75390625" style="0" customWidth="1"/>
    <col min="4" max="4" width="10.875" style="0" customWidth="1"/>
    <col min="5" max="5" width="13.00390625" style="0" customWidth="1"/>
    <col min="7" max="7" width="12.125" style="0" customWidth="1"/>
    <col min="8" max="8" width="11.375" style="0" customWidth="1"/>
    <col min="9" max="9" width="11.125" style="0" customWidth="1"/>
    <col min="10" max="10" width="11.75390625" style="0" customWidth="1"/>
  </cols>
  <sheetData>
    <row r="2" spans="1:10" ht="15.75">
      <c r="A2" s="1855" t="s">
        <v>772</v>
      </c>
      <c r="B2" s="1855"/>
      <c r="C2" s="1855"/>
      <c r="D2" s="1855"/>
      <c r="E2" s="1855"/>
      <c r="F2" s="1855"/>
      <c r="G2" s="1855"/>
      <c r="H2" s="1855"/>
      <c r="I2" s="1855"/>
      <c r="J2" s="1855"/>
    </row>
    <row r="3" spans="1:10" ht="12.75">
      <c r="A3" s="1856" t="s">
        <v>380</v>
      </c>
      <c r="B3" s="1856" t="s">
        <v>773</v>
      </c>
      <c r="C3" s="1857" t="s">
        <v>800</v>
      </c>
      <c r="D3" s="1857"/>
      <c r="E3" s="1858" t="s">
        <v>447</v>
      </c>
      <c r="F3" s="1858"/>
      <c r="G3" s="1858"/>
      <c r="H3" s="1858"/>
      <c r="I3" s="1858"/>
      <c r="J3" s="1858"/>
    </row>
    <row r="4" spans="1:10" ht="12.75">
      <c r="A4" s="1856"/>
      <c r="B4" s="1856"/>
      <c r="C4" s="1857"/>
      <c r="D4" s="1857"/>
      <c r="E4" s="1859">
        <v>2012</v>
      </c>
      <c r="F4" s="1859"/>
      <c r="G4" s="122">
        <v>2013</v>
      </c>
      <c r="H4" s="122">
        <v>2014</v>
      </c>
      <c r="I4" s="116">
        <v>2015</v>
      </c>
      <c r="J4" s="116">
        <v>2016</v>
      </c>
    </row>
    <row r="5" spans="1:10" ht="25.5">
      <c r="A5" s="1856"/>
      <c r="B5" s="1856"/>
      <c r="C5" s="115" t="s">
        <v>774</v>
      </c>
      <c r="D5" s="329" t="s">
        <v>432</v>
      </c>
      <c r="E5" s="115" t="s">
        <v>774</v>
      </c>
      <c r="F5" s="329" t="s">
        <v>432</v>
      </c>
      <c r="G5" s="115" t="s">
        <v>774</v>
      </c>
      <c r="H5" s="115" t="s">
        <v>774</v>
      </c>
      <c r="I5" s="115" t="s">
        <v>774</v>
      </c>
      <c r="J5" s="115" t="s">
        <v>774</v>
      </c>
    </row>
    <row r="6" spans="1:10" ht="49.5" customHeight="1">
      <c r="A6" s="125" t="s">
        <v>775</v>
      </c>
      <c r="B6" s="330" t="s">
        <v>792</v>
      </c>
      <c r="C6" s="164">
        <f>E6+G6+H6+I6+J6</f>
        <v>324414.4</v>
      </c>
      <c r="D6" s="165">
        <f>IF(C13=0,0,C6/C13)</f>
        <v>0.8007230834479738</v>
      </c>
      <c r="E6" s="164">
        <v>38653.4</v>
      </c>
      <c r="F6" s="165">
        <f>IF(E13=0,0,E6/E13)</f>
        <v>0.7117892875613472</v>
      </c>
      <c r="G6" s="164">
        <f>'5.І.Електричні мережі'!K35</f>
        <v>63220</v>
      </c>
      <c r="H6" s="164">
        <f>'5.І.Електричні мережі'!L35</f>
        <v>66061</v>
      </c>
      <c r="I6" s="164">
        <f>'5.І.Електричні мережі'!M35</f>
        <v>77613</v>
      </c>
      <c r="J6" s="164">
        <f>'5.І.Електричні мережі'!N35</f>
        <v>78867</v>
      </c>
    </row>
    <row r="7" spans="1:10" ht="51" customHeight="1">
      <c r="A7" s="125" t="s">
        <v>793</v>
      </c>
      <c r="B7" s="330" t="s">
        <v>426</v>
      </c>
      <c r="C7" s="164">
        <f aca="true" t="shared" si="0" ref="C7:C12">E7+G7+H7+I7+J7</f>
        <v>48464.60813108746</v>
      </c>
      <c r="D7" s="165">
        <f>IF(C13=0,0,C7/C13)</f>
        <v>0.11962086288654908</v>
      </c>
      <c r="E7" s="164">
        <v>7372.37061010526</v>
      </c>
      <c r="F7" s="165">
        <f>IF(E13=0,0,E7/E13)</f>
        <v>0.1357597112855541</v>
      </c>
      <c r="G7" s="164">
        <f>'5.ІІ.Зниження понаднорматива'!J32</f>
        <v>9462.528054749462</v>
      </c>
      <c r="H7" s="164">
        <f>'5.ІІ.Зниження понаднорматива'!K32</f>
        <v>9953.488321659195</v>
      </c>
      <c r="I7" s="164">
        <f>'5.ІІ.Зниження понаднорматива'!L32</f>
        <v>10224.719394556843</v>
      </c>
      <c r="J7" s="164">
        <f>'5.ІІ.Зниження понаднорматива'!M32</f>
        <v>11451.501750016701</v>
      </c>
    </row>
    <row r="8" spans="1:10" ht="31.5" customHeight="1">
      <c r="A8" s="125" t="s">
        <v>794</v>
      </c>
      <c r="B8" s="330" t="s">
        <v>427</v>
      </c>
      <c r="C8" s="164">
        <f t="shared" si="0"/>
        <v>3332.1400000000003</v>
      </c>
      <c r="D8" s="165">
        <f>IF(C13=0,0,C8/C13)</f>
        <v>0.0082244235005608</v>
      </c>
      <c r="E8" s="164">
        <v>718</v>
      </c>
      <c r="F8" s="165">
        <f>IF(E13=0,0,E8/E13)</f>
        <v>0.013221727156448003</v>
      </c>
      <c r="G8" s="164">
        <f>'5.ІІІ.АСДТК'!H19</f>
        <v>800</v>
      </c>
      <c r="H8" s="164">
        <f>'5.ІІІ.АСДТК'!I19</f>
        <v>1100</v>
      </c>
      <c r="I8" s="164">
        <f>'5.ІІІ.АСДТК'!J19</f>
        <v>355.67</v>
      </c>
      <c r="J8" s="164">
        <f>'5.ІІІ.АСДТК'!K19</f>
        <v>358.47</v>
      </c>
    </row>
    <row r="9" spans="1:10" ht="34.5" customHeight="1">
      <c r="A9" s="125" t="s">
        <v>795</v>
      </c>
      <c r="B9" s="330" t="s">
        <v>428</v>
      </c>
      <c r="C9" s="164">
        <f t="shared" si="0"/>
        <v>13573.329999999998</v>
      </c>
      <c r="D9" s="165">
        <f>IF(C13=0,0,C9/C13)</f>
        <v>0.033501837927838236</v>
      </c>
      <c r="E9" s="164">
        <v>3941.46</v>
      </c>
      <c r="F9" s="165">
        <f>IF(E13=0,0,E9/E13)</f>
        <v>0.07258065281065954</v>
      </c>
      <c r="G9" s="164">
        <f>'5.IV.Інформаційні технології'!G33</f>
        <v>2341.43</v>
      </c>
      <c r="H9" s="164">
        <f>'5.IV.Інформаційні технології'!H33</f>
        <v>2409.6400000000003</v>
      </c>
      <c r="I9" s="164">
        <f>'5.IV.Інформаційні технології'!I33</f>
        <v>2420.75</v>
      </c>
      <c r="J9" s="164">
        <f>'5.IV.Інформаційні технології'!J33</f>
        <v>2460.05</v>
      </c>
    </row>
    <row r="10" spans="1:10" ht="39.75" customHeight="1">
      <c r="A10" s="125" t="s">
        <v>796</v>
      </c>
      <c r="B10" s="330" t="s">
        <v>429</v>
      </c>
      <c r="C10" s="164">
        <f t="shared" si="0"/>
        <v>2693</v>
      </c>
      <c r="D10" s="165">
        <f>IF(C13=0,0,C10/C13)</f>
        <v>0.006646891333200355</v>
      </c>
      <c r="E10" s="164">
        <v>570</v>
      </c>
      <c r="F10" s="165">
        <f>IF(E13=0,0,E10/E13)</f>
        <v>0.010496357213336159</v>
      </c>
      <c r="G10" s="164">
        <f>'5.V.Зв''язок'!H29</f>
        <v>467</v>
      </c>
      <c r="H10" s="164">
        <f>'5.V.Зв''язок'!I29</f>
        <v>647</v>
      </c>
      <c r="I10" s="164">
        <f>'5.V.Зв''язок'!J29</f>
        <v>495</v>
      </c>
      <c r="J10" s="164">
        <f>'5.V.Зв''язок'!K29</f>
        <v>514</v>
      </c>
    </row>
    <row r="11" spans="1:10" ht="35.25" customHeight="1">
      <c r="A11" s="125" t="s">
        <v>797</v>
      </c>
      <c r="B11" s="330" t="s">
        <v>430</v>
      </c>
      <c r="C11" s="164">
        <f t="shared" si="0"/>
        <v>11316.99566666667</v>
      </c>
      <c r="D11" s="165">
        <f>IF(C13=0,0,C11/C13)</f>
        <v>0.02793272945214729</v>
      </c>
      <c r="E11" s="331">
        <v>2692.99566666667</v>
      </c>
      <c r="F11" s="165">
        <f>IF(E13=0,0,E11/E13)</f>
        <v>0.04959060437070126</v>
      </c>
      <c r="G11" s="331">
        <f>'5.VI.Транспорт'!H15</f>
        <v>1670</v>
      </c>
      <c r="H11" s="331">
        <f>'5.VI.Транспорт'!I15</f>
        <v>1353</v>
      </c>
      <c r="I11" s="331">
        <f>'5.VI.Транспорт'!J15</f>
        <v>2653</v>
      </c>
      <c r="J11" s="331">
        <f>'5.VI.Транспорт'!K15</f>
        <v>2948</v>
      </c>
    </row>
    <row r="12" spans="1:10" ht="12.75">
      <c r="A12" s="125" t="s">
        <v>798</v>
      </c>
      <c r="B12" s="330" t="s">
        <v>431</v>
      </c>
      <c r="C12" s="164">
        <f t="shared" si="0"/>
        <v>1357.328</v>
      </c>
      <c r="D12" s="165">
        <f>IF(C13=0,0,C12/C13)</f>
        <v>0.003350171451730476</v>
      </c>
      <c r="E12" s="331">
        <v>356.32800000000003</v>
      </c>
      <c r="F12" s="165">
        <f>IF(E13=0,0,E12/E13)</f>
        <v>0.006561659601953766</v>
      </c>
      <c r="G12" s="331">
        <f>'5.VII. Інше'!K21</f>
        <v>244</v>
      </c>
      <c r="H12" s="331">
        <f>'5.VII. Інше'!L21</f>
        <v>244</v>
      </c>
      <c r="I12" s="331">
        <f>'5.VII. Інше'!M21</f>
        <v>211</v>
      </c>
      <c r="J12" s="331">
        <f>'5.VII. Інше'!N21</f>
        <v>302</v>
      </c>
    </row>
    <row r="13" spans="1:10" ht="12.75">
      <c r="A13" s="228"/>
      <c r="B13" s="332" t="s">
        <v>381</v>
      </c>
      <c r="C13" s="333">
        <f>C6+C7+C8+C9+C10+C11+C12</f>
        <v>405151.80179775413</v>
      </c>
      <c r="D13" s="334">
        <f>SUM(D6:D12)</f>
        <v>1.0000000000000002</v>
      </c>
      <c r="E13" s="333">
        <f>E6+E7+E8+E9+E10+E11+E12</f>
        <v>54304.55427677193</v>
      </c>
      <c r="F13" s="334">
        <f>SUM(F6:F12)</f>
        <v>1</v>
      </c>
      <c r="G13" s="333">
        <f>G6+G7+G8+G9+G10+G11+G12</f>
        <v>78204.95805474946</v>
      </c>
      <c r="H13" s="333">
        <f>H6+H7+H8+H9+H10+H11+H12</f>
        <v>81768.1283216592</v>
      </c>
      <c r="I13" s="333">
        <f>I6+I7+I8+I9+I10+I11+I12</f>
        <v>93973.13939455684</v>
      </c>
      <c r="J13" s="333">
        <f>J6+J7+J8+J9+J10+J11+J12</f>
        <v>96901.0217500167</v>
      </c>
    </row>
    <row r="14" spans="1:10" ht="12.75">
      <c r="A14" s="335"/>
      <c r="B14" s="335"/>
      <c r="C14" s="335"/>
      <c r="D14" s="335"/>
      <c r="E14" s="336"/>
      <c r="F14" s="336"/>
      <c r="G14" s="336"/>
      <c r="H14" s="336"/>
      <c r="I14" s="336"/>
      <c r="J14" s="337"/>
    </row>
    <row r="15" spans="1:10" ht="12.75">
      <c r="A15" s="309"/>
      <c r="B15" s="309"/>
      <c r="C15" s="309"/>
      <c r="D15" s="309"/>
      <c r="E15" s="309"/>
      <c r="F15" s="309"/>
      <c r="G15" s="309"/>
      <c r="H15" s="309"/>
      <c r="I15" s="309"/>
      <c r="J15" s="1166"/>
    </row>
    <row r="16" spans="1:10" ht="15.75">
      <c r="A16" s="338"/>
      <c r="B16" s="2" t="s">
        <v>382</v>
      </c>
      <c r="C16" s="338"/>
      <c r="D16" s="338"/>
      <c r="E16" s="338"/>
      <c r="F16" s="1513" t="s">
        <v>416</v>
      </c>
      <c r="G16" s="1513"/>
      <c r="H16" s="339"/>
      <c r="I16" s="338"/>
      <c r="J16" s="309"/>
    </row>
    <row r="17" spans="1:10" ht="15.75">
      <c r="A17" s="338"/>
      <c r="B17" s="4" t="s">
        <v>799</v>
      </c>
      <c r="C17" s="338"/>
      <c r="D17" s="338"/>
      <c r="E17" s="338"/>
      <c r="F17" s="1477" t="s">
        <v>383</v>
      </c>
      <c r="G17" s="1477"/>
      <c r="H17" s="339"/>
      <c r="I17" s="338"/>
      <c r="J17" s="309"/>
    </row>
    <row r="18" spans="1:10" ht="15.75">
      <c r="A18" s="338"/>
      <c r="B18" s="4"/>
      <c r="C18" s="338"/>
      <c r="D18" s="338"/>
      <c r="E18" s="338"/>
      <c r="F18" s="338"/>
      <c r="G18" s="338"/>
      <c r="H18" s="338"/>
      <c r="I18" s="338"/>
      <c r="J18" s="338"/>
    </row>
    <row r="19" spans="1:10" ht="15.75">
      <c r="A19" s="338"/>
      <c r="B19" s="340" t="s">
        <v>2028</v>
      </c>
      <c r="C19" s="338"/>
      <c r="D19" s="338"/>
      <c r="E19" s="338"/>
      <c r="F19" s="338"/>
      <c r="G19" s="338"/>
      <c r="H19" s="338"/>
      <c r="I19" s="338"/>
      <c r="J19" s="338"/>
    </row>
    <row r="20" spans="1:10" ht="15.75">
      <c r="A20" s="338"/>
      <c r="B20" s="6" t="s">
        <v>384</v>
      </c>
      <c r="C20" s="338"/>
      <c r="D20" s="338"/>
      <c r="E20" s="338"/>
      <c r="F20" s="338"/>
      <c r="G20" s="338"/>
      <c r="H20" s="338"/>
      <c r="I20" s="338"/>
      <c r="J20" s="338"/>
    </row>
    <row r="21" spans="1:10" ht="12.75">
      <c r="A21" s="309"/>
      <c r="B21" s="309"/>
      <c r="C21" s="309"/>
      <c r="D21" s="309"/>
      <c r="E21" s="309"/>
      <c r="F21" s="309"/>
      <c r="G21" s="309"/>
      <c r="H21" s="309"/>
      <c r="I21" s="309"/>
      <c r="J21" s="309"/>
    </row>
  </sheetData>
  <mergeCells count="8">
    <mergeCell ref="F16:G16"/>
    <mergeCell ref="F17:G17"/>
    <mergeCell ref="A2:J2"/>
    <mergeCell ref="A3:A5"/>
    <mergeCell ref="B3:B5"/>
    <mergeCell ref="C3:D4"/>
    <mergeCell ref="E3:J3"/>
    <mergeCell ref="E4:F4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B19">
      <selection activeCell="F35" sqref="F35"/>
    </sheetView>
  </sheetViews>
  <sheetFormatPr defaultColWidth="9.00390625" defaultRowHeight="12.75"/>
  <cols>
    <col min="1" max="1" width="6.00390625" style="0" customWidth="1"/>
    <col min="3" max="3" width="18.00390625" style="0" customWidth="1"/>
    <col min="4" max="4" width="9.875" style="0" customWidth="1"/>
    <col min="6" max="6" width="9.25390625" style="0" customWidth="1"/>
    <col min="11" max="11" width="9.25390625" style="0" customWidth="1"/>
  </cols>
  <sheetData>
    <row r="2" spans="1:16" ht="15.75">
      <c r="A2" s="1475" t="s">
        <v>731</v>
      </c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614"/>
    </row>
    <row r="3" spans="1:16" ht="12.75" customHeight="1">
      <c r="A3" s="1870" t="s">
        <v>380</v>
      </c>
      <c r="B3" s="1871" t="s">
        <v>446</v>
      </c>
      <c r="C3" s="1872"/>
      <c r="D3" s="1877" t="s">
        <v>482</v>
      </c>
      <c r="E3" s="1877"/>
      <c r="F3" s="1870" t="s">
        <v>447</v>
      </c>
      <c r="G3" s="1870"/>
      <c r="H3" s="1870"/>
      <c r="I3" s="1870"/>
      <c r="J3" s="1870"/>
      <c r="K3" s="1870"/>
      <c r="L3" s="1870"/>
      <c r="M3" s="1870"/>
      <c r="N3" s="1870"/>
      <c r="O3" s="1878" t="s">
        <v>474</v>
      </c>
      <c r="P3" s="1850" t="s">
        <v>390</v>
      </c>
    </row>
    <row r="4" spans="1:16" ht="12.75">
      <c r="A4" s="1870"/>
      <c r="B4" s="1875"/>
      <c r="C4" s="1876"/>
      <c r="D4" s="1877"/>
      <c r="E4" s="1877"/>
      <c r="F4" s="1882">
        <v>2012</v>
      </c>
      <c r="G4" s="1877"/>
      <c r="H4" s="1877"/>
      <c r="I4" s="1877"/>
      <c r="J4" s="1877"/>
      <c r="K4" s="117">
        <v>2013</v>
      </c>
      <c r="L4" s="117">
        <v>2014</v>
      </c>
      <c r="M4" s="117">
        <v>2015</v>
      </c>
      <c r="N4" s="117">
        <v>2016</v>
      </c>
      <c r="O4" s="1879"/>
      <c r="P4" s="1881"/>
    </row>
    <row r="5" spans="1:16" ht="12.75">
      <c r="A5" s="1870"/>
      <c r="B5" s="1875"/>
      <c r="C5" s="1876"/>
      <c r="D5" s="1870" t="s">
        <v>481</v>
      </c>
      <c r="E5" s="1870" t="s">
        <v>432</v>
      </c>
      <c r="F5" s="1871" t="s">
        <v>476</v>
      </c>
      <c r="G5" s="1872"/>
      <c r="H5" s="1870" t="s">
        <v>732</v>
      </c>
      <c r="I5" s="1870"/>
      <c r="J5" s="1870"/>
      <c r="K5" s="1870" t="s">
        <v>481</v>
      </c>
      <c r="L5" s="1870" t="s">
        <v>481</v>
      </c>
      <c r="M5" s="1870" t="s">
        <v>481</v>
      </c>
      <c r="N5" s="1870" t="s">
        <v>481</v>
      </c>
      <c r="O5" s="1879"/>
      <c r="P5" s="1881"/>
    </row>
    <row r="6" spans="1:16" ht="84.75" customHeight="1">
      <c r="A6" s="1870"/>
      <c r="B6" s="1875"/>
      <c r="C6" s="1876"/>
      <c r="D6" s="1870"/>
      <c r="E6" s="1870"/>
      <c r="F6" s="1873"/>
      <c r="G6" s="1874"/>
      <c r="H6" s="1852" t="s">
        <v>733</v>
      </c>
      <c r="I6" s="1854"/>
      <c r="J6" s="1870" t="s">
        <v>734</v>
      </c>
      <c r="K6" s="1870"/>
      <c r="L6" s="1870"/>
      <c r="M6" s="1870"/>
      <c r="N6" s="1870"/>
      <c r="O6" s="1880"/>
      <c r="P6" s="1881"/>
    </row>
    <row r="7" spans="1:16" ht="25.5">
      <c r="A7" s="1870"/>
      <c r="B7" s="1873"/>
      <c r="C7" s="1874"/>
      <c r="D7" s="1870"/>
      <c r="E7" s="1870"/>
      <c r="F7" s="115" t="s">
        <v>481</v>
      </c>
      <c r="G7" s="115" t="s">
        <v>432</v>
      </c>
      <c r="H7" s="115" t="s">
        <v>574</v>
      </c>
      <c r="I7" s="115" t="s">
        <v>432</v>
      </c>
      <c r="J7" s="1870"/>
      <c r="K7" s="1870"/>
      <c r="L7" s="1870"/>
      <c r="M7" s="1870"/>
      <c r="N7" s="1870"/>
      <c r="O7" s="116" t="s">
        <v>478</v>
      </c>
      <c r="P7" s="1851"/>
    </row>
    <row r="8" spans="1:16" ht="12.75">
      <c r="A8" s="121">
        <v>1</v>
      </c>
      <c r="B8" s="1868">
        <v>2</v>
      </c>
      <c r="C8" s="1869"/>
      <c r="D8" s="121">
        <v>3</v>
      </c>
      <c r="E8" s="121">
        <v>4</v>
      </c>
      <c r="F8" s="121">
        <v>5</v>
      </c>
      <c r="G8" s="121">
        <v>6</v>
      </c>
      <c r="H8" s="121">
        <v>7</v>
      </c>
      <c r="I8" s="121">
        <v>8</v>
      </c>
      <c r="J8" s="121">
        <v>9</v>
      </c>
      <c r="K8" s="121">
        <v>10</v>
      </c>
      <c r="L8" s="121">
        <v>11</v>
      </c>
      <c r="M8" s="121">
        <v>12</v>
      </c>
      <c r="N8" s="121">
        <v>13</v>
      </c>
      <c r="O8" s="121">
        <v>14</v>
      </c>
      <c r="P8" s="121">
        <v>15</v>
      </c>
    </row>
    <row r="9" spans="1:16" ht="40.5" customHeight="1">
      <c r="A9" s="161" t="s">
        <v>735</v>
      </c>
      <c r="B9" s="1860" t="s">
        <v>736</v>
      </c>
      <c r="C9" s="1860"/>
      <c r="D9" s="193">
        <f>SUM(D10,D16,D22,D26,D30)</f>
        <v>437146.463</v>
      </c>
      <c r="E9" s="194">
        <f>IF(D35=0,0,D9/D35)</f>
        <v>1</v>
      </c>
      <c r="F9" s="193">
        <f>SUM(F10,F16,F22,F26,F30)</f>
        <v>38653.399999999994</v>
      </c>
      <c r="G9" s="194">
        <f>IF(F35=0,0,F9/F35)</f>
        <v>1</v>
      </c>
      <c r="H9" s="1148">
        <f>SUM(H10,H16,H22,H26,H30)</f>
        <v>0.5744</v>
      </c>
      <c r="I9" s="1149">
        <f>H9/H9</f>
        <v>1</v>
      </c>
      <c r="J9" s="1150"/>
      <c r="K9" s="193">
        <f>SUM(K10,K16,K22,K26,K30)</f>
        <v>63220</v>
      </c>
      <c r="L9" s="193">
        <f>SUM(L10,L16,L22,L26,L30)</f>
        <v>66061</v>
      </c>
      <c r="M9" s="193">
        <f>SUM(M10,M16,M22,M26,M30)</f>
        <v>77613</v>
      </c>
      <c r="N9" s="193">
        <f>SUM(N10,N16,N22,N26,N30)</f>
        <v>78867</v>
      </c>
      <c r="O9" s="1105"/>
      <c r="P9" s="1105"/>
    </row>
    <row r="10" spans="1:16" ht="24.75" customHeight="1">
      <c r="A10" s="1864" t="s">
        <v>737</v>
      </c>
      <c r="B10" s="1865" t="s">
        <v>738</v>
      </c>
      <c r="C10" s="1865"/>
      <c r="D10" s="193">
        <f>SUM(D11:D15)</f>
        <v>89300.22</v>
      </c>
      <c r="E10" s="194">
        <f>IF(D35=0,0,D10/D35)</f>
        <v>0.20427986397776254</v>
      </c>
      <c r="F10" s="193">
        <f>SUM(F11:F14)</f>
        <v>4919.15</v>
      </c>
      <c r="G10" s="194">
        <f>IF(F35=0,0,F10/F35)</f>
        <v>0.12726306094677312</v>
      </c>
      <c r="H10" s="1151">
        <f>H11+H12+H13+H14</f>
        <v>0.085</v>
      </c>
      <c r="I10" s="1152">
        <f>H10/H9</f>
        <v>0.14798050139275767</v>
      </c>
      <c r="J10" s="1153"/>
      <c r="K10" s="193">
        <f>SUM(K11:K14)</f>
        <v>9233</v>
      </c>
      <c r="L10" s="193">
        <f>SUM(L11:L14)</f>
        <v>29655</v>
      </c>
      <c r="M10" s="193">
        <f>SUM(M11:M14)</f>
        <v>29921</v>
      </c>
      <c r="N10" s="193">
        <f>SUM(N11:N14)</f>
        <v>10377</v>
      </c>
      <c r="O10" s="1165" t="s">
        <v>208</v>
      </c>
      <c r="P10" s="1105"/>
    </row>
    <row r="11" spans="1:16" ht="12.75">
      <c r="A11" s="1864"/>
      <c r="B11" s="115" t="s">
        <v>739</v>
      </c>
      <c r="C11" s="125" t="s">
        <v>740</v>
      </c>
      <c r="D11" s="164">
        <f>SUM(F11,K11:N11)</f>
        <v>6270</v>
      </c>
      <c r="E11" s="165">
        <f>IF(D35=0,0,D11/D35)</f>
        <v>0.01434301894374472</v>
      </c>
      <c r="F11" s="167">
        <f>'5.І.1.Обсяги робіт'!F7</f>
        <v>100</v>
      </c>
      <c r="G11" s="165">
        <f>IF(F35=0,0,F11/F35)</f>
        <v>0.0025870945376085938</v>
      </c>
      <c r="H11" s="1103">
        <v>0.045</v>
      </c>
      <c r="I11" s="1104">
        <f>H11/H10</f>
        <v>0.5294117647058822</v>
      </c>
      <c r="J11" s="1144">
        <v>9</v>
      </c>
      <c r="K11" s="167">
        <v>1457</v>
      </c>
      <c r="L11" s="167">
        <v>1648</v>
      </c>
      <c r="M11" s="167">
        <v>1498</v>
      </c>
      <c r="N11" s="167">
        <v>1567</v>
      </c>
      <c r="O11" s="1105"/>
      <c r="P11" s="1105"/>
    </row>
    <row r="12" spans="1:16" ht="12.75">
      <c r="A12" s="1864"/>
      <c r="B12" s="115" t="s">
        <v>741</v>
      </c>
      <c r="C12" s="125" t="s">
        <v>742</v>
      </c>
      <c r="D12" s="164">
        <f>SUM(F12,K12:N12)</f>
        <v>40000</v>
      </c>
      <c r="E12" s="165">
        <f>IF(D35=0,0,D12/D35)</f>
        <v>0.09150251319773346</v>
      </c>
      <c r="F12" s="167">
        <f>'5.І.1.Обсяги робіт'!F12</f>
        <v>0</v>
      </c>
      <c r="G12" s="165">
        <f>IF(F35=0,0,F12/F35)</f>
        <v>0</v>
      </c>
      <c r="H12" s="1103">
        <v>0.023</v>
      </c>
      <c r="I12" s="1104">
        <f>H12/H10</f>
        <v>0.27058823529411763</v>
      </c>
      <c r="J12" s="1101">
        <v>7</v>
      </c>
      <c r="K12" s="167">
        <v>0</v>
      </c>
      <c r="L12" s="167">
        <v>20000</v>
      </c>
      <c r="M12" s="167">
        <v>20000</v>
      </c>
      <c r="N12" s="167">
        <v>0</v>
      </c>
      <c r="O12" s="1105"/>
      <c r="P12" s="1105"/>
    </row>
    <row r="13" spans="1:16" ht="12.75">
      <c r="A13" s="1864"/>
      <c r="B13" s="115" t="s">
        <v>743</v>
      </c>
      <c r="C13" s="125" t="s">
        <v>744</v>
      </c>
      <c r="D13" s="164">
        <f>SUM(F13,K13:N13)</f>
        <v>32440.08</v>
      </c>
      <c r="E13" s="165">
        <f>IF(D35=0,0,D13/D35)</f>
        <v>0.07420872120838823</v>
      </c>
      <c r="F13" s="167">
        <f>'5.І.1.Обсяги робіт'!F17+'5.І.1.Обсяги робіт'!F22+'5.І.1.Обсяги робіт'!F154+'5.І.1.Обсяги робіт'!F167+'5.І.1.Обсяги робіт'!F168</f>
        <v>3777.08</v>
      </c>
      <c r="G13" s="165">
        <f>IF(F35=0,0,F13/F35)</f>
        <v>0.09771663036110667</v>
      </c>
      <c r="H13" s="1103">
        <v>0.015</v>
      </c>
      <c r="I13" s="1104">
        <f>H13/H10</f>
        <v>0.1764705882352941</v>
      </c>
      <c r="J13" s="1101">
        <v>4</v>
      </c>
      <c r="K13" s="167">
        <v>6789</v>
      </c>
      <c r="L13" s="167">
        <v>6973</v>
      </c>
      <c r="M13" s="167">
        <v>7325</v>
      </c>
      <c r="N13" s="167">
        <v>7576</v>
      </c>
      <c r="O13" s="1105" t="s">
        <v>1331</v>
      </c>
      <c r="P13" s="1105"/>
    </row>
    <row r="14" spans="1:16" ht="12.75">
      <c r="A14" s="1864"/>
      <c r="B14" s="115" t="s">
        <v>745</v>
      </c>
      <c r="C14" s="125" t="s">
        <v>746</v>
      </c>
      <c r="D14" s="164">
        <f>SUM(F14,K14:N14)</f>
        <v>5395.07</v>
      </c>
      <c r="E14" s="165">
        <f>IF(D35=0,0,D14/D35)</f>
        <v>0.012341561596942396</v>
      </c>
      <c r="F14" s="167">
        <f>'5.І.1.Обсяги робіт'!F70+'5.І.1.Обсяги робіт'!F172</f>
        <v>1042.07</v>
      </c>
      <c r="G14" s="165">
        <f>IF(F35=0,0,F14/F35)</f>
        <v>0.02695933604805787</v>
      </c>
      <c r="H14" s="1103">
        <v>0.002</v>
      </c>
      <c r="I14" s="1104">
        <f>H14/H10</f>
        <v>0.023529411764705882</v>
      </c>
      <c r="J14" s="1101">
        <v>3</v>
      </c>
      <c r="K14" s="167">
        <v>987</v>
      </c>
      <c r="L14" s="167">
        <v>1034</v>
      </c>
      <c r="M14" s="167">
        <v>1098</v>
      </c>
      <c r="N14" s="167">
        <v>1234</v>
      </c>
      <c r="O14" s="1105" t="s">
        <v>1330</v>
      </c>
      <c r="P14" s="1105"/>
    </row>
    <row r="15" spans="1:16" ht="51">
      <c r="A15" s="1864"/>
      <c r="B15" s="115" t="s">
        <v>747</v>
      </c>
      <c r="C15" s="115" t="s">
        <v>748</v>
      </c>
      <c r="D15" s="164">
        <f>SUM(F15,K15:N15)</f>
        <v>5195.07</v>
      </c>
      <c r="E15" s="165">
        <f>IF(D35=0,0,D15/D35)</f>
        <v>0.011884049030953728</v>
      </c>
      <c r="F15" s="167">
        <f>'5.І.1.Обсяги робіт'!F73</f>
        <v>982.0699999999999</v>
      </c>
      <c r="G15" s="165">
        <f>F15/F14</f>
        <v>0.9424222940877293</v>
      </c>
      <c r="H15" s="687">
        <v>0.0016</v>
      </c>
      <c r="I15" s="1104">
        <f>H15/H14</f>
        <v>0.8</v>
      </c>
      <c r="J15" s="1101">
        <v>4</v>
      </c>
      <c r="K15" s="167">
        <v>967</v>
      </c>
      <c r="L15" s="167">
        <v>1023</v>
      </c>
      <c r="M15" s="167">
        <v>1098</v>
      </c>
      <c r="N15" s="167">
        <v>1125</v>
      </c>
      <c r="O15" s="1105"/>
      <c r="P15" s="1105"/>
    </row>
    <row r="16" spans="1:16" ht="25.5" customHeight="1">
      <c r="A16" s="1864" t="s">
        <v>749</v>
      </c>
      <c r="B16" s="1865" t="s">
        <v>771</v>
      </c>
      <c r="C16" s="1865"/>
      <c r="D16" s="193">
        <f>SUM(D17:D21)</f>
        <v>282083.696</v>
      </c>
      <c r="E16" s="194">
        <f>IF(D35=0,0,D16/D35)</f>
        <v>0.6452841779026358</v>
      </c>
      <c r="F16" s="193">
        <f>SUM(F17:F20)</f>
        <v>22716.702999999994</v>
      </c>
      <c r="G16" s="194">
        <f>IF(F35=0,0,F16/F35)</f>
        <v>0.5877025824377674</v>
      </c>
      <c r="H16" s="1148">
        <f>SUM(H17:H20)</f>
        <v>0.246</v>
      </c>
      <c r="I16" s="1149">
        <f>H16/H9</f>
        <v>0.42827298050139273</v>
      </c>
      <c r="J16" s="1150"/>
      <c r="K16" s="193">
        <f>SUM(K17:K20)</f>
        <v>34567</v>
      </c>
      <c r="L16" s="193">
        <f>SUM(L17:L20)</f>
        <v>30400</v>
      </c>
      <c r="M16" s="193">
        <f>SUM(M17:M20)</f>
        <v>31866</v>
      </c>
      <c r="N16" s="193">
        <f>SUM(N17:N20)</f>
        <v>33983</v>
      </c>
      <c r="O16" s="1105"/>
      <c r="P16" s="1105"/>
    </row>
    <row r="17" spans="1:16" ht="12.75">
      <c r="A17" s="1864"/>
      <c r="B17" s="125" t="s">
        <v>750</v>
      </c>
      <c r="C17" s="125" t="s">
        <v>740</v>
      </c>
      <c r="D17" s="164">
        <f>SUM(F17,K17:N17)</f>
        <v>0</v>
      </c>
      <c r="E17" s="165">
        <f>IF(D35=0,0,D17/D35)</f>
        <v>0</v>
      </c>
      <c r="F17" s="167">
        <f>'5.І.1.Обсяги робіт'!F9+'5.І.1.Обсяги робіт'!F146</f>
        <v>0</v>
      </c>
      <c r="G17" s="165">
        <f>IF(F35=0,0,F17/F35)</f>
        <v>0</v>
      </c>
      <c r="H17" s="1103">
        <v>0</v>
      </c>
      <c r="I17" s="1104">
        <f>H17/H16</f>
        <v>0</v>
      </c>
      <c r="J17" s="166"/>
      <c r="K17" s="167">
        <v>0</v>
      </c>
      <c r="L17" s="167">
        <v>0</v>
      </c>
      <c r="M17" s="167">
        <v>0</v>
      </c>
      <c r="N17" s="167">
        <v>0</v>
      </c>
      <c r="O17" s="1105"/>
      <c r="P17" s="1105"/>
    </row>
    <row r="18" spans="1:16" ht="12.75">
      <c r="A18" s="1864"/>
      <c r="B18" s="125" t="s">
        <v>751</v>
      </c>
      <c r="C18" s="125" t="s">
        <v>742</v>
      </c>
      <c r="D18" s="164">
        <f>SUM(F18,K18:N18)</f>
        <v>4297.89</v>
      </c>
      <c r="E18" s="165">
        <f>IF(D35=0,0,D18/D35)</f>
        <v>0.009831693411185167</v>
      </c>
      <c r="F18" s="167">
        <f>'5.І.1.Обсяги робіт'!F14+'5.І.1.Обсяги робіт'!F151</f>
        <v>1298.89</v>
      </c>
      <c r="G18" s="165">
        <f>IF(F35=0,0,F18/F35)</f>
        <v>0.03360351223954427</v>
      </c>
      <c r="H18" s="1103">
        <v>0.024</v>
      </c>
      <c r="I18" s="1104">
        <f>H18/H16</f>
        <v>0.0975609756097561</v>
      </c>
      <c r="J18" s="166"/>
      <c r="K18" s="167">
        <v>1124</v>
      </c>
      <c r="L18" s="167">
        <v>675</v>
      </c>
      <c r="M18" s="167">
        <v>654</v>
      </c>
      <c r="N18" s="167">
        <v>546</v>
      </c>
      <c r="O18" s="1105">
        <v>64</v>
      </c>
      <c r="P18" s="1105"/>
    </row>
    <row r="19" spans="1:16" ht="12.75">
      <c r="A19" s="1864"/>
      <c r="B19" s="125" t="s">
        <v>752</v>
      </c>
      <c r="C19" s="125" t="s">
        <v>744</v>
      </c>
      <c r="D19" s="164">
        <f>SUM(F19,K19:N19)</f>
        <v>9289.42</v>
      </c>
      <c r="E19" s="165">
        <f>IF(D35=0,0,D19/D35)</f>
        <v>0.02125013190373223</v>
      </c>
      <c r="F19" s="167">
        <f>'5.І.1.Обсяги робіт'!F25+'5.І.1.Обсяги робіт'!F169</f>
        <v>883.4200000000001</v>
      </c>
      <c r="G19" s="165">
        <f>IF(F35=0,0,F19/F35)</f>
        <v>0.02285491056414184</v>
      </c>
      <c r="H19" s="1103">
        <v>0.046</v>
      </c>
      <c r="I19" s="1104">
        <f>H19/H16</f>
        <v>0.18699186991869918</v>
      </c>
      <c r="J19" s="1101">
        <v>4</v>
      </c>
      <c r="K19" s="167">
        <v>5789</v>
      </c>
      <c r="L19" s="167">
        <v>769</v>
      </c>
      <c r="M19" s="167">
        <v>867</v>
      </c>
      <c r="N19" s="167">
        <v>981</v>
      </c>
      <c r="O19" s="1105" t="s">
        <v>1331</v>
      </c>
      <c r="P19" s="1105"/>
    </row>
    <row r="20" spans="1:16" ht="12.75">
      <c r="A20" s="1864"/>
      <c r="B20" s="115" t="s">
        <v>753</v>
      </c>
      <c r="C20" s="125" t="s">
        <v>746</v>
      </c>
      <c r="D20" s="164">
        <f>SUM(F20,K20:N20)</f>
        <v>139945.39299999998</v>
      </c>
      <c r="E20" s="165">
        <f>IF(D35=0,0,D20/D35)</f>
        <v>0.32013387924861236</v>
      </c>
      <c r="F20" s="167">
        <f>'5.І.1.Обсяги робіт'!F94</f>
        <v>20534.392999999993</v>
      </c>
      <c r="G20" s="165">
        <f>IF(F35=0,0,F20/F35)</f>
        <v>0.5312441596340812</v>
      </c>
      <c r="H20" s="1103">
        <v>0.176</v>
      </c>
      <c r="I20" s="1104">
        <f>H20/H16</f>
        <v>0.7154471544715447</v>
      </c>
      <c r="J20" s="1101">
        <v>6</v>
      </c>
      <c r="K20" s="167">
        <v>27654</v>
      </c>
      <c r="L20" s="167">
        <v>28956</v>
      </c>
      <c r="M20" s="167">
        <v>30345</v>
      </c>
      <c r="N20" s="167">
        <v>32456</v>
      </c>
      <c r="O20" s="1105" t="s">
        <v>1330</v>
      </c>
      <c r="P20" s="1105"/>
    </row>
    <row r="21" spans="1:16" ht="51">
      <c r="A21" s="1864"/>
      <c r="B21" s="115" t="s">
        <v>754</v>
      </c>
      <c r="C21" s="115" t="s">
        <v>748</v>
      </c>
      <c r="D21" s="164">
        <f>SUM(F21,K21:N21)</f>
        <v>128550.99299999999</v>
      </c>
      <c r="E21" s="165">
        <f>IF(D35=0,0,D21/D35)</f>
        <v>0.294068473339106</v>
      </c>
      <c r="F21" s="167">
        <f>'5.І.1.Обсяги робіт'!F97</f>
        <v>19616.99299999999</v>
      </c>
      <c r="G21" s="165">
        <f>F21/F20</f>
        <v>0.9553237341858607</v>
      </c>
      <c r="H21" s="1099">
        <v>0.162</v>
      </c>
      <c r="I21" s="1104">
        <f>H21/H20</f>
        <v>0.9204545454545455</v>
      </c>
      <c r="J21" s="1101">
        <v>4</v>
      </c>
      <c r="K21" s="167">
        <v>25673</v>
      </c>
      <c r="L21" s="167">
        <v>26467</v>
      </c>
      <c r="M21" s="167">
        <v>27823</v>
      </c>
      <c r="N21" s="167">
        <v>28971</v>
      </c>
      <c r="O21" s="1105"/>
      <c r="P21" s="1105"/>
    </row>
    <row r="22" spans="1:16" ht="24" customHeight="1">
      <c r="A22" s="1841" t="s">
        <v>755</v>
      </c>
      <c r="B22" s="1866" t="s">
        <v>770</v>
      </c>
      <c r="C22" s="1867"/>
      <c r="D22" s="1154">
        <f>SUM(D23:D25)</f>
        <v>26718.98</v>
      </c>
      <c r="E22" s="1122">
        <f>IF(D35=0,0,D22/D35)</f>
        <v>0.06112134550199941</v>
      </c>
      <c r="F22" s="1154">
        <f>SUM(F23:F25)</f>
        <v>1763.98</v>
      </c>
      <c r="G22" s="1122">
        <f>IF(F35=0,0,F22/F35)</f>
        <v>0.045635830224508074</v>
      </c>
      <c r="H22" s="1154">
        <f>SUM(H23:H25)</f>
        <v>0.0978</v>
      </c>
      <c r="I22" s="1155">
        <f>H22/H9</f>
        <v>0.17026462395543174</v>
      </c>
      <c r="J22" s="1156"/>
      <c r="K22" s="1154">
        <f>SUM(K23:K25)</f>
        <v>14128</v>
      </c>
      <c r="L22" s="1154">
        <f>SUM(L23:L25)</f>
        <v>879</v>
      </c>
      <c r="M22" s="1154">
        <f>SUM(M23:M25)</f>
        <v>9942</v>
      </c>
      <c r="N22" s="1154">
        <f>SUM(N23:N25)</f>
        <v>21020</v>
      </c>
      <c r="O22" s="1165" t="s">
        <v>209</v>
      </c>
      <c r="P22" s="1106"/>
    </row>
    <row r="23" spans="1:16" ht="12.75">
      <c r="A23" s="1842"/>
      <c r="B23" s="156" t="s">
        <v>756</v>
      </c>
      <c r="C23" s="125" t="s">
        <v>740</v>
      </c>
      <c r="D23" s="157">
        <f>SUM(F23,J23:M23)</f>
        <v>0</v>
      </c>
      <c r="E23" s="158">
        <f>IF(D35=0,0,D23/D35)</f>
        <v>0</v>
      </c>
      <c r="F23" s="159">
        <f>'5.І.1.Обсяги робіт'!F178</f>
        <v>0</v>
      </c>
      <c r="G23" s="165">
        <f>IF(F35=0,0,F23/F35)</f>
        <v>0</v>
      </c>
      <c r="H23" s="1100">
        <v>0</v>
      </c>
      <c r="I23" s="683">
        <f>H23</f>
        <v>0</v>
      </c>
      <c r="J23" s="159"/>
      <c r="K23" s="159">
        <v>0</v>
      </c>
      <c r="L23" s="159">
        <v>0</v>
      </c>
      <c r="M23" s="167">
        <v>0</v>
      </c>
      <c r="N23" s="167">
        <v>0</v>
      </c>
      <c r="O23" s="1105"/>
      <c r="P23" s="1106"/>
    </row>
    <row r="24" spans="1:16" ht="12.75">
      <c r="A24" s="1842"/>
      <c r="B24" s="156" t="s">
        <v>757</v>
      </c>
      <c r="C24" s="125" t="s">
        <v>742</v>
      </c>
      <c r="D24" s="157">
        <f>SUM(F24,J24:M24)</f>
        <v>16309</v>
      </c>
      <c r="E24" s="158">
        <f>IF(D35=0,0,D24/D35)</f>
        <v>0.03730786219354587</v>
      </c>
      <c r="F24" s="159">
        <f>'5.І.1.Обсяги робіт'!F195</f>
        <v>0</v>
      </c>
      <c r="G24" s="165">
        <f>IF(F35=0,0,F24/F35)</f>
        <v>0</v>
      </c>
      <c r="H24" s="1100">
        <v>0</v>
      </c>
      <c r="I24" s="683">
        <f>H24</f>
        <v>0</v>
      </c>
      <c r="J24" s="159"/>
      <c r="K24" s="159">
        <v>7345</v>
      </c>
      <c r="L24" s="159">
        <v>0</v>
      </c>
      <c r="M24" s="167">
        <v>8964</v>
      </c>
      <c r="N24" s="169">
        <v>12089</v>
      </c>
      <c r="O24" s="1105"/>
      <c r="P24" s="1106"/>
    </row>
    <row r="25" spans="1:16" ht="12.75">
      <c r="A25" s="1843"/>
      <c r="B25" s="156" t="s">
        <v>758</v>
      </c>
      <c r="C25" s="125" t="s">
        <v>744</v>
      </c>
      <c r="D25" s="157">
        <f>SUM(F25,J25:M25)</f>
        <v>10409.98</v>
      </c>
      <c r="E25" s="158">
        <f>IF(D35=0,0,D25/D35)</f>
        <v>0.023813483308453533</v>
      </c>
      <c r="F25" s="159">
        <f>'5.І.1.Обсяги робіт'!F204+'5.І.1.Обсяги робіт'!F223+'5.І.1.Обсяги робіт'!F224</f>
        <v>1763.98</v>
      </c>
      <c r="G25" s="165">
        <f>IF(F35=0,0,F25/F35)</f>
        <v>0.045635830224508074</v>
      </c>
      <c r="H25" s="1100">
        <v>0.0978</v>
      </c>
      <c r="I25" s="683">
        <f>H25/H22</f>
        <v>1</v>
      </c>
      <c r="J25" s="1101">
        <v>6</v>
      </c>
      <c r="K25" s="159">
        <v>6783</v>
      </c>
      <c r="L25" s="159">
        <v>879</v>
      </c>
      <c r="M25" s="167">
        <v>978</v>
      </c>
      <c r="N25" s="169">
        <v>8931</v>
      </c>
      <c r="O25" s="1105" t="s">
        <v>1332</v>
      </c>
      <c r="P25" s="1106"/>
    </row>
    <row r="26" spans="1:16" ht="24.75" customHeight="1">
      <c r="A26" s="1841" t="s">
        <v>759</v>
      </c>
      <c r="B26" s="1861" t="s">
        <v>769</v>
      </c>
      <c r="C26" s="1862"/>
      <c r="D26" s="1154">
        <f>SUM(D27:D29)</f>
        <v>4719.89</v>
      </c>
      <c r="E26" s="1122">
        <f>IF(D35=0,0,D26/D35)</f>
        <v>0.010797044925421256</v>
      </c>
      <c r="F26" s="1154">
        <f>SUM(F27:F29)</f>
        <v>1299.89</v>
      </c>
      <c r="G26" s="1122">
        <f>IF(F35=0,0,F26/F35)</f>
        <v>0.03362938318492035</v>
      </c>
      <c r="H26" s="1154">
        <f>SUM(H27:H29)</f>
        <v>0.0578</v>
      </c>
      <c r="I26" s="1155">
        <f>H26/H9</f>
        <v>0.1006267409470752</v>
      </c>
      <c r="J26" s="1157"/>
      <c r="K26" s="1154">
        <f>SUM(K27:K29)</f>
        <v>456</v>
      </c>
      <c r="L26" s="1154">
        <f>SUM(L27:L29)</f>
        <v>764</v>
      </c>
      <c r="M26" s="1154">
        <f>SUM(M27:M29)</f>
        <v>987</v>
      </c>
      <c r="N26" s="1154">
        <f>SUM(N27:N29)</f>
        <v>1213</v>
      </c>
      <c r="O26" s="1105"/>
      <c r="P26" s="1106"/>
    </row>
    <row r="27" spans="1:16" ht="12.75">
      <c r="A27" s="1842"/>
      <c r="B27" s="160" t="s">
        <v>760</v>
      </c>
      <c r="C27" s="125" t="s">
        <v>740</v>
      </c>
      <c r="D27" s="157">
        <f>SUM(F27,K27:N27)</f>
        <v>0</v>
      </c>
      <c r="E27" s="158">
        <f>IF(D35=0,0,D27/D35)</f>
        <v>0</v>
      </c>
      <c r="F27" s="159">
        <f>'5.І.1.Обсяги робіт'!F180</f>
        <v>0</v>
      </c>
      <c r="G27" s="165">
        <f>IF(F35=0,0,F27/F35)</f>
        <v>0</v>
      </c>
      <c r="H27" s="1100">
        <v>0</v>
      </c>
      <c r="I27" s="683">
        <f>H27</f>
        <v>0</v>
      </c>
      <c r="J27" s="159"/>
      <c r="K27" s="159">
        <v>0</v>
      </c>
      <c r="L27" s="159">
        <v>0</v>
      </c>
      <c r="M27" s="167">
        <v>0</v>
      </c>
      <c r="N27" s="167">
        <v>0</v>
      </c>
      <c r="O27" s="1105"/>
      <c r="P27" s="1106"/>
    </row>
    <row r="28" spans="1:16" ht="12.75">
      <c r="A28" s="1842"/>
      <c r="B28" s="160" t="s">
        <v>761</v>
      </c>
      <c r="C28" s="125" t="s">
        <v>742</v>
      </c>
      <c r="D28" s="157">
        <f>SUM(F28,K28:N28)</f>
        <v>0</v>
      </c>
      <c r="E28" s="158">
        <f>IF(D35=0,0,D28/D35)</f>
        <v>0</v>
      </c>
      <c r="F28" s="159">
        <f>'5.І.1.Обсяги робіт'!F197</f>
        <v>0</v>
      </c>
      <c r="G28" s="165">
        <f>IF(F35=0,0,F28/F35)</f>
        <v>0</v>
      </c>
      <c r="H28" s="1100">
        <v>0</v>
      </c>
      <c r="I28" s="683">
        <f>H28</f>
        <v>0</v>
      </c>
      <c r="J28" s="159"/>
      <c r="K28" s="159">
        <v>0</v>
      </c>
      <c r="L28" s="159">
        <v>0</v>
      </c>
      <c r="M28" s="167">
        <v>0</v>
      </c>
      <c r="N28" s="167">
        <v>0</v>
      </c>
      <c r="O28" s="1105"/>
      <c r="P28" s="1106"/>
    </row>
    <row r="29" spans="1:16" ht="12.75">
      <c r="A29" s="1842"/>
      <c r="B29" s="160" t="s">
        <v>762</v>
      </c>
      <c r="C29" s="125" t="s">
        <v>744</v>
      </c>
      <c r="D29" s="157">
        <f>SUM(F29,K29:N29)</f>
        <v>4719.89</v>
      </c>
      <c r="E29" s="158">
        <f>IF(D35=0,0,D29/D35)</f>
        <v>0.010797044925421256</v>
      </c>
      <c r="F29" s="159">
        <f>'5.І.1.Обсяги робіт'!F225</f>
        <v>1299.89</v>
      </c>
      <c r="G29" s="165">
        <f>IF(F35=0,0,F29/F35)</f>
        <v>0.03362938318492035</v>
      </c>
      <c r="H29" s="1100">
        <v>0.0578</v>
      </c>
      <c r="I29" s="683">
        <f>H29/H26</f>
        <v>1</v>
      </c>
      <c r="J29" s="1101">
        <v>6</v>
      </c>
      <c r="K29" s="159">
        <v>456</v>
      </c>
      <c r="L29" s="159">
        <v>764</v>
      </c>
      <c r="M29" s="167">
        <v>987</v>
      </c>
      <c r="N29" s="169">
        <v>1213</v>
      </c>
      <c r="O29" s="1105" t="s">
        <v>1332</v>
      </c>
      <c r="P29" s="1106"/>
    </row>
    <row r="30" spans="1:16" ht="36" customHeight="1">
      <c r="A30" s="1841" t="s">
        <v>763</v>
      </c>
      <c r="B30" s="1863" t="s">
        <v>768</v>
      </c>
      <c r="C30" s="1863"/>
      <c r="D30" s="1154">
        <f>SUM(D31:D33)</f>
        <v>34323.676999999996</v>
      </c>
      <c r="E30" s="1122">
        <f>IF(D35=0,0,D30/D35)</f>
        <v>0.078517567692181</v>
      </c>
      <c r="F30" s="1154">
        <f>SUM(F31:F33)</f>
        <v>7953.677</v>
      </c>
      <c r="G30" s="1122">
        <f>IF(F35=0,0,F30/F35)</f>
        <v>0.20576914320603107</v>
      </c>
      <c r="H30" s="1154">
        <f>SUM(H31:H33)</f>
        <v>0.08779999999999999</v>
      </c>
      <c r="I30" s="1155">
        <f>H30/H9</f>
        <v>0.1528551532033426</v>
      </c>
      <c r="J30" s="1157"/>
      <c r="K30" s="1154">
        <f>SUM(K31:K33)</f>
        <v>4836</v>
      </c>
      <c r="L30" s="1154">
        <f>SUM(L31:L33)</f>
        <v>4363</v>
      </c>
      <c r="M30" s="1154">
        <f>SUM(M31:M33)</f>
        <v>4897</v>
      </c>
      <c r="N30" s="1154">
        <f>SUM(N31:N33)</f>
        <v>12274</v>
      </c>
      <c r="O30" s="1105"/>
      <c r="P30" s="1106"/>
    </row>
    <row r="31" spans="1:16" ht="12.75">
      <c r="A31" s="1842"/>
      <c r="B31" s="156" t="s">
        <v>764</v>
      </c>
      <c r="C31" s="125" t="s">
        <v>740</v>
      </c>
      <c r="D31" s="164">
        <f>SUM(F31,K31:N31)</f>
        <v>20430.677</v>
      </c>
      <c r="E31" s="158">
        <f>IF(D35=0,0,D31/D35)</f>
        <v>0.04673645729577824</v>
      </c>
      <c r="F31" s="159">
        <f>'5.І.1.Обсяги робіт'!F182</f>
        <v>5015.677</v>
      </c>
      <c r="G31" s="165">
        <f>IF(F35=0,0,F31/F35)</f>
        <v>0.12976030569109057</v>
      </c>
      <c r="H31" s="1100">
        <v>0.0489</v>
      </c>
      <c r="I31" s="683">
        <f>H31/H30</f>
        <v>0.5569476082004556</v>
      </c>
      <c r="J31" s="1101">
        <v>2</v>
      </c>
      <c r="K31" s="159">
        <v>2945</v>
      </c>
      <c r="L31" s="159">
        <v>3451</v>
      </c>
      <c r="M31" s="167">
        <v>3673</v>
      </c>
      <c r="N31" s="169">
        <v>5346</v>
      </c>
      <c r="O31" s="1105" t="s">
        <v>1332</v>
      </c>
      <c r="P31" s="1106"/>
    </row>
    <row r="32" spans="1:16" ht="12.75">
      <c r="A32" s="1842"/>
      <c r="B32" s="156" t="s">
        <v>765</v>
      </c>
      <c r="C32" s="125" t="s">
        <v>742</v>
      </c>
      <c r="D32" s="164">
        <f>SUM(F32,K32:N32)</f>
        <v>6881</v>
      </c>
      <c r="E32" s="158">
        <f>IF(D35=0,0,D32/D35)</f>
        <v>0.0157407198328401</v>
      </c>
      <c r="F32" s="159">
        <f>'5.І.1.Обсяги робіт'!F199</f>
        <v>834</v>
      </c>
      <c r="G32" s="165">
        <f>IF(F35=0,0,F32/F35)</f>
        <v>0.02157636844365567</v>
      </c>
      <c r="H32" s="1100">
        <v>0.0389</v>
      </c>
      <c r="I32" s="683">
        <f>H32/H30</f>
        <v>0.4430523917995444</v>
      </c>
      <c r="J32" s="1102">
        <v>3</v>
      </c>
      <c r="K32" s="159">
        <v>679</v>
      </c>
      <c r="L32" s="159">
        <v>345</v>
      </c>
      <c r="M32" s="167">
        <v>456</v>
      </c>
      <c r="N32" s="169">
        <v>4567</v>
      </c>
      <c r="O32" s="1105"/>
      <c r="P32" s="1106"/>
    </row>
    <row r="33" spans="1:16" ht="12.75">
      <c r="A33" s="1843"/>
      <c r="B33" s="156" t="s">
        <v>766</v>
      </c>
      <c r="C33" s="125" t="s">
        <v>744</v>
      </c>
      <c r="D33" s="164">
        <f>SUM(F33,K33:N33)</f>
        <v>7012</v>
      </c>
      <c r="E33" s="158">
        <f>IF(D35=0,0,D33/D35)</f>
        <v>0.016040390563562674</v>
      </c>
      <c r="F33" s="159">
        <f>'5.І.1.Обсяги робіт'!F230</f>
        <v>2104</v>
      </c>
      <c r="G33" s="165">
        <f>IF(F35=0,0,F33/F35)</f>
        <v>0.05443246907128481</v>
      </c>
      <c r="H33" s="1100">
        <v>0</v>
      </c>
      <c r="I33" s="683">
        <f>H33/H30</f>
        <v>0</v>
      </c>
      <c r="J33" s="1102">
        <v>4</v>
      </c>
      <c r="K33" s="159">
        <v>1212</v>
      </c>
      <c r="L33" s="159">
        <v>567</v>
      </c>
      <c r="M33" s="167">
        <v>768</v>
      </c>
      <c r="N33" s="169">
        <v>2361</v>
      </c>
      <c r="O33" s="1105">
        <v>67</v>
      </c>
      <c r="P33" s="1106"/>
    </row>
    <row r="34" spans="1:16" ht="12.75">
      <c r="A34" s="161" t="s">
        <v>767</v>
      </c>
      <c r="B34" s="1860" t="s">
        <v>431</v>
      </c>
      <c r="C34" s="1860"/>
      <c r="D34" s="164">
        <f>SUM(F34,K34:N34)</f>
        <v>0</v>
      </c>
      <c r="E34" s="165">
        <f>IF(D35=0,0,D34/D35)</f>
        <v>0</v>
      </c>
      <c r="F34" s="167"/>
      <c r="G34" s="165">
        <f>IF(F35=0,0,F34/F35)</f>
        <v>0</v>
      </c>
      <c r="H34" s="1099">
        <v>0</v>
      </c>
      <c r="I34" s="166"/>
      <c r="J34" s="166"/>
      <c r="K34" s="167">
        <v>0</v>
      </c>
      <c r="L34" s="167">
        <v>0</v>
      </c>
      <c r="M34" s="167">
        <v>0</v>
      </c>
      <c r="N34" s="167">
        <v>0</v>
      </c>
      <c r="O34" s="1105"/>
      <c r="P34" s="1105"/>
    </row>
    <row r="35" spans="1:16" ht="12.75">
      <c r="A35" s="125"/>
      <c r="B35" s="1860" t="s">
        <v>479</v>
      </c>
      <c r="C35" s="1860"/>
      <c r="D35" s="193">
        <f>SUM(D9,D34)</f>
        <v>437146.463</v>
      </c>
      <c r="E35" s="194"/>
      <c r="F35" s="193">
        <f>SUM(F9,F34)</f>
        <v>38653.399999999994</v>
      </c>
      <c r="G35" s="194"/>
      <c r="H35" s="193">
        <f>SUM(H9,H34)</f>
        <v>0.5744</v>
      </c>
      <c r="I35" s="711"/>
      <c r="J35" s="711"/>
      <c r="K35" s="193">
        <f>SUM(K9,K34)</f>
        <v>63220</v>
      </c>
      <c r="L35" s="193">
        <f>SUM(L9,L34)</f>
        <v>66061</v>
      </c>
      <c r="M35" s="193">
        <f>SUM(M9,M34)</f>
        <v>77613</v>
      </c>
      <c r="N35" s="193">
        <f>SUM(N9,N34)</f>
        <v>78867</v>
      </c>
      <c r="O35" s="1105"/>
      <c r="P35" s="1105"/>
    </row>
  </sheetData>
  <mergeCells count="32">
    <mergeCell ref="A2:P2"/>
    <mergeCell ref="A3:A7"/>
    <mergeCell ref="B3:C7"/>
    <mergeCell ref="D3:E4"/>
    <mergeCell ref="F3:N3"/>
    <mergeCell ref="O3:O6"/>
    <mergeCell ref="P3:P7"/>
    <mergeCell ref="F4:J4"/>
    <mergeCell ref="D5:D7"/>
    <mergeCell ref="E5:E7"/>
    <mergeCell ref="F5:G6"/>
    <mergeCell ref="H5:J5"/>
    <mergeCell ref="K5:K7"/>
    <mergeCell ref="L5:L7"/>
    <mergeCell ref="M5:M7"/>
    <mergeCell ref="N5:N7"/>
    <mergeCell ref="H6:I6"/>
    <mergeCell ref="J6:J7"/>
    <mergeCell ref="B8:C8"/>
    <mergeCell ref="B9:C9"/>
    <mergeCell ref="A10:A15"/>
    <mergeCell ref="B10:C10"/>
    <mergeCell ref="A16:A21"/>
    <mergeCell ref="B16:C16"/>
    <mergeCell ref="A22:A25"/>
    <mergeCell ref="B22:C22"/>
    <mergeCell ref="B34:C34"/>
    <mergeCell ref="B35:C35"/>
    <mergeCell ref="A26:A29"/>
    <mergeCell ref="B26:C26"/>
    <mergeCell ref="A30:A33"/>
    <mergeCell ref="B30:C30"/>
  </mergeCells>
  <printOptions/>
  <pageMargins left="0.5905511811023623" right="0.5905511811023623" top="0.984251968503937" bottom="0.984251968503937" header="0" footer="0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240"/>
  <sheetViews>
    <sheetView workbookViewId="0" topLeftCell="B1">
      <pane ySplit="5" topLeftCell="BM128" activePane="bottomLeft" state="frozen"/>
      <selection pane="topLeft" activeCell="A1" sqref="A1"/>
      <selection pane="bottomLeft" activeCell="I133" sqref="I133"/>
    </sheetView>
  </sheetViews>
  <sheetFormatPr defaultColWidth="9.00390625" defaultRowHeight="12.75"/>
  <cols>
    <col min="2" max="2" width="11.125" style="0" customWidth="1"/>
    <col min="3" max="3" width="33.375" style="0" customWidth="1"/>
    <col min="4" max="4" width="9.875" style="0" customWidth="1"/>
    <col min="5" max="5" width="8.625" style="0" customWidth="1"/>
    <col min="6" max="6" width="12.00390625" style="0" customWidth="1"/>
    <col min="7" max="7" width="19.375" style="0" customWidth="1"/>
    <col min="8" max="8" width="14.25390625" style="0" customWidth="1"/>
    <col min="9" max="9" width="13.375" style="0" customWidth="1"/>
  </cols>
  <sheetData>
    <row r="2" spans="1:10" ht="15.75">
      <c r="A2" s="1890" t="s">
        <v>730</v>
      </c>
      <c r="B2" s="1891"/>
      <c r="C2" s="1892"/>
      <c r="D2" s="1892"/>
      <c r="E2" s="1892"/>
      <c r="F2" s="1892"/>
      <c r="G2" s="1892"/>
      <c r="H2" s="1892"/>
      <c r="I2" s="1892"/>
      <c r="J2" s="1893"/>
    </row>
    <row r="3" spans="1:10" ht="12.75">
      <c r="A3" s="1850" t="s">
        <v>380</v>
      </c>
      <c r="B3" s="1850" t="s">
        <v>618</v>
      </c>
      <c r="C3" s="1850" t="s">
        <v>619</v>
      </c>
      <c r="D3" s="1850" t="s">
        <v>387</v>
      </c>
      <c r="E3" s="1894" t="s">
        <v>641</v>
      </c>
      <c r="F3" s="1895"/>
      <c r="G3" s="1883" t="s">
        <v>642</v>
      </c>
      <c r="H3" s="1857" t="s">
        <v>643</v>
      </c>
      <c r="I3" s="1883" t="s">
        <v>644</v>
      </c>
      <c r="J3" s="1858" t="s">
        <v>390</v>
      </c>
    </row>
    <row r="4" spans="1:10" ht="51">
      <c r="A4" s="1851"/>
      <c r="B4" s="1851"/>
      <c r="C4" s="1851"/>
      <c r="D4" s="1851"/>
      <c r="E4" s="122" t="s">
        <v>645</v>
      </c>
      <c r="F4" s="122" t="s">
        <v>646</v>
      </c>
      <c r="G4" s="1884"/>
      <c r="H4" s="1857"/>
      <c r="I4" s="1884"/>
      <c r="J4" s="1858"/>
    </row>
    <row r="5" spans="1:10" ht="13.5" thickBot="1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8">
        <v>6</v>
      </c>
      <c r="G5" s="198">
        <v>7</v>
      </c>
      <c r="H5" s="198">
        <v>8</v>
      </c>
      <c r="I5" s="198">
        <v>9</v>
      </c>
      <c r="J5" s="199">
        <v>10</v>
      </c>
    </row>
    <row r="6" spans="1:10" ht="18.75" customHeight="1">
      <c r="A6" s="352" t="s">
        <v>553</v>
      </c>
      <c r="B6" s="353"/>
      <c r="C6" s="354" t="s">
        <v>647</v>
      </c>
      <c r="D6" s="355"/>
      <c r="E6" s="356">
        <f>E7+E12</f>
        <v>0</v>
      </c>
      <c r="F6" s="356">
        <f>F7+F9</f>
        <v>100</v>
      </c>
      <c r="G6" s="357"/>
      <c r="H6" s="358"/>
      <c r="I6" s="358"/>
      <c r="J6" s="359"/>
    </row>
    <row r="7" spans="1:10" ht="12.75" customHeight="1">
      <c r="A7" s="259" t="s">
        <v>491</v>
      </c>
      <c r="B7" s="344"/>
      <c r="C7" s="213" t="s">
        <v>648</v>
      </c>
      <c r="D7" s="345"/>
      <c r="E7" s="216">
        <f>SUM(E8:E8)</f>
        <v>0</v>
      </c>
      <c r="F7" s="216">
        <f>SUM(F8:F8)</f>
        <v>100</v>
      </c>
      <c r="G7" s="346"/>
      <c r="H7" s="347"/>
      <c r="I7" s="347"/>
      <c r="J7" s="348"/>
    </row>
    <row r="8" spans="1:10" ht="40.5" customHeight="1">
      <c r="A8" s="322" t="s">
        <v>649</v>
      </c>
      <c r="B8" s="313"/>
      <c r="C8" s="294" t="str">
        <f>I!B170</f>
        <v>Розрахунок оптимізації реактивних перетоків в мережах 35-110кВ</v>
      </c>
      <c r="D8" s="342" t="e">
        <f>F8/E8</f>
        <v>#DIV/0!</v>
      </c>
      <c r="E8" s="708">
        <f>I!E170</f>
        <v>0</v>
      </c>
      <c r="F8" s="276">
        <f>I!F170</f>
        <v>100</v>
      </c>
      <c r="G8" s="276" t="s">
        <v>1070</v>
      </c>
      <c r="H8" s="572" t="s">
        <v>1550</v>
      </c>
      <c r="I8" s="343"/>
      <c r="J8" s="341"/>
    </row>
    <row r="9" spans="1:10" ht="16.5" customHeight="1">
      <c r="A9" s="272" t="s">
        <v>650</v>
      </c>
      <c r="B9" s="260"/>
      <c r="C9" s="213" t="s">
        <v>651</v>
      </c>
      <c r="D9" s="261"/>
      <c r="E9" s="709"/>
      <c r="F9" s="216">
        <f>SUM(F10:F10)</f>
        <v>0</v>
      </c>
      <c r="G9" s="262"/>
      <c r="H9" s="269"/>
      <c r="I9" s="269"/>
      <c r="J9" s="264"/>
    </row>
    <row r="10" spans="1:10" s="320" customFormat="1" ht="14.25" customHeight="1" thickBot="1">
      <c r="A10" s="275" t="s">
        <v>652</v>
      </c>
      <c r="B10" s="349"/>
      <c r="C10" s="705"/>
      <c r="D10" s="265"/>
      <c r="E10" s="276"/>
      <c r="F10" s="276"/>
      <c r="G10" s="319"/>
      <c r="H10" s="350"/>
      <c r="I10" s="350"/>
      <c r="J10" s="351"/>
    </row>
    <row r="11" spans="1:10" ht="17.25" customHeight="1">
      <c r="A11" s="352" t="s">
        <v>554</v>
      </c>
      <c r="B11" s="360"/>
      <c r="C11" s="354" t="s">
        <v>653</v>
      </c>
      <c r="D11" s="361"/>
      <c r="E11" s="356">
        <f>E12+E14</f>
        <v>1.45</v>
      </c>
      <c r="F11" s="356">
        <f>F12+F14</f>
        <v>1298.89</v>
      </c>
      <c r="G11" s="356"/>
      <c r="H11" s="362"/>
      <c r="I11" s="362"/>
      <c r="J11" s="363"/>
    </row>
    <row r="12" spans="1:10" ht="13.5" customHeight="1">
      <c r="A12" s="211" t="s">
        <v>493</v>
      </c>
      <c r="B12" s="212"/>
      <c r="C12" s="213" t="s">
        <v>648</v>
      </c>
      <c r="D12" s="214"/>
      <c r="E12" s="216">
        <f>SUM(E13:E13)</f>
        <v>0</v>
      </c>
      <c r="F12" s="216">
        <f>SUM(F13:F13)</f>
        <v>0</v>
      </c>
      <c r="G12" s="215"/>
      <c r="H12" s="217"/>
      <c r="I12" s="217"/>
      <c r="J12" s="218"/>
    </row>
    <row r="13" spans="1:10" ht="13.5" customHeight="1">
      <c r="A13" s="200" t="s">
        <v>654</v>
      </c>
      <c r="B13" s="219"/>
      <c r="C13" s="220"/>
      <c r="D13" s="267" t="e">
        <f>F13/E13</f>
        <v>#DIV/0!</v>
      </c>
      <c r="E13" s="276">
        <v>0</v>
      </c>
      <c r="F13" s="276">
        <v>0</v>
      </c>
      <c r="G13" s="224"/>
      <c r="H13" s="205"/>
      <c r="I13" s="205"/>
      <c r="J13" s="206"/>
    </row>
    <row r="14" spans="1:10" ht="14.25" customHeight="1">
      <c r="A14" s="225" t="s">
        <v>494</v>
      </c>
      <c r="B14" s="226"/>
      <c r="C14" s="213" t="s">
        <v>651</v>
      </c>
      <c r="D14" s="228"/>
      <c r="E14" s="216">
        <f>SUM(E15:E15)</f>
        <v>1.45</v>
      </c>
      <c r="F14" s="216">
        <f>SUM(F15:F15)</f>
        <v>1298.89</v>
      </c>
      <c r="G14" s="229"/>
      <c r="H14" s="230"/>
      <c r="I14" s="230"/>
      <c r="J14" s="231"/>
    </row>
    <row r="15" spans="1:10" s="320" customFormat="1" ht="24.75" customHeight="1" thickBot="1">
      <c r="A15" s="275" t="s">
        <v>655</v>
      </c>
      <c r="B15" s="1107" t="s">
        <v>1102</v>
      </c>
      <c r="C15" s="705" t="str">
        <f>I!B131</f>
        <v>ПЛ-35 кВ "Здолбунів ЦШК - Здолбунів місто"</v>
      </c>
      <c r="D15" s="265">
        <f aca="true" t="shared" si="0" ref="D15:D24">F15/E15</f>
        <v>895.7862068965518</v>
      </c>
      <c r="E15" s="276">
        <f>I!E131</f>
        <v>1.45</v>
      </c>
      <c r="F15" s="1496">
        <f>'6. Проведення закупівлі '!F106</f>
        <v>1298.89</v>
      </c>
      <c r="G15" s="707" t="s">
        <v>2027</v>
      </c>
      <c r="H15" s="572" t="s">
        <v>1550</v>
      </c>
      <c r="I15" s="307"/>
      <c r="J15" s="308"/>
    </row>
    <row r="16" spans="1:10" ht="13.5" customHeight="1" thickBot="1">
      <c r="A16" s="352" t="s">
        <v>656</v>
      </c>
      <c r="B16" s="360"/>
      <c r="C16" s="354" t="s">
        <v>657</v>
      </c>
      <c r="D16" s="699"/>
      <c r="E16" s="356"/>
      <c r="F16" s="356">
        <f>F17+F25+F22</f>
        <v>1364.66</v>
      </c>
      <c r="G16" s="356"/>
      <c r="H16" s="362"/>
      <c r="I16" s="362"/>
      <c r="J16" s="366"/>
    </row>
    <row r="17" spans="1:10" ht="15" customHeight="1" thickBot="1">
      <c r="A17" s="259" t="s">
        <v>498</v>
      </c>
      <c r="B17" s="212"/>
      <c r="C17" s="213" t="s">
        <v>648</v>
      </c>
      <c r="D17" s="700">
        <f t="shared" si="0"/>
        <v>287.9285714285715</v>
      </c>
      <c r="E17" s="216">
        <f>SUM(E18:E21)</f>
        <v>0.5599999999999999</v>
      </c>
      <c r="F17" s="216">
        <f>SUM(F18:F21)+F23+F24</f>
        <v>161.24</v>
      </c>
      <c r="G17" s="215"/>
      <c r="H17" s="217"/>
      <c r="I17" s="217"/>
      <c r="J17" s="218"/>
    </row>
    <row r="18" spans="1:10" s="320" customFormat="1" ht="27" customHeight="1">
      <c r="A18" s="365" t="s">
        <v>658</v>
      </c>
      <c r="B18" s="364"/>
      <c r="C18" s="294" t="s">
        <v>1393</v>
      </c>
      <c r="D18" s="266">
        <f t="shared" si="0"/>
        <v>188.91428571428574</v>
      </c>
      <c r="E18" s="276">
        <v>0.35</v>
      </c>
      <c r="F18" s="1496">
        <v>66.12</v>
      </c>
      <c r="G18" s="707" t="s">
        <v>2027</v>
      </c>
      <c r="H18" s="572" t="s">
        <v>1550</v>
      </c>
      <c r="I18" s="293"/>
      <c r="J18" s="235"/>
    </row>
    <row r="19" spans="1:10" s="320" customFormat="1" ht="25.5" customHeight="1">
      <c r="A19" s="365" t="s">
        <v>239</v>
      </c>
      <c r="B19" s="1229" t="s">
        <v>1103</v>
      </c>
      <c r="C19" s="294" t="str">
        <f>I!B69</f>
        <v>Винос ПЛ-10 кВ і ПЛ-0,4 кВ та ТП з території школи в с.Любахи </v>
      </c>
      <c r="D19" s="266">
        <f t="shared" si="0"/>
        <v>442</v>
      </c>
      <c r="E19" s="276">
        <v>0.04</v>
      </c>
      <c r="F19" s="1496">
        <v>17.68</v>
      </c>
      <c r="G19" s="707" t="s">
        <v>2027</v>
      </c>
      <c r="H19" s="572" t="s">
        <v>1550</v>
      </c>
      <c r="I19" s="293"/>
      <c r="J19" s="235"/>
    </row>
    <row r="20" spans="1:10" s="320" customFormat="1" ht="25.5" customHeight="1">
      <c r="A20" s="365" t="s">
        <v>240</v>
      </c>
      <c r="B20" s="1229"/>
      <c r="C20" s="294" t="s">
        <v>1910</v>
      </c>
      <c r="D20" s="266">
        <f t="shared" si="0"/>
        <v>133.33333333333334</v>
      </c>
      <c r="E20" s="276">
        <v>0.15</v>
      </c>
      <c r="F20" s="1357">
        <v>20</v>
      </c>
      <c r="G20" s="707" t="s">
        <v>2027</v>
      </c>
      <c r="H20" s="572" t="s">
        <v>1550</v>
      </c>
      <c r="I20" s="293"/>
      <c r="J20" s="235"/>
    </row>
    <row r="21" spans="1:10" s="320" customFormat="1" ht="25.5" customHeight="1">
      <c r="A21" s="365" t="s">
        <v>241</v>
      </c>
      <c r="B21" s="1229"/>
      <c r="C21" s="294" t="s">
        <v>785</v>
      </c>
      <c r="D21" s="266">
        <f t="shared" si="0"/>
        <v>1000</v>
      </c>
      <c r="E21" s="276">
        <v>0.02</v>
      </c>
      <c r="F21" s="1357">
        <v>20</v>
      </c>
      <c r="G21" s="707" t="s">
        <v>2027</v>
      </c>
      <c r="H21" s="572" t="s">
        <v>1550</v>
      </c>
      <c r="I21" s="293"/>
      <c r="J21" s="235"/>
    </row>
    <row r="22" spans="1:10" s="320" customFormat="1" ht="42" customHeight="1">
      <c r="A22" s="365" t="s">
        <v>242</v>
      </c>
      <c r="B22" s="1230"/>
      <c r="C22" s="294" t="str">
        <f>I!B169</f>
        <v>Схема перспективного розвитку ЕМ 10кВ по Сарненському, Дубенському, Рівненському районах до 2017р</v>
      </c>
      <c r="D22" s="266">
        <f t="shared" si="0"/>
        <v>106.66666666666667</v>
      </c>
      <c r="E22" s="276">
        <f>I!E169</f>
        <v>3</v>
      </c>
      <c r="F22" s="1357">
        <f>I!F169</f>
        <v>320</v>
      </c>
      <c r="G22" s="276" t="s">
        <v>1070</v>
      </c>
      <c r="H22" s="572" t="s">
        <v>1550</v>
      </c>
      <c r="I22" s="293"/>
      <c r="J22" s="235"/>
    </row>
    <row r="23" spans="1:10" s="320" customFormat="1" ht="42" customHeight="1">
      <c r="A23" s="365"/>
      <c r="B23" s="364"/>
      <c r="C23" s="1488" t="s">
        <v>904</v>
      </c>
      <c r="D23" s="1489">
        <f t="shared" si="0"/>
        <v>180</v>
      </c>
      <c r="E23" s="1490">
        <v>0.118</v>
      </c>
      <c r="F23" s="1490">
        <v>21.24</v>
      </c>
      <c r="G23" s="707" t="s">
        <v>2027</v>
      </c>
      <c r="H23" s="572" t="s">
        <v>1550</v>
      </c>
      <c r="I23" s="293"/>
      <c r="J23" s="235"/>
    </row>
    <row r="24" spans="1:10" s="320" customFormat="1" ht="42" customHeight="1">
      <c r="A24" s="365"/>
      <c r="B24" s="364"/>
      <c r="C24" s="1488" t="s">
        <v>905</v>
      </c>
      <c r="D24" s="1489">
        <f t="shared" si="0"/>
        <v>180</v>
      </c>
      <c r="E24" s="1490">
        <v>0.09</v>
      </c>
      <c r="F24" s="1490">
        <v>16.2</v>
      </c>
      <c r="G24" s="707" t="s">
        <v>2027</v>
      </c>
      <c r="H24" s="572" t="s">
        <v>1550</v>
      </c>
      <c r="I24" s="293"/>
      <c r="J24" s="235"/>
    </row>
    <row r="25" spans="1:10" ht="12.75">
      <c r="A25" s="259" t="s">
        <v>659</v>
      </c>
      <c r="B25" s="314"/>
      <c r="C25" s="213" t="s">
        <v>651</v>
      </c>
      <c r="D25" s="268"/>
      <c r="E25" s="262"/>
      <c r="F25" s="262">
        <f>F26+F28+F47</f>
        <v>883.4200000000001</v>
      </c>
      <c r="G25" s="367"/>
      <c r="H25" s="368"/>
      <c r="I25" s="368"/>
      <c r="J25" s="369"/>
    </row>
    <row r="26" spans="1:10" ht="43.5" customHeight="1">
      <c r="A26" s="237" t="s">
        <v>660</v>
      </c>
      <c r="B26" s="238"/>
      <c r="C26" s="239" t="s">
        <v>661</v>
      </c>
      <c r="D26" s="240"/>
      <c r="E26" s="241">
        <f>E27</f>
        <v>0</v>
      </c>
      <c r="F26" s="241">
        <f>F27</f>
        <v>0</v>
      </c>
      <c r="G26" s="241"/>
      <c r="H26" s="242"/>
      <c r="I26" s="242"/>
      <c r="J26" s="243"/>
    </row>
    <row r="27" spans="1:10" s="320" customFormat="1" ht="16.5" customHeight="1">
      <c r="A27" s="244" t="s">
        <v>662</v>
      </c>
      <c r="B27" s="245"/>
      <c r="C27" s="202"/>
      <c r="D27" s="265" t="e">
        <f aca="true" t="shared" si="1" ref="D27:D33">F27/E27</f>
        <v>#DIV/0!</v>
      </c>
      <c r="E27" s="276">
        <v>0</v>
      </c>
      <c r="F27" s="276">
        <v>0</v>
      </c>
      <c r="G27" s="246"/>
      <c r="H27" s="247"/>
      <c r="I27" s="247"/>
      <c r="J27" s="248"/>
    </row>
    <row r="28" spans="1:10" ht="29.25" customHeight="1">
      <c r="A28" s="249" t="s">
        <v>663</v>
      </c>
      <c r="B28" s="250"/>
      <c r="C28" s="251" t="s">
        <v>664</v>
      </c>
      <c r="D28" s="268">
        <f t="shared" si="1"/>
        <v>175.4897796655164</v>
      </c>
      <c r="E28" s="216">
        <f>SUM(E29:E46)</f>
        <v>3.7669999999999986</v>
      </c>
      <c r="F28" s="216">
        <f>SUM(F29:F46)</f>
        <v>661.07</v>
      </c>
      <c r="G28" s="252"/>
      <c r="H28" s="253"/>
      <c r="I28" s="253"/>
      <c r="J28" s="254"/>
    </row>
    <row r="29" spans="1:10" s="320" customFormat="1" ht="20.25" customHeight="1">
      <c r="A29" s="244" t="s">
        <v>665</v>
      </c>
      <c r="B29" s="255"/>
      <c r="C29" s="696" t="s">
        <v>1387</v>
      </c>
      <c r="D29" s="375">
        <f t="shared" si="1"/>
        <v>1768</v>
      </c>
      <c r="E29" s="399">
        <v>0.005</v>
      </c>
      <c r="F29" s="1496">
        <v>8.84</v>
      </c>
      <c r="G29" s="707" t="s">
        <v>2027</v>
      </c>
      <c r="H29" s="572" t="s">
        <v>1550</v>
      </c>
      <c r="I29" s="256"/>
      <c r="J29" s="257"/>
    </row>
    <row r="30" spans="1:10" s="320" customFormat="1" ht="21.75" customHeight="1">
      <c r="A30" s="244" t="s">
        <v>2012</v>
      </c>
      <c r="B30" s="255"/>
      <c r="C30" s="696" t="s">
        <v>471</v>
      </c>
      <c r="D30" s="698">
        <f t="shared" si="1"/>
        <v>181.8181818181818</v>
      </c>
      <c r="E30" s="276">
        <v>0.11</v>
      </c>
      <c r="F30" s="1357">
        <v>20</v>
      </c>
      <c r="G30" s="707" t="s">
        <v>2027</v>
      </c>
      <c r="H30" s="572" t="s">
        <v>1550</v>
      </c>
      <c r="I30" s="256"/>
      <c r="J30" s="257"/>
    </row>
    <row r="31" spans="1:10" s="320" customFormat="1" ht="21.75" customHeight="1">
      <c r="A31" s="244" t="s">
        <v>2013</v>
      </c>
      <c r="B31" s="255"/>
      <c r="C31" s="696" t="s">
        <v>1392</v>
      </c>
      <c r="D31" s="698">
        <f t="shared" si="1"/>
        <v>106.04444444444444</v>
      </c>
      <c r="E31" s="276">
        <v>0.45</v>
      </c>
      <c r="F31" s="1496">
        <v>47.72</v>
      </c>
      <c r="G31" s="707" t="s">
        <v>2027</v>
      </c>
      <c r="H31" s="572" t="s">
        <v>1550</v>
      </c>
      <c r="I31" s="256"/>
      <c r="J31" s="257"/>
    </row>
    <row r="32" spans="1:10" s="320" customFormat="1" ht="21.75" customHeight="1">
      <c r="A32" s="244" t="s">
        <v>2014</v>
      </c>
      <c r="B32" s="255"/>
      <c r="C32" s="696" t="s">
        <v>1398</v>
      </c>
      <c r="D32" s="698">
        <f t="shared" si="1"/>
        <v>124.28571428571429</v>
      </c>
      <c r="E32" s="276">
        <v>0.7</v>
      </c>
      <c r="F32" s="1357">
        <v>87</v>
      </c>
      <c r="G32" s="707" t="s">
        <v>2027</v>
      </c>
      <c r="H32" s="572" t="s">
        <v>1550</v>
      </c>
      <c r="I32" s="256"/>
      <c r="J32" s="257"/>
    </row>
    <row r="33" spans="1:10" s="320" customFormat="1" ht="17.25" customHeight="1">
      <c r="A33" s="244" t="s">
        <v>2017</v>
      </c>
      <c r="B33" s="255"/>
      <c r="C33" s="696" t="s">
        <v>1403</v>
      </c>
      <c r="D33" s="698">
        <f t="shared" si="1"/>
        <v>1500</v>
      </c>
      <c r="E33" s="276">
        <v>0.01</v>
      </c>
      <c r="F33" s="1357">
        <v>15</v>
      </c>
      <c r="G33" s="707" t="s">
        <v>2027</v>
      </c>
      <c r="H33" s="572" t="s">
        <v>1550</v>
      </c>
      <c r="I33" s="256"/>
      <c r="J33" s="257"/>
    </row>
    <row r="34" spans="1:10" s="320" customFormat="1" ht="20.25" customHeight="1">
      <c r="A34" s="244" t="s">
        <v>2018</v>
      </c>
      <c r="B34" s="255"/>
      <c r="C34" s="696" t="s">
        <v>1404</v>
      </c>
      <c r="D34" s="698">
        <f aca="true" t="shared" si="2" ref="D34:D46">F34/E34</f>
        <v>166.66666666666669</v>
      </c>
      <c r="E34" s="276">
        <v>0.18</v>
      </c>
      <c r="F34" s="1357">
        <v>30</v>
      </c>
      <c r="G34" s="707" t="s">
        <v>2027</v>
      </c>
      <c r="H34" s="572" t="s">
        <v>1550</v>
      </c>
      <c r="I34" s="256"/>
      <c r="J34" s="257"/>
    </row>
    <row r="35" spans="1:10" s="320" customFormat="1" ht="22.5" customHeight="1">
      <c r="A35" s="244" t="s">
        <v>2019</v>
      </c>
      <c r="B35" s="255"/>
      <c r="C35" s="696" t="s">
        <v>1409</v>
      </c>
      <c r="D35" s="698">
        <f t="shared" si="2"/>
        <v>253.1645569620253</v>
      </c>
      <c r="E35" s="276">
        <v>0.79</v>
      </c>
      <c r="F35" s="1357">
        <v>200</v>
      </c>
      <c r="G35" s="707" t="s">
        <v>2027</v>
      </c>
      <c r="H35" s="572" t="s">
        <v>1550</v>
      </c>
      <c r="I35" s="256"/>
      <c r="J35" s="257"/>
    </row>
    <row r="36" spans="1:10" s="320" customFormat="1" ht="23.25" customHeight="1">
      <c r="A36" s="244" t="s">
        <v>2020</v>
      </c>
      <c r="B36" s="255"/>
      <c r="C36" s="696" t="s">
        <v>1410</v>
      </c>
      <c r="D36" s="698">
        <f t="shared" si="2"/>
        <v>140.2439024390244</v>
      </c>
      <c r="E36" s="276">
        <v>0.82</v>
      </c>
      <c r="F36" s="1357">
        <v>115</v>
      </c>
      <c r="G36" s="707" t="s">
        <v>2027</v>
      </c>
      <c r="H36" s="572" t="s">
        <v>1550</v>
      </c>
      <c r="I36" s="256"/>
      <c r="J36" s="257"/>
    </row>
    <row r="37" spans="1:10" s="320" customFormat="1" ht="16.5" customHeight="1">
      <c r="A37" s="244" t="s">
        <v>2021</v>
      </c>
      <c r="B37" s="255"/>
      <c r="C37" s="696" t="s">
        <v>1415</v>
      </c>
      <c r="D37" s="698">
        <f t="shared" si="2"/>
        <v>2000</v>
      </c>
      <c r="E37" s="399">
        <v>0.003</v>
      </c>
      <c r="F37" s="1357">
        <v>6</v>
      </c>
      <c r="G37" s="707" t="s">
        <v>2027</v>
      </c>
      <c r="H37" s="572" t="s">
        <v>1550</v>
      </c>
      <c r="I37" s="256"/>
      <c r="J37" s="257"/>
    </row>
    <row r="38" spans="1:10" s="320" customFormat="1" ht="19.5" customHeight="1">
      <c r="A38" s="244" t="s">
        <v>2022</v>
      </c>
      <c r="B38" s="255"/>
      <c r="C38" s="696" t="s">
        <v>1417</v>
      </c>
      <c r="D38" s="698">
        <f t="shared" si="2"/>
        <v>266.6666666666667</v>
      </c>
      <c r="E38" s="399">
        <v>0.03</v>
      </c>
      <c r="F38" s="1357">
        <v>8</v>
      </c>
      <c r="G38" s="707" t="s">
        <v>2027</v>
      </c>
      <c r="H38" s="572" t="s">
        <v>1550</v>
      </c>
      <c r="I38" s="256"/>
      <c r="J38" s="257"/>
    </row>
    <row r="39" spans="1:10" s="320" customFormat="1" ht="24" customHeight="1">
      <c r="A39" s="244" t="s">
        <v>2023</v>
      </c>
      <c r="B39" s="255"/>
      <c r="C39" s="696" t="s">
        <v>1424</v>
      </c>
      <c r="D39" s="698">
        <f t="shared" si="2"/>
        <v>154.54545454545453</v>
      </c>
      <c r="E39" s="276">
        <v>0.55</v>
      </c>
      <c r="F39" s="1357">
        <v>85</v>
      </c>
      <c r="G39" s="707" t="s">
        <v>2027</v>
      </c>
      <c r="H39" s="572" t="s">
        <v>1550</v>
      </c>
      <c r="I39" s="256"/>
      <c r="J39" s="257"/>
    </row>
    <row r="40" spans="1:10" s="320" customFormat="1" ht="19.5" customHeight="1">
      <c r="A40" s="244" t="s">
        <v>2024</v>
      </c>
      <c r="B40" s="255"/>
      <c r="C40" s="696" t="s">
        <v>1425</v>
      </c>
      <c r="D40" s="698">
        <f t="shared" si="2"/>
        <v>500</v>
      </c>
      <c r="E40" s="276">
        <v>0.03</v>
      </c>
      <c r="F40" s="1357">
        <v>15</v>
      </c>
      <c r="G40" s="707" t="s">
        <v>2027</v>
      </c>
      <c r="H40" s="572" t="s">
        <v>1550</v>
      </c>
      <c r="I40" s="256"/>
      <c r="J40" s="257"/>
    </row>
    <row r="41" spans="1:10" s="320" customFormat="1" ht="25.5" customHeight="1">
      <c r="A41" s="365"/>
      <c r="B41" s="1229"/>
      <c r="C41" s="701" t="s">
        <v>300</v>
      </c>
      <c r="D41" s="266">
        <f>F41/E41</f>
        <v>96</v>
      </c>
      <c r="E41" s="276">
        <v>0.005</v>
      </c>
      <c r="F41" s="1365">
        <v>0.48</v>
      </c>
      <c r="G41" s="707" t="s">
        <v>2027</v>
      </c>
      <c r="H41" s="572" t="s">
        <v>1550</v>
      </c>
      <c r="I41" s="293"/>
      <c r="J41" s="235"/>
    </row>
    <row r="42" spans="1:10" s="320" customFormat="1" ht="25.5" customHeight="1">
      <c r="A42" s="365"/>
      <c r="B42" s="1229"/>
      <c r="C42" s="701" t="s">
        <v>301</v>
      </c>
      <c r="D42" s="266">
        <f>F42/E42</f>
        <v>95.71428571428572</v>
      </c>
      <c r="E42" s="276">
        <v>0.014</v>
      </c>
      <c r="F42" s="1365">
        <v>1.34</v>
      </c>
      <c r="G42" s="707" t="s">
        <v>2027</v>
      </c>
      <c r="H42" s="572" t="s">
        <v>1550</v>
      </c>
      <c r="I42" s="293"/>
      <c r="J42" s="235"/>
    </row>
    <row r="43" spans="1:10" s="320" customFormat="1" ht="25.5" customHeight="1">
      <c r="A43" s="365"/>
      <c r="B43" s="1229"/>
      <c r="C43" s="701" t="s">
        <v>302</v>
      </c>
      <c r="D43" s="266">
        <f>F43/E43</f>
        <v>266.6666666666667</v>
      </c>
      <c r="E43" s="276">
        <v>0.03</v>
      </c>
      <c r="F43" s="1365">
        <v>8</v>
      </c>
      <c r="G43" s="707" t="s">
        <v>2027</v>
      </c>
      <c r="H43" s="572" t="s">
        <v>1550</v>
      </c>
      <c r="I43" s="293"/>
      <c r="J43" s="235"/>
    </row>
    <row r="44" spans="1:10" s="320" customFormat="1" ht="25.5" customHeight="1">
      <c r="A44" s="365"/>
      <c r="B44" s="1229"/>
      <c r="C44" s="701" t="s">
        <v>303</v>
      </c>
      <c r="D44" s="266">
        <f>F44/E44</f>
        <v>99</v>
      </c>
      <c r="E44" s="276">
        <v>0.01</v>
      </c>
      <c r="F44" s="1365">
        <v>0.99</v>
      </c>
      <c r="G44" s="707" t="s">
        <v>2027</v>
      </c>
      <c r="H44" s="572" t="s">
        <v>1550</v>
      </c>
      <c r="I44" s="293"/>
      <c r="J44" s="235"/>
    </row>
    <row r="45" spans="1:10" s="320" customFormat="1" ht="25.5" customHeight="1">
      <c r="A45" s="365"/>
      <c r="B45" s="1229"/>
      <c r="C45" s="701" t="s">
        <v>304</v>
      </c>
      <c r="D45" s="266">
        <f>F45/E45</f>
        <v>270</v>
      </c>
      <c r="E45" s="276">
        <v>0.01</v>
      </c>
      <c r="F45" s="1365">
        <v>2.7</v>
      </c>
      <c r="G45" s="707" t="s">
        <v>2027</v>
      </c>
      <c r="H45" s="572" t="s">
        <v>1550</v>
      </c>
      <c r="I45" s="293"/>
      <c r="J45" s="235"/>
    </row>
    <row r="46" spans="1:10" s="320" customFormat="1" ht="19.5" customHeight="1">
      <c r="A46" s="244" t="s">
        <v>2025</v>
      </c>
      <c r="B46" s="255"/>
      <c r="C46" s="696" t="s">
        <v>1430</v>
      </c>
      <c r="D46" s="698">
        <f t="shared" si="2"/>
        <v>500</v>
      </c>
      <c r="E46" s="276">
        <v>0.02</v>
      </c>
      <c r="F46" s="1357">
        <v>10</v>
      </c>
      <c r="G46" s="707" t="s">
        <v>2027</v>
      </c>
      <c r="H46" s="572" t="s">
        <v>1550</v>
      </c>
      <c r="I46" s="256"/>
      <c r="J46" s="257"/>
    </row>
    <row r="47" spans="1:10" s="320" customFormat="1" ht="26.25" customHeight="1">
      <c r="A47" s="249" t="s">
        <v>779</v>
      </c>
      <c r="B47" s="250"/>
      <c r="C47" s="1212" t="s">
        <v>778</v>
      </c>
      <c r="D47" s="268">
        <f aca="true" t="shared" si="3" ref="D47:D53">F47/E47</f>
        <v>1.8684873949579834</v>
      </c>
      <c r="E47" s="216">
        <f>SUM(E48:E65)</f>
        <v>119</v>
      </c>
      <c r="F47" s="216">
        <f>SUM(F48:F68)</f>
        <v>222.35000000000002</v>
      </c>
      <c r="G47" s="252"/>
      <c r="H47" s="253"/>
      <c r="I47" s="253"/>
      <c r="J47" s="254"/>
    </row>
    <row r="48" spans="1:10" s="320" customFormat="1" ht="26.25" customHeight="1">
      <c r="A48" s="275" t="s">
        <v>780</v>
      </c>
      <c r="B48" s="255"/>
      <c r="C48" s="696" t="s">
        <v>1387</v>
      </c>
      <c r="D48" s="1214">
        <f t="shared" si="3"/>
        <v>4.295</v>
      </c>
      <c r="E48" s="1213">
        <v>2</v>
      </c>
      <c r="F48" s="1510">
        <v>8.59</v>
      </c>
      <c r="G48" s="707" t="s">
        <v>2027</v>
      </c>
      <c r="H48" s="572" t="s">
        <v>1550</v>
      </c>
      <c r="I48" s="256"/>
      <c r="J48" s="257"/>
    </row>
    <row r="49" spans="1:10" s="320" customFormat="1" ht="33.75" customHeight="1">
      <c r="A49" s="275" t="s">
        <v>243</v>
      </c>
      <c r="B49" s="255"/>
      <c r="C49" s="701" t="s">
        <v>781</v>
      </c>
      <c r="D49" s="1214">
        <f t="shared" si="3"/>
        <v>2.1079999999999997</v>
      </c>
      <c r="E49" s="1213">
        <v>10</v>
      </c>
      <c r="F49" s="1510">
        <v>21.08</v>
      </c>
      <c r="G49" s="707" t="s">
        <v>2027</v>
      </c>
      <c r="H49" s="572" t="s">
        <v>1550</v>
      </c>
      <c r="I49" s="256"/>
      <c r="J49" s="257"/>
    </row>
    <row r="50" spans="1:10" s="320" customFormat="1" ht="26.25" customHeight="1">
      <c r="A50" s="275" t="s">
        <v>244</v>
      </c>
      <c r="B50" s="255"/>
      <c r="C50" s="696" t="s">
        <v>471</v>
      </c>
      <c r="D50" s="1214">
        <f t="shared" si="3"/>
        <v>3.395</v>
      </c>
      <c r="E50" s="1213">
        <v>2</v>
      </c>
      <c r="F50" s="1358">
        <v>6.79</v>
      </c>
      <c r="G50" s="707" t="s">
        <v>2027</v>
      </c>
      <c r="H50" s="572" t="s">
        <v>1550</v>
      </c>
      <c r="I50" s="256"/>
      <c r="J50" s="257"/>
    </row>
    <row r="51" spans="1:10" s="320" customFormat="1" ht="26.25" customHeight="1">
      <c r="A51" s="275" t="s">
        <v>245</v>
      </c>
      <c r="B51" s="255"/>
      <c r="C51" s="696" t="s">
        <v>1392</v>
      </c>
      <c r="D51" s="1214">
        <f t="shared" si="3"/>
        <v>1.7607692307692309</v>
      </c>
      <c r="E51" s="1213">
        <v>13</v>
      </c>
      <c r="F51" s="1510">
        <v>22.89</v>
      </c>
      <c r="G51" s="707" t="s">
        <v>2027</v>
      </c>
      <c r="H51" s="572" t="s">
        <v>1550</v>
      </c>
      <c r="I51" s="256"/>
      <c r="J51" s="257"/>
    </row>
    <row r="52" spans="1:10" s="320" customFormat="1" ht="26.25" customHeight="1">
      <c r="A52" s="275" t="s">
        <v>246</v>
      </c>
      <c r="B52" s="255"/>
      <c r="C52" s="1571" t="s">
        <v>1394</v>
      </c>
      <c r="D52" s="1214">
        <f t="shared" si="3"/>
        <v>8.04</v>
      </c>
      <c r="E52" s="1213">
        <v>1</v>
      </c>
      <c r="F52" s="1510">
        <v>8.04</v>
      </c>
      <c r="G52" s="707" t="s">
        <v>2027</v>
      </c>
      <c r="H52" s="572" t="s">
        <v>1550</v>
      </c>
      <c r="I52" s="256"/>
      <c r="J52" s="257"/>
    </row>
    <row r="53" spans="1:10" s="320" customFormat="1" ht="26.25" customHeight="1">
      <c r="A53" s="275" t="s">
        <v>247</v>
      </c>
      <c r="B53" s="255"/>
      <c r="C53" s="696" t="s">
        <v>782</v>
      </c>
      <c r="D53" s="1214">
        <f t="shared" si="3"/>
        <v>2.0975</v>
      </c>
      <c r="E53" s="1213">
        <v>4</v>
      </c>
      <c r="F53" s="1358">
        <v>8.39</v>
      </c>
      <c r="G53" s="707" t="s">
        <v>2027</v>
      </c>
      <c r="H53" s="572" t="s">
        <v>1550</v>
      </c>
      <c r="I53" s="256"/>
      <c r="J53" s="257"/>
    </row>
    <row r="54" spans="1:10" s="320" customFormat="1" ht="26.25" customHeight="1">
      <c r="A54" s="275" t="s">
        <v>248</v>
      </c>
      <c r="B54" s="255"/>
      <c r="C54" s="696" t="s">
        <v>1072</v>
      </c>
      <c r="D54" s="1214">
        <f aca="true" t="shared" si="4" ref="D54:D68">F54/E54</f>
        <v>1.5</v>
      </c>
      <c r="E54" s="1213">
        <v>6</v>
      </c>
      <c r="F54" s="1510">
        <v>9</v>
      </c>
      <c r="G54" s="707" t="s">
        <v>2027</v>
      </c>
      <c r="H54" s="572" t="s">
        <v>1550</v>
      </c>
      <c r="I54" s="256"/>
      <c r="J54" s="257"/>
    </row>
    <row r="55" spans="1:10" s="320" customFormat="1" ht="26.25" customHeight="1">
      <c r="A55" s="275" t="s">
        <v>249</v>
      </c>
      <c r="B55" s="255"/>
      <c r="C55" s="696" t="s">
        <v>1398</v>
      </c>
      <c r="D55" s="1214">
        <f t="shared" si="4"/>
        <v>1.353125</v>
      </c>
      <c r="E55" s="1213">
        <v>16</v>
      </c>
      <c r="F55" s="1358">
        <v>21.65</v>
      </c>
      <c r="G55" s="707" t="s">
        <v>2027</v>
      </c>
      <c r="H55" s="572" t="s">
        <v>1550</v>
      </c>
      <c r="I55" s="256"/>
      <c r="J55" s="257"/>
    </row>
    <row r="56" spans="1:10" s="320" customFormat="1" ht="26.25" customHeight="1">
      <c r="A56" s="275" t="s">
        <v>250</v>
      </c>
      <c r="B56" s="255"/>
      <c r="C56" s="696" t="s">
        <v>1403</v>
      </c>
      <c r="D56" s="1214">
        <f t="shared" si="4"/>
        <v>2.965</v>
      </c>
      <c r="E56" s="1213">
        <v>2</v>
      </c>
      <c r="F56" s="1358">
        <v>5.93</v>
      </c>
      <c r="G56" s="707" t="s">
        <v>2027</v>
      </c>
      <c r="H56" s="572" t="s">
        <v>1550</v>
      </c>
      <c r="I56" s="256"/>
      <c r="J56" s="257"/>
    </row>
    <row r="57" spans="1:10" s="320" customFormat="1" ht="26.25" customHeight="1">
      <c r="A57" s="275" t="s">
        <v>251</v>
      </c>
      <c r="B57" s="255"/>
      <c r="C57" s="696" t="s">
        <v>1404</v>
      </c>
      <c r="D57" s="1214">
        <f t="shared" si="4"/>
        <v>1.7666666666666666</v>
      </c>
      <c r="E57" s="1213">
        <v>6</v>
      </c>
      <c r="F57" s="1358">
        <v>10.6</v>
      </c>
      <c r="G57" s="707" t="s">
        <v>2027</v>
      </c>
      <c r="H57" s="572" t="s">
        <v>1550</v>
      </c>
      <c r="I57" s="256"/>
      <c r="J57" s="257"/>
    </row>
    <row r="58" spans="1:10" s="320" customFormat="1" ht="26.25" customHeight="1">
      <c r="A58" s="275" t="s">
        <v>252</v>
      </c>
      <c r="B58" s="255"/>
      <c r="C58" s="696" t="s">
        <v>1409</v>
      </c>
      <c r="D58" s="1214">
        <f t="shared" si="4"/>
        <v>1.353125</v>
      </c>
      <c r="E58" s="1213">
        <v>16</v>
      </c>
      <c r="F58" s="1358">
        <v>21.65</v>
      </c>
      <c r="G58" s="707" t="s">
        <v>2027</v>
      </c>
      <c r="H58" s="572" t="s">
        <v>1550</v>
      </c>
      <c r="I58" s="256"/>
      <c r="J58" s="257"/>
    </row>
    <row r="59" spans="1:10" s="320" customFormat="1" ht="26.25" customHeight="1">
      <c r="A59" s="275" t="s">
        <v>253</v>
      </c>
      <c r="B59" s="255"/>
      <c r="C59" s="696" t="s">
        <v>1410</v>
      </c>
      <c r="D59" s="1214">
        <f t="shared" si="4"/>
        <v>1.2511764705882353</v>
      </c>
      <c r="E59" s="1213">
        <v>17</v>
      </c>
      <c r="F59" s="1358">
        <v>21.27</v>
      </c>
      <c r="G59" s="707" t="s">
        <v>2027</v>
      </c>
      <c r="H59" s="572" t="s">
        <v>1550</v>
      </c>
      <c r="I59" s="256"/>
      <c r="J59" s="257"/>
    </row>
    <row r="60" spans="1:10" s="320" customFormat="1" ht="26.25" customHeight="1">
      <c r="A60" s="275" t="s">
        <v>254</v>
      </c>
      <c r="B60" s="255"/>
      <c r="C60" s="696" t="s">
        <v>1415</v>
      </c>
      <c r="D60" s="1214">
        <f t="shared" si="4"/>
        <v>1.6825</v>
      </c>
      <c r="E60" s="1213">
        <v>4</v>
      </c>
      <c r="F60" s="1358">
        <v>6.73</v>
      </c>
      <c r="G60" s="707" t="s">
        <v>2027</v>
      </c>
      <c r="H60" s="572" t="s">
        <v>1550</v>
      </c>
      <c r="I60" s="256"/>
      <c r="J60" s="257"/>
    </row>
    <row r="61" spans="1:10" s="320" customFormat="1" ht="26.25" customHeight="1">
      <c r="A61" s="275" t="s">
        <v>255</v>
      </c>
      <c r="B61" s="255"/>
      <c r="C61" s="696" t="s">
        <v>1417</v>
      </c>
      <c r="D61" s="1214">
        <f t="shared" si="4"/>
        <v>3.395</v>
      </c>
      <c r="E61" s="1213">
        <v>2</v>
      </c>
      <c r="F61" s="1358">
        <v>6.79</v>
      </c>
      <c r="G61" s="707" t="s">
        <v>2027</v>
      </c>
      <c r="H61" s="572" t="s">
        <v>1550</v>
      </c>
      <c r="I61" s="256"/>
      <c r="J61" s="257"/>
    </row>
    <row r="62" spans="1:10" s="320" customFormat="1" ht="26.25" customHeight="1">
      <c r="A62" s="275" t="s">
        <v>256</v>
      </c>
      <c r="B62" s="255"/>
      <c r="C62" s="696" t="s">
        <v>1424</v>
      </c>
      <c r="D62" s="1214">
        <f t="shared" si="4"/>
        <v>1.41</v>
      </c>
      <c r="E62" s="1213">
        <v>13</v>
      </c>
      <c r="F62" s="1358">
        <v>18.33</v>
      </c>
      <c r="G62" s="707" t="s">
        <v>2027</v>
      </c>
      <c r="H62" s="572" t="s">
        <v>1550</v>
      </c>
      <c r="I62" s="256"/>
      <c r="J62" s="257"/>
    </row>
    <row r="63" spans="1:10" s="320" customFormat="1" ht="26.25" customHeight="1">
      <c r="A63" s="275" t="s">
        <v>257</v>
      </c>
      <c r="B63" s="255"/>
      <c r="C63" s="696" t="s">
        <v>1425</v>
      </c>
      <c r="D63" s="1214">
        <f t="shared" si="4"/>
        <v>3.27</v>
      </c>
      <c r="E63" s="1213">
        <v>2</v>
      </c>
      <c r="F63" s="1358">
        <v>6.54</v>
      </c>
      <c r="G63" s="707" t="s">
        <v>2027</v>
      </c>
      <c r="H63" s="572" t="s">
        <v>1550</v>
      </c>
      <c r="I63" s="256"/>
      <c r="J63" s="257"/>
    </row>
    <row r="64" spans="1:10" s="320" customFormat="1" ht="26.25" customHeight="1">
      <c r="A64" s="275" t="s">
        <v>258</v>
      </c>
      <c r="B64" s="255"/>
      <c r="C64" s="696" t="s">
        <v>1430</v>
      </c>
      <c r="D64" s="1214">
        <f t="shared" si="4"/>
        <v>3.27</v>
      </c>
      <c r="E64" s="1213">
        <v>2</v>
      </c>
      <c r="F64" s="1358">
        <v>6.54</v>
      </c>
      <c r="G64" s="707" t="s">
        <v>2027</v>
      </c>
      <c r="H64" s="572" t="s">
        <v>1550</v>
      </c>
      <c r="I64" s="256"/>
      <c r="J64" s="257"/>
    </row>
    <row r="65" spans="1:10" s="320" customFormat="1" ht="26.25" customHeight="1">
      <c r="A65" s="275" t="s">
        <v>259</v>
      </c>
      <c r="B65" s="255"/>
      <c r="C65" s="694" t="s">
        <v>1143</v>
      </c>
      <c r="D65" s="1214">
        <f t="shared" si="4"/>
        <v>5.11</v>
      </c>
      <c r="E65" s="1213">
        <v>1</v>
      </c>
      <c r="F65" s="1358">
        <v>5.11</v>
      </c>
      <c r="G65" s="707" t="s">
        <v>2027</v>
      </c>
      <c r="H65" s="572" t="s">
        <v>1550</v>
      </c>
      <c r="I65" s="256"/>
      <c r="J65" s="257"/>
    </row>
    <row r="66" spans="1:10" s="320" customFormat="1" ht="26.25" customHeight="1">
      <c r="A66" s="1169"/>
      <c r="B66" s="255"/>
      <c r="C66" s="696" t="s">
        <v>305</v>
      </c>
      <c r="D66" s="1214">
        <f t="shared" si="4"/>
        <v>4.02</v>
      </c>
      <c r="E66" s="1213">
        <v>1</v>
      </c>
      <c r="F66" s="1367">
        <v>4.02</v>
      </c>
      <c r="G66" s="707" t="s">
        <v>2027</v>
      </c>
      <c r="H66" s="572" t="s">
        <v>1550</v>
      </c>
      <c r="I66" s="256"/>
      <c r="J66" s="257"/>
    </row>
    <row r="67" spans="1:10" s="320" customFormat="1" ht="26.25" customHeight="1">
      <c r="A67" s="1169"/>
      <c r="B67" s="255"/>
      <c r="C67" s="696" t="s">
        <v>306</v>
      </c>
      <c r="D67" s="1214">
        <f t="shared" si="4"/>
        <v>0.48</v>
      </c>
      <c r="E67" s="1213">
        <v>2</v>
      </c>
      <c r="F67" s="1367">
        <v>0.96</v>
      </c>
      <c r="G67" s="707" t="s">
        <v>2027</v>
      </c>
      <c r="H67" s="572" t="s">
        <v>1550</v>
      </c>
      <c r="I67" s="256"/>
      <c r="J67" s="257"/>
    </row>
    <row r="68" spans="1:10" s="320" customFormat="1" ht="26.25" customHeight="1" thickBot="1">
      <c r="A68" s="1169"/>
      <c r="B68" s="255"/>
      <c r="C68" s="696" t="s">
        <v>307</v>
      </c>
      <c r="D68" s="1214">
        <f t="shared" si="4"/>
        <v>1.45</v>
      </c>
      <c r="E68" s="1213">
        <v>1</v>
      </c>
      <c r="F68" s="1367">
        <v>1.45</v>
      </c>
      <c r="G68" s="707" t="s">
        <v>2027</v>
      </c>
      <c r="H68" s="572" t="s">
        <v>1550</v>
      </c>
      <c r="I68" s="256"/>
      <c r="J68" s="257"/>
    </row>
    <row r="69" spans="1:10" ht="12.75">
      <c r="A69" s="352" t="s">
        <v>666</v>
      </c>
      <c r="B69" s="370"/>
      <c r="C69" s="354" t="s">
        <v>667</v>
      </c>
      <c r="D69" s="371"/>
      <c r="E69" s="356">
        <f>E70+E94</f>
        <v>117.85</v>
      </c>
      <c r="F69" s="356">
        <f>F70+F94</f>
        <v>21516.462999999992</v>
      </c>
      <c r="G69" s="372"/>
      <c r="H69" s="373"/>
      <c r="I69" s="373"/>
      <c r="J69" s="374"/>
    </row>
    <row r="70" spans="1:10" ht="20.25" customHeight="1">
      <c r="A70" s="312" t="s">
        <v>500</v>
      </c>
      <c r="B70" s="291"/>
      <c r="C70" s="311" t="s">
        <v>648</v>
      </c>
      <c r="D70" s="315">
        <f aca="true" t="shared" si="5" ref="D70:D93">F70/E70</f>
        <v>154.17111459968604</v>
      </c>
      <c r="E70" s="232">
        <f>E71+E73</f>
        <v>6.369999999999999</v>
      </c>
      <c r="F70" s="232">
        <f>F71+F73</f>
        <v>982.0699999999999</v>
      </c>
      <c r="G70" s="316"/>
      <c r="H70" s="203"/>
      <c r="I70" s="203"/>
      <c r="J70" s="206"/>
    </row>
    <row r="71" spans="1:10" ht="36" customHeight="1">
      <c r="A71" s="259" t="s">
        <v>668</v>
      </c>
      <c r="B71" s="260"/>
      <c r="C71" s="213" t="s">
        <v>670</v>
      </c>
      <c r="D71" s="261" t="e">
        <f t="shared" si="5"/>
        <v>#DIV/0!</v>
      </c>
      <c r="E71" s="262">
        <f>SUM(E72:E72)</f>
        <v>0</v>
      </c>
      <c r="F71" s="262">
        <f>SUM(F72:F72)</f>
        <v>0</v>
      </c>
      <c r="G71" s="216"/>
      <c r="H71" s="263"/>
      <c r="I71" s="263"/>
      <c r="J71" s="264"/>
    </row>
    <row r="72" spans="1:10" s="320" customFormat="1" ht="15.75" customHeight="1">
      <c r="A72" s="233" t="s">
        <v>671</v>
      </c>
      <c r="B72" s="291"/>
      <c r="C72" s="311"/>
      <c r="D72" s="265" t="e">
        <f t="shared" si="5"/>
        <v>#DIV/0!</v>
      </c>
      <c r="E72" s="276">
        <v>0</v>
      </c>
      <c r="F72" s="276">
        <v>0</v>
      </c>
      <c r="G72" s="376"/>
      <c r="H72" s="323"/>
      <c r="I72" s="323"/>
      <c r="J72" s="324"/>
    </row>
    <row r="73" spans="1:10" ht="38.25">
      <c r="A73" s="259" t="s">
        <v>672</v>
      </c>
      <c r="B73" s="260"/>
      <c r="C73" s="213" t="s">
        <v>673</v>
      </c>
      <c r="D73" s="268">
        <f t="shared" si="5"/>
        <v>154.17111459968604</v>
      </c>
      <c r="E73" s="262">
        <f>SUM(E74:E93)</f>
        <v>6.369999999999999</v>
      </c>
      <c r="F73" s="262">
        <f>SUM(F74:F93)</f>
        <v>982.0699999999999</v>
      </c>
      <c r="G73" s="262"/>
      <c r="H73" s="269"/>
      <c r="I73" s="270"/>
      <c r="J73" s="218"/>
    </row>
    <row r="74" spans="1:10" s="320" customFormat="1" ht="25.5">
      <c r="A74" s="200" t="s">
        <v>674</v>
      </c>
      <c r="B74" s="291"/>
      <c r="C74" s="294" t="s">
        <v>1397</v>
      </c>
      <c r="D74" s="267">
        <f t="shared" si="5"/>
        <v>137.5</v>
      </c>
      <c r="E74" s="276">
        <v>0.24</v>
      </c>
      <c r="F74" s="1357">
        <v>33</v>
      </c>
      <c r="G74" s="707" t="s">
        <v>2027</v>
      </c>
      <c r="H74" s="572" t="s">
        <v>1550</v>
      </c>
      <c r="I74" s="277"/>
      <c r="J74" s="235"/>
    </row>
    <row r="75" spans="1:10" s="320" customFormat="1" ht="25.5">
      <c r="A75" s="200" t="s">
        <v>1133</v>
      </c>
      <c r="B75" s="291"/>
      <c r="C75" s="294" t="s">
        <v>1402</v>
      </c>
      <c r="D75" s="267">
        <f t="shared" si="5"/>
        <v>200</v>
      </c>
      <c r="E75" s="276">
        <v>0.1</v>
      </c>
      <c r="F75" s="1357">
        <v>20</v>
      </c>
      <c r="G75" s="707" t="s">
        <v>2027</v>
      </c>
      <c r="H75" s="572" t="s">
        <v>1550</v>
      </c>
      <c r="I75" s="277"/>
      <c r="J75" s="235"/>
    </row>
    <row r="76" spans="1:10" s="320" customFormat="1" ht="25.5">
      <c r="A76" s="200" t="s">
        <v>1134</v>
      </c>
      <c r="B76" s="291"/>
      <c r="C76" s="294" t="s">
        <v>1405</v>
      </c>
      <c r="D76" s="267">
        <f t="shared" si="5"/>
        <v>200</v>
      </c>
      <c r="E76" s="276">
        <v>0.36</v>
      </c>
      <c r="F76" s="1357">
        <v>72</v>
      </c>
      <c r="G76" s="707" t="s">
        <v>2027</v>
      </c>
      <c r="H76" s="572" t="s">
        <v>1550</v>
      </c>
      <c r="I76" s="277"/>
      <c r="J76" s="235"/>
    </row>
    <row r="77" spans="1:10" s="320" customFormat="1" ht="25.5">
      <c r="A77" s="200" t="s">
        <v>1135</v>
      </c>
      <c r="B77" s="291"/>
      <c r="C77" s="294" t="s">
        <v>1408</v>
      </c>
      <c r="D77" s="267">
        <f t="shared" si="5"/>
        <v>333.33333333333337</v>
      </c>
      <c r="E77" s="276">
        <v>0.06</v>
      </c>
      <c r="F77" s="1357">
        <v>20</v>
      </c>
      <c r="G77" s="707" t="s">
        <v>2027</v>
      </c>
      <c r="H77" s="572" t="s">
        <v>1550</v>
      </c>
      <c r="I77" s="277"/>
      <c r="J77" s="235"/>
    </row>
    <row r="78" spans="1:10" s="320" customFormat="1" ht="25.5">
      <c r="A78" s="200" t="s">
        <v>1136</v>
      </c>
      <c r="B78" s="291"/>
      <c r="C78" s="294" t="s">
        <v>1411</v>
      </c>
      <c r="D78" s="267">
        <f t="shared" si="5"/>
        <v>203.2258064516129</v>
      </c>
      <c r="E78" s="276">
        <v>0.31</v>
      </c>
      <c r="F78" s="1357">
        <v>63</v>
      </c>
      <c r="G78" s="707" t="s">
        <v>2027</v>
      </c>
      <c r="H78" s="572" t="s">
        <v>1550</v>
      </c>
      <c r="I78" s="277"/>
      <c r="J78" s="235"/>
    </row>
    <row r="79" spans="1:10" s="320" customFormat="1" ht="25.5">
      <c r="A79" s="200" t="s">
        <v>1137</v>
      </c>
      <c r="B79" s="291"/>
      <c r="C79" s="294" t="s">
        <v>1414</v>
      </c>
      <c r="D79" s="267">
        <f t="shared" si="5"/>
        <v>197.22222222222223</v>
      </c>
      <c r="E79" s="276">
        <v>0.36</v>
      </c>
      <c r="F79" s="1357">
        <v>71</v>
      </c>
      <c r="G79" s="707" t="s">
        <v>2027</v>
      </c>
      <c r="H79" s="572" t="s">
        <v>1550</v>
      </c>
      <c r="I79" s="277"/>
      <c r="J79" s="235"/>
    </row>
    <row r="80" spans="1:10" s="320" customFormat="1" ht="25.5">
      <c r="A80" s="200" t="s">
        <v>1138</v>
      </c>
      <c r="B80" s="291"/>
      <c r="C80" s="294" t="s">
        <v>1418</v>
      </c>
      <c r="D80" s="267">
        <f t="shared" si="5"/>
        <v>200</v>
      </c>
      <c r="E80" s="276">
        <v>0.08</v>
      </c>
      <c r="F80" s="1357">
        <v>16</v>
      </c>
      <c r="G80" s="707" t="s">
        <v>2027</v>
      </c>
      <c r="H80" s="572" t="s">
        <v>1550</v>
      </c>
      <c r="I80" s="277"/>
      <c r="J80" s="235"/>
    </row>
    <row r="81" spans="1:10" s="320" customFormat="1" ht="25.5">
      <c r="A81" s="200" t="s">
        <v>1139</v>
      </c>
      <c r="B81" s="291"/>
      <c r="C81" s="294" t="s">
        <v>1421</v>
      </c>
      <c r="D81" s="267">
        <f t="shared" si="5"/>
        <v>333.33333333333337</v>
      </c>
      <c r="E81" s="276">
        <v>0.06</v>
      </c>
      <c r="F81" s="1357">
        <v>20</v>
      </c>
      <c r="G81" s="707" t="s">
        <v>2027</v>
      </c>
      <c r="H81" s="572" t="s">
        <v>1550</v>
      </c>
      <c r="I81" s="277"/>
      <c r="J81" s="235"/>
    </row>
    <row r="82" spans="1:10" s="320" customFormat="1" ht="25.5">
      <c r="A82" s="200" t="s">
        <v>1161</v>
      </c>
      <c r="B82" s="291"/>
      <c r="C82" s="294" t="s">
        <v>1426</v>
      </c>
      <c r="D82" s="267">
        <f t="shared" si="5"/>
        <v>200</v>
      </c>
      <c r="E82" s="276">
        <v>0.09</v>
      </c>
      <c r="F82" s="1357">
        <v>18</v>
      </c>
      <c r="G82" s="707" t="s">
        <v>2027</v>
      </c>
      <c r="H82" s="572" t="s">
        <v>1550</v>
      </c>
      <c r="I82" s="277"/>
      <c r="J82" s="235"/>
    </row>
    <row r="83" spans="1:10" s="320" customFormat="1" ht="25.5">
      <c r="A83" s="200" t="s">
        <v>1162</v>
      </c>
      <c r="B83" s="291"/>
      <c r="C83" s="294" t="s">
        <v>1429</v>
      </c>
      <c r="D83" s="267">
        <f t="shared" si="5"/>
        <v>200</v>
      </c>
      <c r="E83" s="276">
        <v>0.1</v>
      </c>
      <c r="F83" s="1357">
        <v>20</v>
      </c>
      <c r="G83" s="707" t="s">
        <v>2027</v>
      </c>
      <c r="H83" s="572" t="s">
        <v>1550</v>
      </c>
      <c r="I83" s="277"/>
      <c r="J83" s="235"/>
    </row>
    <row r="84" spans="1:10" s="320" customFormat="1" ht="25.5">
      <c r="A84" s="200" t="s">
        <v>1163</v>
      </c>
      <c r="B84" s="1109"/>
      <c r="C84" s="294" t="s">
        <v>144</v>
      </c>
      <c r="D84" s="267">
        <f t="shared" si="5"/>
        <v>192.85714285714286</v>
      </c>
      <c r="E84" s="276">
        <v>0.42</v>
      </c>
      <c r="F84" s="1357">
        <v>81</v>
      </c>
      <c r="G84" s="707" t="s">
        <v>2027</v>
      </c>
      <c r="H84" s="572" t="s">
        <v>1550</v>
      </c>
      <c r="I84" s="277"/>
      <c r="J84" s="235"/>
    </row>
    <row r="85" spans="1:10" s="320" customFormat="1" ht="25.5">
      <c r="A85" s="200"/>
      <c r="B85" s="1216"/>
      <c r="C85" s="294" t="s">
        <v>292</v>
      </c>
      <c r="D85" s="267">
        <f t="shared" si="5"/>
        <v>100.66666666666667</v>
      </c>
      <c r="E85" s="276">
        <v>0.03</v>
      </c>
      <c r="F85" s="1365">
        <v>3.02</v>
      </c>
      <c r="G85" s="707" t="s">
        <v>2027</v>
      </c>
      <c r="H85" s="572" t="s">
        <v>1550</v>
      </c>
      <c r="I85" s="277"/>
      <c r="J85" s="235"/>
    </row>
    <row r="86" spans="1:10" s="320" customFormat="1" ht="25.5">
      <c r="A86" s="200"/>
      <c r="B86" s="1216"/>
      <c r="C86" s="294" t="s">
        <v>293</v>
      </c>
      <c r="D86" s="267">
        <f t="shared" si="5"/>
        <v>225.52499999999998</v>
      </c>
      <c r="E86" s="276">
        <v>0.4</v>
      </c>
      <c r="F86" s="1365">
        <v>90.21</v>
      </c>
      <c r="G86" s="707" t="s">
        <v>2027</v>
      </c>
      <c r="H86" s="572" t="s">
        <v>1550</v>
      </c>
      <c r="I86" s="277"/>
      <c r="J86" s="235"/>
    </row>
    <row r="87" spans="1:10" s="320" customFormat="1" ht="25.5">
      <c r="A87" s="200"/>
      <c r="B87" s="1216"/>
      <c r="C87" s="294" t="s">
        <v>294</v>
      </c>
      <c r="D87" s="267">
        <f t="shared" si="5"/>
        <v>89.00212314225053</v>
      </c>
      <c r="E87" s="276">
        <v>2.355</v>
      </c>
      <c r="F87" s="1365">
        <v>209.6</v>
      </c>
      <c r="G87" s="707" t="s">
        <v>2027</v>
      </c>
      <c r="H87" s="572" t="s">
        <v>1550</v>
      </c>
      <c r="I87" s="277"/>
      <c r="J87" s="235"/>
    </row>
    <row r="88" spans="1:10" s="320" customFormat="1" ht="25.5">
      <c r="A88" s="200"/>
      <c r="B88" s="1216"/>
      <c r="C88" s="294" t="s">
        <v>295</v>
      </c>
      <c r="D88" s="267">
        <f t="shared" si="5"/>
        <v>69.5</v>
      </c>
      <c r="E88" s="276">
        <v>0.02</v>
      </c>
      <c r="F88" s="1365">
        <v>1.39</v>
      </c>
      <c r="G88" s="707" t="s">
        <v>2027</v>
      </c>
      <c r="H88" s="572" t="s">
        <v>1550</v>
      </c>
      <c r="I88" s="277"/>
      <c r="J88" s="235"/>
    </row>
    <row r="89" spans="1:10" s="320" customFormat="1" ht="25.5">
      <c r="A89" s="200"/>
      <c r="B89" s="1216"/>
      <c r="C89" s="294" t="s">
        <v>296</v>
      </c>
      <c r="D89" s="267">
        <f t="shared" si="5"/>
        <v>89.125</v>
      </c>
      <c r="E89" s="276">
        <v>0.08</v>
      </c>
      <c r="F89" s="1365">
        <v>7.13</v>
      </c>
      <c r="G89" s="707" t="s">
        <v>2027</v>
      </c>
      <c r="H89" s="572" t="s">
        <v>1550</v>
      </c>
      <c r="I89" s="277"/>
      <c r="J89" s="235"/>
    </row>
    <row r="90" spans="1:10" s="320" customFormat="1" ht="25.5">
      <c r="A90" s="200"/>
      <c r="B90" s="294"/>
      <c r="C90" s="294" t="s">
        <v>297</v>
      </c>
      <c r="D90" s="267">
        <f t="shared" si="5"/>
        <v>88.93617021276594</v>
      </c>
      <c r="E90" s="276">
        <v>0.047</v>
      </c>
      <c r="F90" s="1365">
        <v>4.18</v>
      </c>
      <c r="G90" s="707" t="s">
        <v>2027</v>
      </c>
      <c r="H90" s="572" t="s">
        <v>1550</v>
      </c>
      <c r="I90" s="277"/>
      <c r="J90" s="235"/>
    </row>
    <row r="91" spans="1:10" s="320" customFormat="1" ht="25.5">
      <c r="A91" s="200"/>
      <c r="B91" s="1216"/>
      <c r="C91" s="294" t="s">
        <v>298</v>
      </c>
      <c r="D91" s="267">
        <f t="shared" si="5"/>
        <v>47.333333333333336</v>
      </c>
      <c r="E91" s="276">
        <v>0.03</v>
      </c>
      <c r="F91" s="1365">
        <v>1.42</v>
      </c>
      <c r="G91" s="707" t="s">
        <v>2027</v>
      </c>
      <c r="H91" s="572" t="s">
        <v>1550</v>
      </c>
      <c r="I91" s="277"/>
      <c r="J91" s="235"/>
    </row>
    <row r="92" spans="1:10" s="320" customFormat="1" ht="25.5">
      <c r="A92" s="200"/>
      <c r="B92" s="1216"/>
      <c r="C92" s="294" t="s">
        <v>299</v>
      </c>
      <c r="D92" s="267">
        <f t="shared" si="5"/>
        <v>130.58823529411765</v>
      </c>
      <c r="E92" s="276">
        <v>0.068</v>
      </c>
      <c r="F92" s="1365">
        <v>8.88</v>
      </c>
      <c r="G92" s="707" t="s">
        <v>2027</v>
      </c>
      <c r="H92" s="572" t="s">
        <v>1550</v>
      </c>
      <c r="I92" s="277"/>
      <c r="J92" s="235"/>
    </row>
    <row r="93" spans="1:10" s="320" customFormat="1" ht="25.5">
      <c r="A93" s="200" t="s">
        <v>1164</v>
      </c>
      <c r="B93" s="1569"/>
      <c r="C93" s="294" t="s">
        <v>788</v>
      </c>
      <c r="D93" s="267">
        <f t="shared" si="5"/>
        <v>191.58620689655174</v>
      </c>
      <c r="E93" s="276">
        <v>1.16</v>
      </c>
      <c r="F93" s="1496">
        <v>222.24</v>
      </c>
      <c r="G93" s="707" t="s">
        <v>2027</v>
      </c>
      <c r="H93" s="572" t="s">
        <v>1550</v>
      </c>
      <c r="I93" s="277"/>
      <c r="J93" s="235"/>
    </row>
    <row r="94" spans="1:10" ht="12.75">
      <c r="A94" s="312" t="s">
        <v>675</v>
      </c>
      <c r="B94" s="291"/>
      <c r="C94" s="311" t="s">
        <v>651</v>
      </c>
      <c r="D94" s="317"/>
      <c r="E94" s="377">
        <f>E95+E97</f>
        <v>111.47999999999999</v>
      </c>
      <c r="F94" s="377">
        <f>F95+F97+F141+F142</f>
        <v>20534.392999999993</v>
      </c>
      <c r="G94" s="289"/>
      <c r="H94" s="572"/>
      <c r="I94" s="343"/>
      <c r="J94" s="378"/>
    </row>
    <row r="95" spans="1:10" ht="25.5">
      <c r="A95" s="272" t="s">
        <v>676</v>
      </c>
      <c r="B95" s="273"/>
      <c r="C95" s="213" t="s">
        <v>677</v>
      </c>
      <c r="D95" s="274" t="e">
        <f aca="true" t="shared" si="6" ref="D95:D140">F95/E95</f>
        <v>#DIV/0!</v>
      </c>
      <c r="E95" s="262">
        <f>SUM(E96:E96)</f>
        <v>0</v>
      </c>
      <c r="F95" s="262">
        <f>SUM(F96:F96)</f>
        <v>0</v>
      </c>
      <c r="G95" s="262"/>
      <c r="H95" s="270"/>
      <c r="I95" s="270"/>
      <c r="J95" s="218"/>
    </row>
    <row r="96" spans="1:10" ht="12.75">
      <c r="A96" s="200" t="s">
        <v>678</v>
      </c>
      <c r="B96" s="275"/>
      <c r="C96" s="311"/>
      <c r="D96" s="267" t="e">
        <f t="shared" si="6"/>
        <v>#DIV/0!</v>
      </c>
      <c r="E96" s="276">
        <v>0</v>
      </c>
      <c r="F96" s="276">
        <v>0</v>
      </c>
      <c r="G96" s="318"/>
      <c r="H96" s="380"/>
      <c r="I96" s="380"/>
      <c r="J96" s="235"/>
    </row>
    <row r="97" spans="1:10" ht="38.25">
      <c r="A97" s="259" t="s">
        <v>679</v>
      </c>
      <c r="B97" s="260"/>
      <c r="C97" s="213" t="s">
        <v>680</v>
      </c>
      <c r="D97" s="268">
        <f t="shared" si="6"/>
        <v>175.9687208467886</v>
      </c>
      <c r="E97" s="262">
        <f>SUM(E98:E140)</f>
        <v>111.47999999999999</v>
      </c>
      <c r="F97" s="262">
        <f>SUM(F98:F140)</f>
        <v>19616.99299999999</v>
      </c>
      <c r="G97" s="262"/>
      <c r="H97" s="270"/>
      <c r="I97" s="270"/>
      <c r="J97" s="218"/>
    </row>
    <row r="98" spans="1:10" ht="22.5">
      <c r="A98" s="395" t="s">
        <v>681</v>
      </c>
      <c r="B98" s="1109" t="s">
        <v>1104</v>
      </c>
      <c r="C98" s="294" t="str">
        <f>I!B10</f>
        <v> ПЛІ-0.4кВ в c.Cтовпин від ТП-322 </v>
      </c>
      <c r="D98" s="267">
        <f t="shared" si="6"/>
        <v>160.03214285714284</v>
      </c>
      <c r="E98" s="276">
        <v>4.2</v>
      </c>
      <c r="F98" s="1496">
        <v>672.135</v>
      </c>
      <c r="G98" s="707" t="s">
        <v>2027</v>
      </c>
      <c r="H98" s="572" t="s">
        <v>1550</v>
      </c>
      <c r="I98" s="380"/>
      <c r="J98" s="235"/>
    </row>
    <row r="99" spans="1:10" ht="22.5">
      <c r="A99" s="395" t="s">
        <v>1165</v>
      </c>
      <c r="B99" s="1109" t="s">
        <v>1105</v>
      </c>
      <c r="C99" s="294" t="str">
        <f>I!B12</f>
        <v>ПЛІ-0.4кВ в c.Орлівка від ТП-123 </v>
      </c>
      <c r="D99" s="267">
        <f t="shared" si="6"/>
        <v>157.53804511278193</v>
      </c>
      <c r="E99" s="276">
        <v>6.65</v>
      </c>
      <c r="F99" s="1496">
        <v>1047.628</v>
      </c>
      <c r="G99" s="707" t="s">
        <v>2027</v>
      </c>
      <c r="H99" s="572" t="s">
        <v>1550</v>
      </c>
      <c r="I99" s="380"/>
      <c r="J99" s="235"/>
    </row>
    <row r="100" spans="1:10" ht="22.5">
      <c r="A100" s="395" t="s">
        <v>1166</v>
      </c>
      <c r="B100" s="1109" t="s">
        <v>1106</v>
      </c>
      <c r="C100" s="294" t="str">
        <f>I!B14</f>
        <v> ПЛІ-0.4кВ в м.Здолбунів від ТП-9  </v>
      </c>
      <c r="D100" s="267">
        <f t="shared" si="6"/>
        <v>222.66585956416466</v>
      </c>
      <c r="E100" s="276">
        <v>4.13</v>
      </c>
      <c r="F100" s="1496">
        <f>'6. Проведення закупівлі '!F14</f>
        <v>919.61</v>
      </c>
      <c r="G100" s="707" t="s">
        <v>2027</v>
      </c>
      <c r="H100" s="572" t="s">
        <v>1550</v>
      </c>
      <c r="I100" s="380"/>
      <c r="J100" s="235"/>
    </row>
    <row r="101" spans="1:10" ht="22.5">
      <c r="A101" s="395" t="s">
        <v>1167</v>
      </c>
      <c r="B101" s="1109" t="s">
        <v>1107</v>
      </c>
      <c r="C101" s="294" t="str">
        <f>I!B17</f>
        <v>ПЛІ-0.4кВ в с.Косарево від ТП-62 </v>
      </c>
      <c r="D101" s="267">
        <f t="shared" si="6"/>
        <v>169.55666666666667</v>
      </c>
      <c r="E101" s="276">
        <v>3</v>
      </c>
      <c r="F101" s="1496">
        <v>508.67</v>
      </c>
      <c r="G101" s="707" t="s">
        <v>2027</v>
      </c>
      <c r="H101" s="572" t="s">
        <v>1550</v>
      </c>
      <c r="I101" s="380"/>
      <c r="J101" s="235"/>
    </row>
    <row r="102" spans="1:10" ht="22.5">
      <c r="A102" s="395" t="s">
        <v>1168</v>
      </c>
      <c r="B102" s="1109" t="s">
        <v>1108</v>
      </c>
      <c r="C102" s="294" t="str">
        <f>I!B18</f>
        <v>ПЛІ-0.4кВ в с.Брищі від ТП-428 </v>
      </c>
      <c r="D102" s="267">
        <f t="shared" si="6"/>
        <v>136.14888888888888</v>
      </c>
      <c r="E102" s="276">
        <v>4.5</v>
      </c>
      <c r="F102" s="1496">
        <f>'6. Проведення закупівлі '!F17</f>
        <v>612.67</v>
      </c>
      <c r="G102" s="707" t="s">
        <v>2027</v>
      </c>
      <c r="H102" s="572" t="s">
        <v>1550</v>
      </c>
      <c r="I102" s="380"/>
      <c r="J102" s="235"/>
    </row>
    <row r="103" spans="1:10" ht="22.5">
      <c r="A103" s="395" t="s">
        <v>1169</v>
      </c>
      <c r="B103" s="1109" t="s">
        <v>1109</v>
      </c>
      <c r="C103" s="294" t="str">
        <f>I!B19</f>
        <v>ПЛІ-0,4кВ від ТП-109 с.Городниця     </v>
      </c>
      <c r="D103" s="267">
        <f t="shared" si="6"/>
        <v>154.0467741935484</v>
      </c>
      <c r="E103" s="276">
        <v>6.2</v>
      </c>
      <c r="F103" s="1496">
        <f>'6. Проведення закупівлі '!F18</f>
        <v>955.09</v>
      </c>
      <c r="G103" s="707" t="s">
        <v>2027</v>
      </c>
      <c r="H103" s="572" t="s">
        <v>1550</v>
      </c>
      <c r="I103" s="380"/>
      <c r="J103" s="235"/>
    </row>
    <row r="104" spans="1:10" ht="22.5">
      <c r="A104" s="395" t="s">
        <v>1170</v>
      </c>
      <c r="B104" s="1109" t="s">
        <v>1110</v>
      </c>
      <c r="C104" s="1577" t="str">
        <f>I!B80</f>
        <v>ПЛІ-0.4кВ в с.Ставки від ТП-659   </v>
      </c>
      <c r="D104" s="267">
        <f t="shared" si="6"/>
        <v>300</v>
      </c>
      <c r="E104" s="276">
        <v>0.02</v>
      </c>
      <c r="F104" s="1357">
        <v>6</v>
      </c>
      <c r="G104" s="707" t="s">
        <v>2027</v>
      </c>
      <c r="H104" s="572" t="s">
        <v>1550</v>
      </c>
      <c r="I104" s="380"/>
      <c r="J104" s="235"/>
    </row>
    <row r="105" spans="1:10" ht="25.5">
      <c r="A105" s="395" t="s">
        <v>1171</v>
      </c>
      <c r="B105" s="1109" t="s">
        <v>1111</v>
      </c>
      <c r="C105" s="294" t="str">
        <f>I!B21</f>
        <v>ПЛІ-0.4кВ в с.Руда Красна від ТП-245   </v>
      </c>
      <c r="D105" s="267">
        <f t="shared" si="6"/>
        <v>134.94054054054052</v>
      </c>
      <c r="E105" s="276">
        <v>1.85</v>
      </c>
      <c r="F105" s="1496">
        <v>249.64</v>
      </c>
      <c r="G105" s="707" t="s">
        <v>2027</v>
      </c>
      <c r="H105" s="572" t="s">
        <v>1550</v>
      </c>
      <c r="I105" s="380"/>
      <c r="J105" s="235"/>
    </row>
    <row r="106" spans="1:10" ht="22.5">
      <c r="A106" s="395" t="s">
        <v>1172</v>
      </c>
      <c r="B106" s="1109" t="s">
        <v>1112</v>
      </c>
      <c r="C106" s="294" t="str">
        <f>I!B53</f>
        <v> ПЛI-0,4 кВ від ТП-194 м.Сарни</v>
      </c>
      <c r="D106" s="267">
        <f t="shared" si="6"/>
        <v>181.92374350086658</v>
      </c>
      <c r="E106" s="276">
        <f>'6. Проведення закупівлі '!E45</f>
        <v>2.885</v>
      </c>
      <c r="F106" s="1496">
        <f>'6. Проведення закупівлі '!F45</f>
        <v>524.85</v>
      </c>
      <c r="G106" s="707" t="s">
        <v>2027</v>
      </c>
      <c r="H106" s="572" t="s">
        <v>1550</v>
      </c>
      <c r="I106" s="380"/>
      <c r="J106" s="235"/>
    </row>
    <row r="107" spans="1:10" ht="22.5">
      <c r="A107" s="395" t="s">
        <v>1173</v>
      </c>
      <c r="B107" s="1109" t="s">
        <v>1113</v>
      </c>
      <c r="C107" s="294" t="str">
        <f>I!B24</f>
        <v> ПЛІ-0.4кВ  c. Веретино від ТП-135 </v>
      </c>
      <c r="D107" s="267">
        <f t="shared" si="6"/>
        <v>198.02733485193625</v>
      </c>
      <c r="E107" s="276">
        <v>4.39</v>
      </c>
      <c r="F107" s="1496">
        <f>'6. Проведення закупівлі '!F24</f>
        <v>869.34</v>
      </c>
      <c r="G107" s="707" t="s">
        <v>2027</v>
      </c>
      <c r="H107" s="572" t="s">
        <v>1550</v>
      </c>
      <c r="I107" s="380"/>
      <c r="J107" s="235"/>
    </row>
    <row r="108" spans="1:10" ht="22.5">
      <c r="A108" s="395" t="s">
        <v>1174</v>
      </c>
      <c r="B108" s="1109" t="s">
        <v>1114</v>
      </c>
      <c r="C108" s="294" t="str">
        <f>I!B25</f>
        <v> ПЛІ-0.4кВ в c. Балаховичі від ТП-38   </v>
      </c>
      <c r="D108" s="267">
        <f t="shared" si="6"/>
        <v>175.04666666666665</v>
      </c>
      <c r="E108" s="276">
        <v>6</v>
      </c>
      <c r="F108" s="1496">
        <v>1050.28</v>
      </c>
      <c r="G108" s="707" t="s">
        <v>2027</v>
      </c>
      <c r="H108" s="572" t="s">
        <v>1550</v>
      </c>
      <c r="I108" s="380"/>
      <c r="J108" s="235"/>
    </row>
    <row r="109" spans="1:10" ht="22.5">
      <c r="A109" s="395" t="s">
        <v>1175</v>
      </c>
      <c r="B109" s="1109" t="s">
        <v>1115</v>
      </c>
      <c r="C109" s="294" t="str">
        <f>I!B26</f>
        <v> ПЛІ-0.4кВ в c. Балаховичі від ТП-49  </v>
      </c>
      <c r="D109" s="267">
        <f t="shared" si="6"/>
        <v>159.37619047619046</v>
      </c>
      <c r="E109" s="276">
        <v>2.1</v>
      </c>
      <c r="F109" s="1496">
        <f>'6. Проведення закупівлі '!F26</f>
        <v>334.69</v>
      </c>
      <c r="G109" s="707" t="s">
        <v>2027</v>
      </c>
      <c r="H109" s="572" t="s">
        <v>1550</v>
      </c>
      <c r="I109" s="380"/>
      <c r="J109" s="235"/>
    </row>
    <row r="110" spans="1:10" ht="22.5">
      <c r="A110" s="395" t="s">
        <v>1176</v>
      </c>
      <c r="B110" s="1109" t="s">
        <v>1116</v>
      </c>
      <c r="C110" s="294" t="str">
        <f>I!B27</f>
        <v> ПЛІ-0.4кВ в c. Острів від ТП-42  </v>
      </c>
      <c r="D110" s="267">
        <f t="shared" si="6"/>
        <v>183.11141304347825</v>
      </c>
      <c r="E110" s="276">
        <v>3.68</v>
      </c>
      <c r="F110" s="1496">
        <f>'6. Проведення закупівлі '!F27</f>
        <v>673.85</v>
      </c>
      <c r="G110" s="707" t="s">
        <v>2027</v>
      </c>
      <c r="H110" s="572" t="s">
        <v>1550</v>
      </c>
      <c r="I110" s="380"/>
      <c r="J110" s="235"/>
    </row>
    <row r="111" spans="1:10" ht="22.5">
      <c r="A111" s="395" t="s">
        <v>1177</v>
      </c>
      <c r="B111" s="1109" t="s">
        <v>1117</v>
      </c>
      <c r="C111" s="1497" t="str">
        <f>I!B28</f>
        <v>ПЛІ 0,4 кВ від ТП-194 с.Щоків </v>
      </c>
      <c r="D111" s="267">
        <f t="shared" si="6"/>
        <v>172.53456221198158</v>
      </c>
      <c r="E111" s="276">
        <v>6.51</v>
      </c>
      <c r="F111" s="1496">
        <v>1123.2</v>
      </c>
      <c r="G111" s="707" t="s">
        <v>2027</v>
      </c>
      <c r="H111" s="572" t="s">
        <v>1550</v>
      </c>
      <c r="I111" s="380"/>
      <c r="J111" s="235"/>
    </row>
    <row r="112" spans="1:10" ht="22.5">
      <c r="A112" s="395" t="s">
        <v>1178</v>
      </c>
      <c r="B112" s="1109" t="s">
        <v>1118</v>
      </c>
      <c r="C112" s="294" t="str">
        <f>I!B29</f>
        <v>ПЛІ-0.4кВ в c.Чудля від ТП-390  </v>
      </c>
      <c r="D112" s="267">
        <f t="shared" si="6"/>
        <v>159.27787610619467</v>
      </c>
      <c r="E112" s="276">
        <v>5.65</v>
      </c>
      <c r="F112" s="1496">
        <f>'6. Проведення закупівлі '!F29</f>
        <v>899.92</v>
      </c>
      <c r="G112" s="707" t="s">
        <v>2027</v>
      </c>
      <c r="H112" s="572" t="s">
        <v>1550</v>
      </c>
      <c r="I112" s="380"/>
      <c r="J112" s="235"/>
    </row>
    <row r="113" spans="1:10" ht="22.5">
      <c r="A113" s="395" t="s">
        <v>1179</v>
      </c>
      <c r="B113" s="1109" t="s">
        <v>1119</v>
      </c>
      <c r="C113" s="294" t="str">
        <f>I!B31</f>
        <v>ПЛІ-0.4кВ в м.Зарічне від ТП-118  </v>
      </c>
      <c r="D113" s="267">
        <f t="shared" si="6"/>
        <v>159.21875</v>
      </c>
      <c r="E113" s="276">
        <v>3.52</v>
      </c>
      <c r="F113" s="1496">
        <f>'6. Проведення закупівлі '!F31</f>
        <v>560.45</v>
      </c>
      <c r="G113" s="707" t="s">
        <v>2027</v>
      </c>
      <c r="H113" s="572" t="s">
        <v>1550</v>
      </c>
      <c r="I113" s="380"/>
      <c r="J113" s="235"/>
    </row>
    <row r="114" spans="1:10" ht="22.5">
      <c r="A114" s="395" t="s">
        <v>1180</v>
      </c>
      <c r="B114" s="1109" t="s">
        <v>1120</v>
      </c>
      <c r="C114" s="294" t="str">
        <f>I!B34</f>
        <v>ПЛІ-0.4кВ в c.Крупове від ТП-190   </v>
      </c>
      <c r="D114" s="267">
        <f t="shared" si="6"/>
        <v>213.37704918032787</v>
      </c>
      <c r="E114" s="276">
        <v>3.05</v>
      </c>
      <c r="F114" s="1496">
        <f>'6. Проведення закупівлі '!F33</f>
        <v>650.8</v>
      </c>
      <c r="G114" s="707" t="s">
        <v>2027</v>
      </c>
      <c r="H114" s="572" t="s">
        <v>1550</v>
      </c>
      <c r="I114" s="380"/>
      <c r="J114" s="235"/>
    </row>
    <row r="115" spans="1:10" ht="22.5">
      <c r="A115" s="395" t="s">
        <v>1181</v>
      </c>
      <c r="B115" s="1111" t="s">
        <v>1132</v>
      </c>
      <c r="C115" s="294" t="str">
        <f>I!B36</f>
        <v>ПЛІ-0,4 кВ від ТП-125 м.Рівне</v>
      </c>
      <c r="D115" s="267">
        <f t="shared" si="6"/>
        <v>225.28169014084506</v>
      </c>
      <c r="E115" s="276">
        <v>2.84</v>
      </c>
      <c r="F115" s="1496">
        <f>'6. Проведення закупівлі '!F36</f>
        <v>639.8</v>
      </c>
      <c r="G115" s="707" t="s">
        <v>2027</v>
      </c>
      <c r="H115" s="572" t="s">
        <v>1550</v>
      </c>
      <c r="I115" s="380"/>
      <c r="J115" s="235"/>
    </row>
    <row r="116" spans="1:10" ht="22.5">
      <c r="A116" s="395" t="s">
        <v>1182</v>
      </c>
      <c r="B116" s="1109" t="s">
        <v>1121</v>
      </c>
      <c r="C116" s="294" t="str">
        <f>I!B37</f>
        <v>ПЛІ-0,4 кВ від ТП-250 м.Рівне</v>
      </c>
      <c r="D116" s="267">
        <f t="shared" si="6"/>
        <v>179.5</v>
      </c>
      <c r="E116" s="276">
        <v>0.86</v>
      </c>
      <c r="F116" s="1496">
        <f>'6. Проведення закупівлі '!F37</f>
        <v>154.37</v>
      </c>
      <c r="G116" s="707" t="s">
        <v>2027</v>
      </c>
      <c r="H116" s="572" t="s">
        <v>1550</v>
      </c>
      <c r="I116" s="380"/>
      <c r="J116" s="235"/>
    </row>
    <row r="117" spans="1:10" ht="22.5">
      <c r="A117" s="395" t="s">
        <v>1183</v>
      </c>
      <c r="B117" s="1109" t="s">
        <v>1122</v>
      </c>
      <c r="C117" s="294" t="str">
        <f>I!B38</f>
        <v>ПЛІ-0,4 кВ від ТП-130 м.Рівне</v>
      </c>
      <c r="D117" s="267">
        <f t="shared" si="6"/>
        <v>197.6777408637874</v>
      </c>
      <c r="E117" s="276">
        <v>3.01</v>
      </c>
      <c r="F117" s="1496">
        <f>'6. Проведення закупівлі '!F38</f>
        <v>595.01</v>
      </c>
      <c r="G117" s="707" t="s">
        <v>2027</v>
      </c>
      <c r="H117" s="572" t="s">
        <v>1550</v>
      </c>
      <c r="I117" s="380"/>
      <c r="J117" s="235"/>
    </row>
    <row r="118" spans="1:10" ht="22.5">
      <c r="A118" s="395" t="s">
        <v>1184</v>
      </c>
      <c r="B118" s="1109" t="s">
        <v>1123</v>
      </c>
      <c r="C118" s="294" t="str">
        <f>I!B39</f>
        <v>ПЛІ-0,4 кВ від ТП-174 м.Рівне</v>
      </c>
      <c r="D118" s="267">
        <f t="shared" si="6"/>
        <v>195.11415525114157</v>
      </c>
      <c r="E118" s="276">
        <v>2.19</v>
      </c>
      <c r="F118" s="1496">
        <f>'6. Проведення закупівлі '!F39</f>
        <v>427.3</v>
      </c>
      <c r="G118" s="707" t="s">
        <v>2027</v>
      </c>
      <c r="H118" s="572" t="s">
        <v>1550</v>
      </c>
      <c r="I118" s="380"/>
      <c r="J118" s="235"/>
    </row>
    <row r="119" spans="1:10" ht="22.5">
      <c r="A119" s="395" t="s">
        <v>1190</v>
      </c>
      <c r="B119" s="1109" t="s">
        <v>1124</v>
      </c>
      <c r="C119" s="1497" t="str">
        <f>I!B45</f>
        <v>ПЛІ-0,4 кВ від ТП-33 м.Дубно</v>
      </c>
      <c r="D119" s="267">
        <f t="shared" si="6"/>
        <v>211.07377049180326</v>
      </c>
      <c r="E119" s="276">
        <v>3.66</v>
      </c>
      <c r="F119" s="1496">
        <v>772.53</v>
      </c>
      <c r="G119" s="707" t="s">
        <v>2027</v>
      </c>
      <c r="H119" s="572" t="s">
        <v>1550</v>
      </c>
      <c r="I119" s="380"/>
      <c r="J119" s="235"/>
    </row>
    <row r="120" spans="1:10" ht="22.5">
      <c r="A120" s="395" t="s">
        <v>1191</v>
      </c>
      <c r="B120" s="1109" t="s">
        <v>1125</v>
      </c>
      <c r="C120" s="294" t="str">
        <f>I!B46</f>
        <v>ПЛІ-0,4 кВ від ТП-56 м.Дубно</v>
      </c>
      <c r="D120" s="267">
        <f t="shared" si="6"/>
        <v>215.4496644295302</v>
      </c>
      <c r="E120" s="276">
        <v>2.98</v>
      </c>
      <c r="F120" s="1496">
        <f>'6. Проведення закупівлі '!F42</f>
        <v>642.04</v>
      </c>
      <c r="G120" s="707" t="s">
        <v>2027</v>
      </c>
      <c r="H120" s="572" t="s">
        <v>1550</v>
      </c>
      <c r="I120" s="380"/>
      <c r="J120" s="235"/>
    </row>
    <row r="121" spans="1:10" ht="22.5">
      <c r="A121" s="395" t="s">
        <v>1192</v>
      </c>
      <c r="B121" s="1109" t="s">
        <v>1126</v>
      </c>
      <c r="C121" s="294" t="str">
        <f>I!B47</f>
        <v>ПЛІ-0,4 кВ від ТП-260 c.Підлужжя</v>
      </c>
      <c r="D121" s="267">
        <f t="shared" si="6"/>
        <v>182.6625386996904</v>
      </c>
      <c r="E121" s="276">
        <v>3.23</v>
      </c>
      <c r="F121" s="1496">
        <v>590</v>
      </c>
      <c r="G121" s="707" t="s">
        <v>2027</v>
      </c>
      <c r="H121" s="572" t="s">
        <v>1550</v>
      </c>
      <c r="I121" s="380"/>
      <c r="J121" s="235"/>
    </row>
    <row r="122" spans="1:10" ht="25.5">
      <c r="A122" s="395" t="s">
        <v>1193</v>
      </c>
      <c r="B122" s="1223"/>
      <c r="C122" s="294" t="s">
        <v>955</v>
      </c>
      <c r="D122" s="267">
        <f t="shared" si="6"/>
        <v>178.03835616438357</v>
      </c>
      <c r="E122" s="276">
        <v>3.65</v>
      </c>
      <c r="F122" s="1496">
        <f>'6. Проведення закупівлі '!F47</f>
        <v>649.84</v>
      </c>
      <c r="G122" s="707" t="s">
        <v>2027</v>
      </c>
      <c r="H122" s="572" t="s">
        <v>1550</v>
      </c>
      <c r="I122" s="1170"/>
      <c r="J122" s="1171"/>
    </row>
    <row r="123" spans="1:10" ht="22.5">
      <c r="A123" s="395"/>
      <c r="B123" s="1223"/>
      <c r="C123" s="294" t="str">
        <f>'6. Проведення закупівлі '!B252</f>
        <v>с. Івачків ПЛI-0,4 кВ від ТП-392</v>
      </c>
      <c r="D123" s="267">
        <f t="shared" si="6"/>
        <v>155.99999999999997</v>
      </c>
      <c r="E123" s="276">
        <v>0.555</v>
      </c>
      <c r="F123" s="1365">
        <v>86.58</v>
      </c>
      <c r="G123" s="707" t="s">
        <v>2027</v>
      </c>
      <c r="H123" s="572" t="s">
        <v>1550</v>
      </c>
      <c r="I123" s="1170"/>
      <c r="J123" s="1171"/>
    </row>
    <row r="124" spans="1:10" ht="22.5">
      <c r="A124" s="395"/>
      <c r="B124" s="1223"/>
      <c r="C124" s="294" t="s">
        <v>1286</v>
      </c>
      <c r="D124" s="267">
        <f t="shared" si="6"/>
        <v>159.97932460372155</v>
      </c>
      <c r="E124" s="276">
        <v>1.451</v>
      </c>
      <c r="F124" s="1365">
        <v>232.13</v>
      </c>
      <c r="G124" s="707" t="s">
        <v>2027</v>
      </c>
      <c r="H124" s="572" t="s">
        <v>1550</v>
      </c>
      <c r="I124" s="1170"/>
      <c r="J124" s="1171"/>
    </row>
    <row r="125" spans="1:10" ht="22.5">
      <c r="A125" s="395"/>
      <c r="B125" s="1223"/>
      <c r="C125" s="294" t="s">
        <v>279</v>
      </c>
      <c r="D125" s="267">
        <f t="shared" si="6"/>
        <v>106.73446948873007</v>
      </c>
      <c r="E125" s="276">
        <v>1.819</v>
      </c>
      <c r="F125" s="1365">
        <v>194.15</v>
      </c>
      <c r="G125" s="707" t="s">
        <v>2027</v>
      </c>
      <c r="H125" s="572" t="s">
        <v>1550</v>
      </c>
      <c r="I125" s="1170"/>
      <c r="J125" s="1171"/>
    </row>
    <row r="126" spans="1:10" ht="22.5">
      <c r="A126" s="395"/>
      <c r="B126" s="1223"/>
      <c r="C126" s="294" t="s">
        <v>280</v>
      </c>
      <c r="D126" s="267">
        <f t="shared" si="6"/>
        <v>165.20949720670393</v>
      </c>
      <c r="E126" s="276">
        <v>0.716</v>
      </c>
      <c r="F126" s="1365">
        <v>118.29</v>
      </c>
      <c r="G126" s="707" t="s">
        <v>2027</v>
      </c>
      <c r="H126" s="572" t="s">
        <v>1550</v>
      </c>
      <c r="I126" s="1170"/>
      <c r="J126" s="1171"/>
    </row>
    <row r="127" spans="1:10" ht="22.5">
      <c r="A127" s="395"/>
      <c r="B127" s="1223"/>
      <c r="C127" s="294" t="s">
        <v>281</v>
      </c>
      <c r="D127" s="267">
        <f t="shared" si="6"/>
        <v>182.22689075630254</v>
      </c>
      <c r="E127" s="276">
        <v>0.714</v>
      </c>
      <c r="F127" s="1365">
        <v>130.11</v>
      </c>
      <c r="G127" s="707" t="s">
        <v>2027</v>
      </c>
      <c r="H127" s="572" t="s">
        <v>1550</v>
      </c>
      <c r="I127" s="1170"/>
      <c r="J127" s="1171"/>
    </row>
    <row r="128" spans="1:10" ht="22.5">
      <c r="A128" s="395"/>
      <c r="B128" s="1223"/>
      <c r="C128" s="294" t="s">
        <v>282</v>
      </c>
      <c r="D128" s="267">
        <f t="shared" si="6"/>
        <v>142.92537313432837</v>
      </c>
      <c r="E128" s="276">
        <v>0.67</v>
      </c>
      <c r="F128" s="1365">
        <v>95.76</v>
      </c>
      <c r="G128" s="707" t="s">
        <v>2027</v>
      </c>
      <c r="H128" s="572" t="s">
        <v>1550</v>
      </c>
      <c r="I128" s="1170"/>
      <c r="J128" s="1171"/>
    </row>
    <row r="129" spans="1:10" ht="22.5">
      <c r="A129" s="395"/>
      <c r="B129" s="1223"/>
      <c r="C129" s="294" t="s">
        <v>283</v>
      </c>
      <c r="D129" s="267">
        <f t="shared" si="6"/>
        <v>162.67857142857142</v>
      </c>
      <c r="E129" s="276">
        <v>0.224</v>
      </c>
      <c r="F129" s="1365">
        <v>36.44</v>
      </c>
      <c r="G129" s="707" t="s">
        <v>2027</v>
      </c>
      <c r="H129" s="572" t="s">
        <v>1550</v>
      </c>
      <c r="I129" s="1170"/>
      <c r="J129" s="1171"/>
    </row>
    <row r="130" spans="1:10" ht="22.5">
      <c r="A130" s="395"/>
      <c r="B130" s="1223"/>
      <c r="C130" s="294" t="s">
        <v>284</v>
      </c>
      <c r="D130" s="267">
        <f t="shared" si="6"/>
        <v>165.3846153846154</v>
      </c>
      <c r="E130" s="276">
        <v>0.13</v>
      </c>
      <c r="F130" s="1365">
        <v>21.5</v>
      </c>
      <c r="G130" s="707" t="s">
        <v>2027</v>
      </c>
      <c r="H130" s="572" t="s">
        <v>1550</v>
      </c>
      <c r="I130" s="1170"/>
      <c r="J130" s="1171"/>
    </row>
    <row r="131" spans="1:10" ht="22.5">
      <c r="A131" s="395"/>
      <c r="B131" s="1223"/>
      <c r="C131" s="294" t="s">
        <v>285</v>
      </c>
      <c r="D131" s="267">
        <f t="shared" si="6"/>
        <v>143.03370786516854</v>
      </c>
      <c r="E131" s="276">
        <v>0.178</v>
      </c>
      <c r="F131" s="1365">
        <v>25.46</v>
      </c>
      <c r="G131" s="707" t="s">
        <v>2027</v>
      </c>
      <c r="H131" s="572" t="s">
        <v>1550</v>
      </c>
      <c r="I131" s="1170"/>
      <c r="J131" s="1171"/>
    </row>
    <row r="132" spans="1:10" ht="22.5">
      <c r="A132" s="395"/>
      <c r="B132" s="1223"/>
      <c r="C132" s="294" t="s">
        <v>286</v>
      </c>
      <c r="D132" s="267">
        <f t="shared" si="6"/>
        <v>137.71186440677968</v>
      </c>
      <c r="E132" s="276">
        <v>0.118</v>
      </c>
      <c r="F132" s="1365">
        <v>16.25</v>
      </c>
      <c r="G132" s="707" t="s">
        <v>2027</v>
      </c>
      <c r="H132" s="572" t="s">
        <v>1550</v>
      </c>
      <c r="I132" s="1170"/>
      <c r="J132" s="1171"/>
    </row>
    <row r="133" spans="1:10" ht="22.5">
      <c r="A133" s="395"/>
      <c r="B133" s="294"/>
      <c r="C133" s="294" t="s">
        <v>287</v>
      </c>
      <c r="D133" s="267">
        <f t="shared" si="6"/>
        <v>138.19209039548022</v>
      </c>
      <c r="E133" s="276">
        <v>1.77</v>
      </c>
      <c r="F133" s="1365">
        <v>244.6</v>
      </c>
      <c r="G133" s="707" t="s">
        <v>2027</v>
      </c>
      <c r="H133" s="572" t="s">
        <v>1550</v>
      </c>
      <c r="I133" s="1170"/>
      <c r="J133" s="1171"/>
    </row>
    <row r="134" spans="1:10" ht="22.5">
      <c r="A134" s="395"/>
      <c r="B134" s="1223"/>
      <c r="C134" s="294" t="s">
        <v>288</v>
      </c>
      <c r="D134" s="267">
        <f t="shared" si="6"/>
        <v>147.70684039087948</v>
      </c>
      <c r="E134" s="276">
        <v>1.535</v>
      </c>
      <c r="F134" s="1365">
        <v>226.73</v>
      </c>
      <c r="G134" s="707" t="s">
        <v>2027</v>
      </c>
      <c r="H134" s="572" t="s">
        <v>1550</v>
      </c>
      <c r="I134" s="1170"/>
      <c r="J134" s="1171"/>
    </row>
    <row r="135" spans="1:10" ht="22.5">
      <c r="A135" s="395"/>
      <c r="B135" s="1223"/>
      <c r="C135" s="294" t="s">
        <v>289</v>
      </c>
      <c r="D135" s="267">
        <f t="shared" si="6"/>
        <v>122.78200692041521</v>
      </c>
      <c r="E135" s="276">
        <v>1.445</v>
      </c>
      <c r="F135" s="1365">
        <v>177.42</v>
      </c>
      <c r="G135" s="707" t="s">
        <v>2027</v>
      </c>
      <c r="H135" s="572" t="s">
        <v>1550</v>
      </c>
      <c r="I135" s="1170"/>
      <c r="J135" s="1171"/>
    </row>
    <row r="136" spans="1:10" ht="22.5">
      <c r="A136" s="395"/>
      <c r="B136" s="1223"/>
      <c r="C136" s="294" t="s">
        <v>290</v>
      </c>
      <c r="D136" s="267">
        <f t="shared" si="6"/>
        <v>170.08695652173913</v>
      </c>
      <c r="E136" s="276">
        <v>0.23</v>
      </c>
      <c r="F136" s="1365">
        <v>39.12</v>
      </c>
      <c r="G136" s="707" t="s">
        <v>2027</v>
      </c>
      <c r="H136" s="572" t="s">
        <v>1550</v>
      </c>
      <c r="I136" s="1170"/>
      <c r="J136" s="1171"/>
    </row>
    <row r="137" spans="1:10" ht="22.5">
      <c r="A137" s="395"/>
      <c r="B137" s="1223"/>
      <c r="C137" s="294" t="s">
        <v>291</v>
      </c>
      <c r="D137" s="267">
        <f t="shared" si="6"/>
        <v>56.74285714285715</v>
      </c>
      <c r="E137" s="276">
        <v>0.7</v>
      </c>
      <c r="F137" s="1365">
        <v>39.72</v>
      </c>
      <c r="G137" s="707" t="s">
        <v>2027</v>
      </c>
      <c r="H137" s="572" t="s">
        <v>1550</v>
      </c>
      <c r="I137" s="1170"/>
      <c r="J137" s="1171"/>
    </row>
    <row r="138" spans="1:10" ht="22.5">
      <c r="A138" s="395"/>
      <c r="B138" s="1223"/>
      <c r="C138" s="1497" t="s">
        <v>906</v>
      </c>
      <c r="D138" s="1498">
        <f t="shared" si="6"/>
        <v>219.93491124260356</v>
      </c>
      <c r="E138" s="1499">
        <v>1.69</v>
      </c>
      <c r="F138" s="1490">
        <v>371.69</v>
      </c>
      <c r="G138" s="707" t="s">
        <v>2027</v>
      </c>
      <c r="H138" s="1500" t="s">
        <v>1550</v>
      </c>
      <c r="I138" s="1170"/>
      <c r="J138" s="1171"/>
    </row>
    <row r="139" spans="1:10" ht="22.5">
      <c r="A139" s="395"/>
      <c r="B139" s="1223"/>
      <c r="C139" s="1497" t="s">
        <v>907</v>
      </c>
      <c r="D139" s="1498">
        <f t="shared" si="6"/>
        <v>210.71384615384616</v>
      </c>
      <c r="E139" s="1499">
        <v>3.25</v>
      </c>
      <c r="F139" s="1490">
        <v>684.82</v>
      </c>
      <c r="G139" s="707" t="s">
        <v>2027</v>
      </c>
      <c r="H139" s="1500" t="s">
        <v>1550</v>
      </c>
      <c r="I139" s="1170"/>
      <c r="J139" s="1171"/>
    </row>
    <row r="140" spans="1:10" ht="22.5">
      <c r="A140" s="395"/>
      <c r="B140" s="1223"/>
      <c r="C140" s="1497" t="s">
        <v>908</v>
      </c>
      <c r="D140" s="1498">
        <f t="shared" si="6"/>
        <v>211.47592067988668</v>
      </c>
      <c r="E140" s="1499">
        <v>3.53</v>
      </c>
      <c r="F140" s="1490">
        <v>746.51</v>
      </c>
      <c r="G140" s="707" t="s">
        <v>2027</v>
      </c>
      <c r="H140" s="1500" t="s">
        <v>1550</v>
      </c>
      <c r="I140" s="1170"/>
      <c r="J140" s="1171"/>
    </row>
    <row r="141" spans="1:10" ht="33" customHeight="1">
      <c r="A141" s="395" t="s">
        <v>1194</v>
      </c>
      <c r="B141" s="1169"/>
      <c r="C141" s="294" t="str">
        <f>I!B161</f>
        <v>Вартість проектів ЕМ 0,4-10 кВ на 2013 -2014рр.</v>
      </c>
      <c r="D141" s="267">
        <f>F141/E141</f>
        <v>4.009168035030104</v>
      </c>
      <c r="E141" s="276">
        <f>'6. Проведення закупівлі '!E135</f>
        <v>219.24</v>
      </c>
      <c r="F141" s="1496">
        <f>'6. Проведення закупівлі '!F135</f>
        <v>878.97</v>
      </c>
      <c r="G141" s="276" t="s">
        <v>1070</v>
      </c>
      <c r="H141" s="276" t="s">
        <v>1550</v>
      </c>
      <c r="I141" s="1170"/>
      <c r="J141" s="1171"/>
    </row>
    <row r="142" spans="1:10" ht="33" customHeight="1" thickBot="1">
      <c r="A142" s="395"/>
      <c r="B142" s="1169"/>
      <c r="C142" s="1385" t="s">
        <v>313</v>
      </c>
      <c r="D142" s="267">
        <f>F142/E142</f>
        <v>3.5</v>
      </c>
      <c r="E142" s="1386">
        <v>10.98</v>
      </c>
      <c r="F142" s="1384">
        <v>38.43</v>
      </c>
      <c r="G142" s="276" t="s">
        <v>1070</v>
      </c>
      <c r="H142" s="276" t="s">
        <v>1550</v>
      </c>
      <c r="I142" s="1170"/>
      <c r="J142" s="1171"/>
    </row>
    <row r="143" spans="1:10" ht="12.75">
      <c r="A143" s="381">
        <v>5</v>
      </c>
      <c r="B143" s="382"/>
      <c r="C143" s="354" t="s">
        <v>682</v>
      </c>
      <c r="D143" s="371"/>
      <c r="E143" s="383"/>
      <c r="F143" s="384"/>
      <c r="G143" s="1112"/>
      <c r="H143" s="1387"/>
      <c r="I143" s="385"/>
      <c r="J143" s="386"/>
    </row>
    <row r="144" spans="1:10" ht="12.75">
      <c r="A144" s="259" t="s">
        <v>683</v>
      </c>
      <c r="B144" s="260"/>
      <c r="C144" s="213" t="s">
        <v>648</v>
      </c>
      <c r="D144" s="228"/>
      <c r="E144" s="228"/>
      <c r="F144" s="229"/>
      <c r="G144" s="229"/>
      <c r="H144" s="230"/>
      <c r="I144" s="230"/>
      <c r="J144" s="278"/>
    </row>
    <row r="145" spans="1:10" ht="12.75">
      <c r="A145" s="200" t="s">
        <v>684</v>
      </c>
      <c r="B145" s="201"/>
      <c r="C145" s="202"/>
      <c r="D145" s="163"/>
      <c r="E145" s="125"/>
      <c r="F145" s="246"/>
      <c r="G145" s="246"/>
      <c r="H145" s="247"/>
      <c r="I145" s="247"/>
      <c r="J145" s="279"/>
    </row>
    <row r="146" spans="1:10" ht="12.75">
      <c r="A146" s="259" t="s">
        <v>685</v>
      </c>
      <c r="B146" s="260"/>
      <c r="C146" s="213" t="s">
        <v>651</v>
      </c>
      <c r="D146" s="285"/>
      <c r="E146" s="261"/>
      <c r="F146" s="262"/>
      <c r="G146" s="262"/>
      <c r="H146" s="269"/>
      <c r="I146" s="269"/>
      <c r="J146" s="286"/>
    </row>
    <row r="147" spans="1:10" ht="13.5" thickBot="1">
      <c r="A147" s="207" t="s">
        <v>686</v>
      </c>
      <c r="B147" s="281"/>
      <c r="C147" s="282"/>
      <c r="D147" s="208"/>
      <c r="E147" s="283"/>
      <c r="F147" s="209"/>
      <c r="G147" s="209"/>
      <c r="H147" s="210"/>
      <c r="I147" s="210"/>
      <c r="J147" s="284"/>
    </row>
    <row r="148" spans="1:10" ht="12.75">
      <c r="A148" s="381">
        <v>6</v>
      </c>
      <c r="B148" s="382"/>
      <c r="C148" s="354" t="s">
        <v>687</v>
      </c>
      <c r="D148" s="387"/>
      <c r="E148" s="388">
        <f>E149</f>
        <v>0</v>
      </c>
      <c r="F148" s="388">
        <f>F149</f>
        <v>0</v>
      </c>
      <c r="G148" s="389"/>
      <c r="H148" s="390"/>
      <c r="I148" s="390"/>
      <c r="J148" s="391"/>
    </row>
    <row r="149" spans="1:10" ht="12.75">
      <c r="A149" s="259" t="s">
        <v>688</v>
      </c>
      <c r="B149" s="260"/>
      <c r="C149" s="213" t="s">
        <v>648</v>
      </c>
      <c r="D149" s="290"/>
      <c r="E149" s="274">
        <f>E150</f>
        <v>0</v>
      </c>
      <c r="F149" s="274">
        <f>F150</f>
        <v>0</v>
      </c>
      <c r="G149" s="262"/>
      <c r="H149" s="269"/>
      <c r="I149" s="269"/>
      <c r="J149" s="286"/>
    </row>
    <row r="150" spans="1:10" ht="12.75">
      <c r="A150" s="200" t="s">
        <v>689</v>
      </c>
      <c r="B150" s="201"/>
      <c r="C150" s="202"/>
      <c r="D150" s="287"/>
      <c r="E150" s="288"/>
      <c r="F150" s="288"/>
      <c r="G150" s="289"/>
      <c r="H150" s="205"/>
      <c r="I150" s="205"/>
      <c r="J150" s="280"/>
    </row>
    <row r="151" spans="1:10" ht="12.75">
      <c r="A151" s="259" t="s">
        <v>690</v>
      </c>
      <c r="B151" s="260"/>
      <c r="C151" s="213" t="s">
        <v>651</v>
      </c>
      <c r="D151" s="285"/>
      <c r="E151" s="261"/>
      <c r="F151" s="262"/>
      <c r="G151" s="229"/>
      <c r="H151" s="230"/>
      <c r="I151" s="230"/>
      <c r="J151" s="278"/>
    </row>
    <row r="152" spans="1:10" ht="13.5" thickBot="1">
      <c r="A152" s="207" t="s">
        <v>691</v>
      </c>
      <c r="B152" s="281"/>
      <c r="C152" s="282"/>
      <c r="D152" s="208"/>
      <c r="E152" s="283"/>
      <c r="F152" s="209"/>
      <c r="G152" s="209"/>
      <c r="H152" s="210"/>
      <c r="I152" s="210"/>
      <c r="J152" s="284"/>
    </row>
    <row r="153" spans="1:10" ht="12.75">
      <c r="A153" s="352" t="s">
        <v>692</v>
      </c>
      <c r="B153" s="370"/>
      <c r="C153" s="354" t="s">
        <v>693</v>
      </c>
      <c r="D153" s="387"/>
      <c r="E153" s="392"/>
      <c r="F153" s="356">
        <f>F154+F169+F167+F168</f>
        <v>3295.84</v>
      </c>
      <c r="G153" s="356"/>
      <c r="H153" s="373"/>
      <c r="I153" s="373"/>
      <c r="J153" s="374"/>
    </row>
    <row r="154" spans="1:10" ht="12.75">
      <c r="A154" s="259" t="s">
        <v>694</v>
      </c>
      <c r="B154" s="393"/>
      <c r="C154" s="213" t="s">
        <v>648</v>
      </c>
      <c r="D154" s="285">
        <f>F154/E154</f>
        <v>374.02528122463184</v>
      </c>
      <c r="E154" s="398">
        <f>SUM(E155:E163)</f>
        <v>8.623</v>
      </c>
      <c r="F154" s="262">
        <f>SUM(F155:F166)</f>
        <v>3225.2200000000003</v>
      </c>
      <c r="G154" s="215"/>
      <c r="H154" s="217"/>
      <c r="I154" s="217"/>
      <c r="J154" s="218"/>
    </row>
    <row r="155" spans="1:10" ht="25.5">
      <c r="A155" s="322" t="s">
        <v>695</v>
      </c>
      <c r="B155" s="1110"/>
      <c r="C155" s="1497" t="s">
        <v>1416</v>
      </c>
      <c r="D155" s="267">
        <f>F155/E155</f>
        <v>301.4947368421053</v>
      </c>
      <c r="E155" s="399">
        <v>0.475</v>
      </c>
      <c r="F155" s="1496">
        <v>143.21</v>
      </c>
      <c r="G155" s="707" t="s">
        <v>2027</v>
      </c>
      <c r="H155" s="572" t="s">
        <v>1550</v>
      </c>
      <c r="I155" s="293"/>
      <c r="J155" s="235"/>
    </row>
    <row r="156" spans="1:10" ht="25.5">
      <c r="A156" s="322" t="s">
        <v>1195</v>
      </c>
      <c r="B156" s="1108" t="s">
        <v>1127</v>
      </c>
      <c r="C156" s="294" t="s">
        <v>1399</v>
      </c>
      <c r="D156" s="267">
        <f>F156/E156</f>
        <v>331.8181818181818</v>
      </c>
      <c r="E156" s="399">
        <v>0.22</v>
      </c>
      <c r="F156" s="1357">
        <v>73</v>
      </c>
      <c r="G156" s="707" t="s">
        <v>2027</v>
      </c>
      <c r="H156" s="572" t="s">
        <v>1550</v>
      </c>
      <c r="I156" s="293"/>
      <c r="J156" s="235"/>
    </row>
    <row r="157" spans="1:10" ht="24" customHeight="1">
      <c r="A157" s="322" t="s">
        <v>1196</v>
      </c>
      <c r="B157" s="1109" t="s">
        <v>1128</v>
      </c>
      <c r="C157" s="294" t="str">
        <f>I!B112</f>
        <v>КЛ-10кВ в м.Костопіль  ЗТП-347 - ЗТП-313 (АСБ 3*120)</v>
      </c>
      <c r="D157" s="267">
        <f aca="true" t="shared" si="7" ref="D157:D166">F157/E157</f>
        <v>351.61290322580646</v>
      </c>
      <c r="E157" s="399">
        <v>0.62</v>
      </c>
      <c r="F157" s="1357">
        <v>218</v>
      </c>
      <c r="G157" s="707" t="s">
        <v>2027</v>
      </c>
      <c r="H157" s="572" t="s">
        <v>1550</v>
      </c>
      <c r="I157" s="293"/>
      <c r="J157" s="235"/>
    </row>
    <row r="158" spans="1:10" ht="24" customHeight="1">
      <c r="A158" s="322" t="s">
        <v>1197</v>
      </c>
      <c r="B158" s="1109" t="s">
        <v>1129</v>
      </c>
      <c r="C158" s="294" t="str">
        <f>I!B114</f>
        <v>КЛ-10кВ в м.Корець ПС-35" Корець"-ЗТП-385 (АСБ 3*120) </v>
      </c>
      <c r="D158" s="267">
        <f t="shared" si="7"/>
        <v>342.8258488499452</v>
      </c>
      <c r="E158" s="399">
        <f>I!E114</f>
        <v>0.913</v>
      </c>
      <c r="F158" s="1357">
        <f>I!F114</f>
        <v>313</v>
      </c>
      <c r="G158" s="707" t="s">
        <v>2027</v>
      </c>
      <c r="H158" s="572" t="s">
        <v>1550</v>
      </c>
      <c r="I158" s="293"/>
      <c r="J158" s="235"/>
    </row>
    <row r="159" spans="1:10" ht="24" customHeight="1">
      <c r="A159" s="322" t="s">
        <v>1198</v>
      </c>
      <c r="B159" s="1109" t="s">
        <v>1130</v>
      </c>
      <c r="C159" s="294" t="str">
        <f>I!B116</f>
        <v>КЛ-10кВ в м.Рівне  ЗТП-69 - ЗТП-130                         (АСБ 3*150)     </v>
      </c>
      <c r="D159" s="267">
        <f t="shared" si="7"/>
        <v>440.1709401709402</v>
      </c>
      <c r="E159" s="399">
        <f>I!E116</f>
        <v>1.17</v>
      </c>
      <c r="F159" s="1357">
        <f>I!F116</f>
        <v>515</v>
      </c>
      <c r="G159" s="707" t="s">
        <v>2027</v>
      </c>
      <c r="H159" s="572" t="s">
        <v>1550</v>
      </c>
      <c r="I159" s="293"/>
      <c r="J159" s="235"/>
    </row>
    <row r="160" spans="1:10" ht="24.75" customHeight="1">
      <c r="A160" s="322" t="s">
        <v>1199</v>
      </c>
      <c r="B160" s="1109" t="s">
        <v>1131</v>
      </c>
      <c r="C160" s="294" t="str">
        <f>I!B122</f>
        <v>КЛ-10кВ в м.Радивилів ЗТП-19 - ЗТП-307 (АСБ 3*120)</v>
      </c>
      <c r="D160" s="267">
        <f t="shared" si="7"/>
        <v>397.72727272727275</v>
      </c>
      <c r="E160" s="399">
        <f>I!E122</f>
        <v>0.88</v>
      </c>
      <c r="F160" s="1357">
        <f>I!F122</f>
        <v>350</v>
      </c>
      <c r="G160" s="707" t="s">
        <v>2027</v>
      </c>
      <c r="H160" s="572" t="s">
        <v>1550</v>
      </c>
      <c r="I160" s="293"/>
      <c r="J160" s="235"/>
    </row>
    <row r="161" spans="1:10" ht="24.75" customHeight="1">
      <c r="A161" s="322" t="s">
        <v>1200</v>
      </c>
      <c r="B161" s="1109"/>
      <c r="C161" s="294" t="s">
        <v>1141</v>
      </c>
      <c r="D161" s="267">
        <f t="shared" si="7"/>
        <v>320.1433447098976</v>
      </c>
      <c r="E161" s="1172">
        <v>1.465</v>
      </c>
      <c r="F161" s="1359">
        <v>469.01</v>
      </c>
      <c r="G161" s="707" t="s">
        <v>2027</v>
      </c>
      <c r="H161" s="572" t="s">
        <v>1550</v>
      </c>
      <c r="I161" s="1173"/>
      <c r="J161" s="1174"/>
    </row>
    <row r="162" spans="1:10" ht="24.75" customHeight="1">
      <c r="A162" s="322" t="s">
        <v>1201</v>
      </c>
      <c r="B162" s="1370" t="s">
        <v>1144</v>
      </c>
      <c r="C162" s="705" t="str">
        <f>I!B117</f>
        <v>КЛ-10кВ в м.Рівне  ЗТП-448 - ЗТП-408                       (АСБ 3*150)</v>
      </c>
      <c r="D162" s="267">
        <f t="shared" si="7"/>
        <v>435.4838709677419</v>
      </c>
      <c r="E162" s="1172">
        <v>0.93</v>
      </c>
      <c r="F162" s="1359">
        <v>405</v>
      </c>
      <c r="G162" s="707" t="s">
        <v>2027</v>
      </c>
      <c r="H162" s="572" t="s">
        <v>1550</v>
      </c>
      <c r="I162" s="1173"/>
      <c r="J162" s="1174"/>
    </row>
    <row r="163" spans="1:10" ht="37.5" customHeight="1">
      <c r="A163" s="322" t="s">
        <v>1202</v>
      </c>
      <c r="B163" s="1109"/>
      <c r="C163" s="705" t="str">
        <f>I!B120</f>
        <v>КЛ-10кВ в с.м.т.Володимирець від Пст 35\10 "Володимирець" ком № 27 до ТП-449   (АСБ 3*70)</v>
      </c>
      <c r="D163" s="267">
        <f t="shared" si="7"/>
        <v>298.46153846153845</v>
      </c>
      <c r="E163" s="1172">
        <f>I!E120</f>
        <v>1.95</v>
      </c>
      <c r="F163" s="1359">
        <f>I!F120</f>
        <v>582</v>
      </c>
      <c r="G163" s="707" t="s">
        <v>2027</v>
      </c>
      <c r="H163" s="572" t="s">
        <v>1550</v>
      </c>
      <c r="I163" s="1173"/>
      <c r="J163" s="1174"/>
    </row>
    <row r="164" spans="1:10" ht="37.5" customHeight="1">
      <c r="A164" s="322"/>
      <c r="B164" s="1109"/>
      <c r="C164" s="294" t="s">
        <v>308</v>
      </c>
      <c r="D164" s="267">
        <f t="shared" si="7"/>
        <v>314.70588235294116</v>
      </c>
      <c r="E164" s="1172">
        <v>0.34</v>
      </c>
      <c r="F164" s="1369">
        <v>107</v>
      </c>
      <c r="G164" s="707" t="s">
        <v>2027</v>
      </c>
      <c r="H164" s="572" t="s">
        <v>1550</v>
      </c>
      <c r="I164" s="1173"/>
      <c r="J164" s="1174"/>
    </row>
    <row r="165" spans="1:10" ht="37.5" customHeight="1">
      <c r="A165" s="322"/>
      <c r="B165" s="1109"/>
      <c r="C165" s="294" t="s">
        <v>309</v>
      </c>
      <c r="D165" s="1368">
        <f t="shared" si="7"/>
        <v>161.68421052631578</v>
      </c>
      <c r="E165" s="1172">
        <v>0.19</v>
      </c>
      <c r="F165" s="1369">
        <v>30.72</v>
      </c>
      <c r="G165" s="707" t="s">
        <v>2027</v>
      </c>
      <c r="H165" s="572" t="s">
        <v>1550</v>
      </c>
      <c r="I165" s="1173"/>
      <c r="J165" s="1174"/>
    </row>
    <row r="166" spans="1:10" ht="37.5" customHeight="1">
      <c r="A166" s="322"/>
      <c r="B166" s="1371"/>
      <c r="C166" s="294" t="s">
        <v>310</v>
      </c>
      <c r="D166" s="1368">
        <f t="shared" si="7"/>
        <v>332.41379310344826</v>
      </c>
      <c r="E166" s="1172">
        <v>0.058</v>
      </c>
      <c r="F166" s="1369">
        <v>19.28</v>
      </c>
      <c r="G166" s="707" t="s">
        <v>2027</v>
      </c>
      <c r="H166" s="572" t="s">
        <v>1550</v>
      </c>
      <c r="I166" s="1173"/>
      <c r="J166" s="1174"/>
    </row>
    <row r="167" spans="1:10" s="320" customFormat="1" ht="26.25" thickBot="1">
      <c r="A167" s="322" t="s">
        <v>1142</v>
      </c>
      <c r="B167" s="1118"/>
      <c r="C167" s="1115" t="str">
        <f>I!B166</f>
        <v>Вартість проектів КЛ-10 -0,4кВ на 2013 рік</v>
      </c>
      <c r="D167" s="396">
        <f>F167/E167</f>
        <v>5.999396135265701</v>
      </c>
      <c r="E167" s="400">
        <f>I!E166</f>
        <v>6.624</v>
      </c>
      <c r="F167" s="1360">
        <f>I!F166</f>
        <v>39.74</v>
      </c>
      <c r="G167" s="397" t="s">
        <v>1070</v>
      </c>
      <c r="H167" s="397" t="s">
        <v>1550</v>
      </c>
      <c r="I167" s="1119"/>
      <c r="J167" s="1120"/>
    </row>
    <row r="168" spans="1:10" s="320" customFormat="1" ht="26.25" thickBot="1">
      <c r="A168" s="1372"/>
      <c r="B168" s="1374"/>
      <c r="C168" s="1115" t="s">
        <v>312</v>
      </c>
      <c r="D168" s="396">
        <f>F168/E168</f>
        <v>5.129568106312292</v>
      </c>
      <c r="E168" s="1382">
        <v>6.02</v>
      </c>
      <c r="F168" s="1384">
        <v>30.88</v>
      </c>
      <c r="G168" s="397" t="s">
        <v>1070</v>
      </c>
      <c r="H168" s="397" t="s">
        <v>1550</v>
      </c>
      <c r="I168" s="1383"/>
      <c r="J168" s="1171"/>
    </row>
    <row r="169" spans="1:10" ht="12.75">
      <c r="A169" s="403" t="s">
        <v>696</v>
      </c>
      <c r="B169" s="1116"/>
      <c r="C169" s="1114" t="s">
        <v>651</v>
      </c>
      <c r="D169" s="408"/>
      <c r="E169" s="409">
        <f>SUM(E170:E170)</f>
        <v>0</v>
      </c>
      <c r="F169" s="410">
        <f>SUM(F170:F170)</f>
        <v>0</v>
      </c>
      <c r="G169" s="419"/>
      <c r="H169" s="1113"/>
      <c r="I169" s="1113"/>
      <c r="J169" s="1117"/>
    </row>
    <row r="170" spans="1:10" ht="13.5" thickBot="1">
      <c r="A170" s="207" t="s">
        <v>697</v>
      </c>
      <c r="B170" s="258"/>
      <c r="C170" s="236"/>
      <c r="D170" s="267" t="e">
        <f>F170/E170</f>
        <v>#DIV/0!</v>
      </c>
      <c r="E170" s="399">
        <v>0</v>
      </c>
      <c r="F170" s="276">
        <v>0</v>
      </c>
      <c r="G170" s="321"/>
      <c r="H170" s="271"/>
      <c r="I170" s="271"/>
      <c r="J170" s="394"/>
    </row>
    <row r="171" spans="1:10" ht="12.75">
      <c r="A171" s="352" t="s">
        <v>699</v>
      </c>
      <c r="B171" s="360"/>
      <c r="C171" s="354" t="s">
        <v>700</v>
      </c>
      <c r="D171" s="387"/>
      <c r="E171" s="401">
        <f>E172+E175</f>
        <v>0.26</v>
      </c>
      <c r="F171" s="356">
        <f>F172+F175</f>
        <v>60</v>
      </c>
      <c r="G171" s="372"/>
      <c r="H171" s="373"/>
      <c r="I171" s="373"/>
      <c r="J171" s="374"/>
    </row>
    <row r="172" spans="1:10" ht="12.75">
      <c r="A172" s="259" t="s">
        <v>701</v>
      </c>
      <c r="B172" s="260"/>
      <c r="C172" s="213" t="s">
        <v>648</v>
      </c>
      <c r="D172" s="295">
        <f>F172/E172</f>
        <v>230.76923076923077</v>
      </c>
      <c r="E172" s="398">
        <f>SUM(E173:E174)</f>
        <v>0.26</v>
      </c>
      <c r="F172" s="262">
        <f>SUM(F173:F174)</f>
        <v>60</v>
      </c>
      <c r="G172" s="216"/>
      <c r="H172" s="263"/>
      <c r="I172" s="263"/>
      <c r="J172" s="264"/>
    </row>
    <row r="173" spans="1:10" ht="27.75" customHeight="1">
      <c r="A173" s="322" t="s">
        <v>1203</v>
      </c>
      <c r="B173" s="291"/>
      <c r="C173" s="294" t="str">
        <f>I!B126</f>
        <v>КЛ-0.4кВ в смт Гоща від ТП-80 до 24-х квартирного ж\будинку (4*95) </v>
      </c>
      <c r="D173" s="267">
        <f>F173/E173</f>
        <v>231.25</v>
      </c>
      <c r="E173" s="399">
        <f>I!E126</f>
        <v>0.16</v>
      </c>
      <c r="F173" s="1357">
        <f>I!F126</f>
        <v>37</v>
      </c>
      <c r="G173" s="707" t="s">
        <v>2027</v>
      </c>
      <c r="H173" s="572" t="s">
        <v>1550</v>
      </c>
      <c r="I173" s="323"/>
      <c r="J173" s="324"/>
    </row>
    <row r="174" spans="1:10" ht="25.5" customHeight="1">
      <c r="A174" s="322" t="s">
        <v>1204</v>
      </c>
      <c r="B174" s="291"/>
      <c r="C174" s="294" t="str">
        <f>I!B128</f>
        <v>КЛ-0.4кВ в с.Хотин від ТП-259 до ВРП школи (АСБ2л 4*70)</v>
      </c>
      <c r="D174" s="267">
        <f>F174/E174</f>
        <v>230</v>
      </c>
      <c r="E174" s="399">
        <f>I!E128</f>
        <v>0.1</v>
      </c>
      <c r="F174" s="1357">
        <f>I!F128</f>
        <v>23</v>
      </c>
      <c r="G174" s="707" t="s">
        <v>2027</v>
      </c>
      <c r="H174" s="572" t="s">
        <v>1550</v>
      </c>
      <c r="I174" s="323"/>
      <c r="J174" s="324"/>
    </row>
    <row r="175" spans="1:10" ht="12.75">
      <c r="A175" s="403" t="s">
        <v>702</v>
      </c>
      <c r="B175" s="226"/>
      <c r="C175" s="227" t="s">
        <v>651</v>
      </c>
      <c r="D175" s="408"/>
      <c r="E175" s="409">
        <f>SUM(E176:E176)</f>
        <v>0</v>
      </c>
      <c r="F175" s="410">
        <f>SUM(F176:F176)</f>
        <v>0</v>
      </c>
      <c r="G175" s="229"/>
      <c r="H175" s="230"/>
      <c r="I175" s="230"/>
      <c r="J175" s="231"/>
    </row>
    <row r="176" spans="1:10" ht="13.5" thickBot="1">
      <c r="A176" s="200" t="s">
        <v>703</v>
      </c>
      <c r="B176" s="402"/>
      <c r="C176" s="236"/>
      <c r="D176" s="267" t="e">
        <f>F176/E176</f>
        <v>#DIV/0!</v>
      </c>
      <c r="E176" s="399">
        <v>0</v>
      </c>
      <c r="F176" s="276">
        <v>0</v>
      </c>
      <c r="G176" s="321"/>
      <c r="H176" s="321"/>
      <c r="I176" s="321"/>
      <c r="J176" s="394"/>
    </row>
    <row r="177" spans="1:10" ht="25.5">
      <c r="A177" s="352" t="s">
        <v>489</v>
      </c>
      <c r="B177" s="360"/>
      <c r="C177" s="404" t="s">
        <v>704</v>
      </c>
      <c r="D177" s="387"/>
      <c r="E177" s="405"/>
      <c r="F177" s="356">
        <f>F182+F178</f>
        <v>5015.677</v>
      </c>
      <c r="G177" s="405"/>
      <c r="H177" s="406"/>
      <c r="I177" s="406"/>
      <c r="J177" s="363"/>
    </row>
    <row r="178" spans="1:10" ht="12.75">
      <c r="A178" s="259" t="s">
        <v>705</v>
      </c>
      <c r="B178" s="260"/>
      <c r="C178" s="213" t="s">
        <v>648</v>
      </c>
      <c r="D178" s="290"/>
      <c r="E178" s="296">
        <v>0</v>
      </c>
      <c r="F178" s="229">
        <v>0</v>
      </c>
      <c r="G178" s="296"/>
      <c r="H178" s="297"/>
      <c r="I178" s="297"/>
      <c r="J178" s="231"/>
    </row>
    <row r="179" spans="1:10" ht="12.75">
      <c r="A179" s="200" t="s">
        <v>729</v>
      </c>
      <c r="B179" s="219"/>
      <c r="C179" s="298"/>
      <c r="D179" s="223"/>
      <c r="E179" s="204"/>
      <c r="F179" s="204"/>
      <c r="G179" s="204"/>
      <c r="H179" s="204"/>
      <c r="I179" s="205"/>
      <c r="J179" s="206"/>
    </row>
    <row r="180" spans="1:10" ht="12.75">
      <c r="A180" s="259" t="s">
        <v>706</v>
      </c>
      <c r="B180" s="260"/>
      <c r="C180" s="213" t="s">
        <v>651</v>
      </c>
      <c r="D180" s="290"/>
      <c r="E180" s="296">
        <v>0</v>
      </c>
      <c r="F180" s="229">
        <v>0</v>
      </c>
      <c r="G180" s="229"/>
      <c r="H180" s="230"/>
      <c r="I180" s="230"/>
      <c r="J180" s="231"/>
    </row>
    <row r="181" spans="1:10" ht="12.75">
      <c r="A181" s="200" t="s">
        <v>707</v>
      </c>
      <c r="B181" s="299"/>
      <c r="C181" s="300"/>
      <c r="D181" s="301"/>
      <c r="E181" s="204"/>
      <c r="F181" s="204"/>
      <c r="G181" s="204"/>
      <c r="H181" s="205"/>
      <c r="I181" s="205"/>
      <c r="J181" s="206"/>
    </row>
    <row r="182" spans="1:10" s="326" customFormat="1" ht="12.75">
      <c r="A182" s="225" t="s">
        <v>708</v>
      </c>
      <c r="B182" s="226"/>
      <c r="C182" s="227" t="s">
        <v>709</v>
      </c>
      <c r="D182" s="290"/>
      <c r="E182" s="229">
        <f>SUM(E183:E190)</f>
        <v>9</v>
      </c>
      <c r="F182" s="229">
        <f>SUM(F183:F193)</f>
        <v>5015.677</v>
      </c>
      <c r="G182" s="229"/>
      <c r="H182" s="230"/>
      <c r="I182" s="230"/>
      <c r="J182" s="231"/>
    </row>
    <row r="183" spans="1:10" s="566" customFormat="1" ht="12.75">
      <c r="A183" s="1121" t="s">
        <v>710</v>
      </c>
      <c r="B183" s="667"/>
      <c r="C183" s="567"/>
      <c r="D183" s="569"/>
      <c r="E183" s="570"/>
      <c r="F183" s="571"/>
      <c r="G183" s="707"/>
      <c r="H183" s="572"/>
      <c r="I183" s="666"/>
      <c r="J183" s="669"/>
    </row>
    <row r="184" spans="1:10" s="566" customFormat="1" ht="56.25">
      <c r="A184" s="1121" t="s">
        <v>1547</v>
      </c>
      <c r="B184" s="667">
        <v>400002245</v>
      </c>
      <c r="C184" s="567" t="s">
        <v>147</v>
      </c>
      <c r="D184" s="569">
        <f aca="true" t="shared" si="8" ref="D184:D193">F184/E184</f>
        <v>3324.27</v>
      </c>
      <c r="E184" s="570">
        <v>1</v>
      </c>
      <c r="F184" s="1373">
        <f>I!F134</f>
        <v>3324.27</v>
      </c>
      <c r="G184" s="707" t="s">
        <v>2027</v>
      </c>
      <c r="H184" s="572" t="s">
        <v>1550</v>
      </c>
      <c r="I184" s="666" t="s">
        <v>148</v>
      </c>
      <c r="J184" s="669" t="s">
        <v>2072</v>
      </c>
    </row>
    <row r="185" spans="1:10" s="566" customFormat="1" ht="45">
      <c r="A185" s="1121" t="s">
        <v>1548</v>
      </c>
      <c r="B185" s="667">
        <v>400006147</v>
      </c>
      <c r="C185" s="568" t="s">
        <v>1558</v>
      </c>
      <c r="D185" s="575">
        <f t="shared" si="8"/>
        <v>384</v>
      </c>
      <c r="E185" s="573">
        <v>1</v>
      </c>
      <c r="F185" s="1361">
        <f>I!F136</f>
        <v>384</v>
      </c>
      <c r="G185" s="571" t="s">
        <v>1069</v>
      </c>
      <c r="H185" s="572" t="s">
        <v>1550</v>
      </c>
      <c r="I185" s="672"/>
      <c r="J185" s="669" t="s">
        <v>1754</v>
      </c>
    </row>
    <row r="186" spans="1:10" s="566" customFormat="1" ht="38.25">
      <c r="A186" s="1121" t="s">
        <v>1549</v>
      </c>
      <c r="B186" s="667"/>
      <c r="C186" s="568" t="s">
        <v>155</v>
      </c>
      <c r="D186" s="575">
        <f t="shared" si="8"/>
        <v>20</v>
      </c>
      <c r="E186" s="573">
        <v>3</v>
      </c>
      <c r="F186" s="1361">
        <v>60</v>
      </c>
      <c r="G186" s="571" t="s">
        <v>1070</v>
      </c>
      <c r="H186" s="572" t="s">
        <v>1151</v>
      </c>
      <c r="I186" s="672"/>
      <c r="J186" s="669"/>
    </row>
    <row r="187" spans="1:10" s="566" customFormat="1" ht="32.25" customHeight="1">
      <c r="A187" s="1121" t="s">
        <v>1205</v>
      </c>
      <c r="B187" s="667">
        <v>400002267</v>
      </c>
      <c r="C187" s="568" t="s">
        <v>1557</v>
      </c>
      <c r="D187" s="575">
        <f t="shared" si="8"/>
        <v>39.77</v>
      </c>
      <c r="E187" s="573">
        <v>1</v>
      </c>
      <c r="F187" s="1505">
        <f>'6. Проведення закупівлі '!F143</f>
        <v>39.77</v>
      </c>
      <c r="G187" s="571" t="s">
        <v>1070</v>
      </c>
      <c r="H187" s="572" t="s">
        <v>1550</v>
      </c>
      <c r="I187" s="670" t="s">
        <v>2071</v>
      </c>
      <c r="J187" s="574"/>
    </row>
    <row r="188" spans="1:10" s="566" customFormat="1" ht="51">
      <c r="A188" s="1121" t="s">
        <v>1206</v>
      </c>
      <c r="B188" s="667">
        <v>400006148</v>
      </c>
      <c r="C188" s="568" t="s">
        <v>1560</v>
      </c>
      <c r="D188" s="575">
        <f t="shared" si="8"/>
        <v>44.86</v>
      </c>
      <c r="E188" s="573">
        <v>1</v>
      </c>
      <c r="F188" s="1505">
        <f>'6. Проведення закупівлі '!F144</f>
        <v>44.86</v>
      </c>
      <c r="G188" s="571" t="s">
        <v>1070</v>
      </c>
      <c r="H188" s="572" t="s">
        <v>1550</v>
      </c>
      <c r="I188" s="666" t="s">
        <v>2073</v>
      </c>
      <c r="J188" s="574"/>
    </row>
    <row r="189" spans="1:10" s="566" customFormat="1" ht="33.75">
      <c r="A189" s="1121" t="s">
        <v>146</v>
      </c>
      <c r="B189" s="667">
        <v>400006152</v>
      </c>
      <c r="C189" s="671" t="s">
        <v>1561</v>
      </c>
      <c r="D189" s="575">
        <f t="shared" si="8"/>
        <v>39.77</v>
      </c>
      <c r="E189" s="573">
        <v>1</v>
      </c>
      <c r="F189" s="1505">
        <f>'6. Проведення закупівлі '!F145</f>
        <v>39.77</v>
      </c>
      <c r="G189" s="571" t="s">
        <v>1070</v>
      </c>
      <c r="H189" s="572" t="s">
        <v>1550</v>
      </c>
      <c r="I189" s="672" t="s">
        <v>2070</v>
      </c>
      <c r="J189" s="574"/>
    </row>
    <row r="190" spans="1:10" ht="51">
      <c r="A190" s="1121" t="s">
        <v>146</v>
      </c>
      <c r="B190" s="667">
        <v>400012569</v>
      </c>
      <c r="C190" s="1218" t="s">
        <v>1562</v>
      </c>
      <c r="D190" s="1192">
        <f t="shared" si="8"/>
        <v>82.13</v>
      </c>
      <c r="E190" s="1219">
        <v>1</v>
      </c>
      <c r="F190" s="1506">
        <f>'6. Проведення закупівлі '!F146</f>
        <v>82.13</v>
      </c>
      <c r="G190" s="1176" t="s">
        <v>1070</v>
      </c>
      <c r="H190" s="343" t="s">
        <v>1550</v>
      </c>
      <c r="I190" s="1220" t="s">
        <v>2070</v>
      </c>
      <c r="J190" s="1221"/>
    </row>
    <row r="191" spans="1:10" ht="51.75" thickBot="1">
      <c r="A191" s="1217" t="s">
        <v>146</v>
      </c>
      <c r="B191" s="1378">
        <v>400002146</v>
      </c>
      <c r="C191" s="1388" t="s">
        <v>1912</v>
      </c>
      <c r="D191" s="1192">
        <f t="shared" si="8"/>
        <v>40.12</v>
      </c>
      <c r="E191" s="1375">
        <f>I!E175</f>
        <v>1</v>
      </c>
      <c r="F191" s="1507">
        <f>'6. Проведення закупівлі '!F147</f>
        <v>40.12</v>
      </c>
      <c r="G191" s="1376" t="s">
        <v>1070</v>
      </c>
      <c r="H191" s="1366" t="s">
        <v>1550</v>
      </c>
      <c r="I191" s="1379" t="s">
        <v>2070</v>
      </c>
      <c r="J191" s="1377"/>
    </row>
    <row r="192" spans="1:10" ht="24">
      <c r="A192" s="1374"/>
      <c r="B192" s="1191"/>
      <c r="C192" s="1389" t="s">
        <v>635</v>
      </c>
      <c r="D192" s="1192">
        <f t="shared" si="8"/>
        <v>40.757</v>
      </c>
      <c r="E192" s="1219">
        <v>1</v>
      </c>
      <c r="F192" s="1380">
        <v>40.757</v>
      </c>
      <c r="G192" s="1176" t="s">
        <v>1069</v>
      </c>
      <c r="H192" s="276" t="s">
        <v>1550</v>
      </c>
      <c r="I192" s="1220"/>
      <c r="J192" s="1195"/>
    </row>
    <row r="193" spans="1:10" ht="34.5" customHeight="1">
      <c r="A193" s="1374"/>
      <c r="B193" s="1494"/>
      <c r="C193" s="1501" t="s">
        <v>910</v>
      </c>
      <c r="D193" s="1502">
        <f t="shared" si="8"/>
        <v>48</v>
      </c>
      <c r="E193" s="1503">
        <f>'6. Проведення закупівлі '!E112</f>
        <v>20</v>
      </c>
      <c r="F193" s="1495">
        <f>'6. Проведення закупівлі '!F112</f>
        <v>960</v>
      </c>
      <c r="G193" s="1504" t="s">
        <v>1069</v>
      </c>
      <c r="H193" s="1499" t="s">
        <v>1550</v>
      </c>
      <c r="I193" s="1379" t="s">
        <v>2070</v>
      </c>
      <c r="J193" s="1195"/>
    </row>
    <row r="194" spans="1:10" ht="25.5">
      <c r="A194" s="411" t="s">
        <v>711</v>
      </c>
      <c r="B194" s="412"/>
      <c r="C194" s="413" t="s">
        <v>712</v>
      </c>
      <c r="D194" s="414"/>
      <c r="E194" s="415">
        <f>E199+E197+E195</f>
        <v>1</v>
      </c>
      <c r="F194" s="416">
        <f>F199+F197+F195</f>
        <v>834</v>
      </c>
      <c r="G194" s="417"/>
      <c r="H194" s="418"/>
      <c r="I194" s="418"/>
      <c r="J194" s="407"/>
    </row>
    <row r="195" spans="1:10" s="327" customFormat="1" ht="12.75">
      <c r="A195" s="259" t="s">
        <v>713</v>
      </c>
      <c r="B195" s="260"/>
      <c r="C195" s="213" t="s">
        <v>648</v>
      </c>
      <c r="D195" s="285"/>
      <c r="E195" s="422">
        <v>0</v>
      </c>
      <c r="F195" s="262">
        <v>0</v>
      </c>
      <c r="G195" s="303"/>
      <c r="H195" s="304"/>
      <c r="I195" s="304"/>
      <c r="J195" s="264"/>
    </row>
    <row r="196" spans="1:10" ht="12.75">
      <c r="A196" s="200" t="s">
        <v>714</v>
      </c>
      <c r="B196" s="201"/>
      <c r="C196" s="202"/>
      <c r="D196" s="163"/>
      <c r="E196" s="423"/>
      <c r="F196" s="204"/>
      <c r="G196" s="204"/>
      <c r="H196" s="205"/>
      <c r="I196" s="205"/>
      <c r="J196" s="206"/>
    </row>
    <row r="197" spans="1:10" s="327" customFormat="1" ht="12.75">
      <c r="A197" s="259" t="s">
        <v>715</v>
      </c>
      <c r="B197" s="260"/>
      <c r="C197" s="213" t="s">
        <v>651</v>
      </c>
      <c r="D197" s="285"/>
      <c r="E197" s="424">
        <v>0</v>
      </c>
      <c r="F197" s="262">
        <v>0</v>
      </c>
      <c r="G197" s="262"/>
      <c r="H197" s="269"/>
      <c r="I197" s="269"/>
      <c r="J197" s="264"/>
    </row>
    <row r="198" spans="1:10" ht="12.75">
      <c r="A198" s="200" t="s">
        <v>716</v>
      </c>
      <c r="B198" s="299"/>
      <c r="C198" s="300"/>
      <c r="D198" s="301"/>
      <c r="E198" s="423"/>
      <c r="F198" s="204"/>
      <c r="G198" s="204"/>
      <c r="H198" s="205"/>
      <c r="I198" s="205"/>
      <c r="J198" s="206"/>
    </row>
    <row r="199" spans="1:10" s="327" customFormat="1" ht="12.75">
      <c r="A199" s="259" t="s">
        <v>717</v>
      </c>
      <c r="B199" s="260"/>
      <c r="C199" s="213" t="s">
        <v>709</v>
      </c>
      <c r="D199" s="285"/>
      <c r="E199" s="424">
        <f>E200+E201</f>
        <v>1</v>
      </c>
      <c r="F199" s="262">
        <f>F200+F201+F202</f>
        <v>834</v>
      </c>
      <c r="G199" s="262"/>
      <c r="H199" s="269"/>
      <c r="I199" s="269"/>
      <c r="J199" s="264"/>
    </row>
    <row r="200" spans="1:10" s="576" customFormat="1" ht="12.75">
      <c r="A200" s="577" t="s">
        <v>718</v>
      </c>
      <c r="B200" s="667"/>
      <c r="C200" s="568"/>
      <c r="D200" s="575"/>
      <c r="E200" s="579"/>
      <c r="F200" s="571"/>
      <c r="G200" s="707"/>
      <c r="H200" s="572"/>
      <c r="I200" s="668"/>
      <c r="J200" s="578"/>
    </row>
    <row r="201" spans="1:10" s="576" customFormat="1" ht="51">
      <c r="A201" s="577" t="s">
        <v>1551</v>
      </c>
      <c r="B201" s="1189">
        <v>400002198</v>
      </c>
      <c r="C201" s="568" t="s">
        <v>1559</v>
      </c>
      <c r="D201" s="575">
        <f>F201/E201</f>
        <v>624</v>
      </c>
      <c r="E201" s="579">
        <v>1</v>
      </c>
      <c r="F201" s="1361">
        <f>I!F138</f>
        <v>624</v>
      </c>
      <c r="G201" s="571" t="s">
        <v>1069</v>
      </c>
      <c r="H201" s="572" t="s">
        <v>1550</v>
      </c>
      <c r="I201" s="668" t="s">
        <v>2070</v>
      </c>
      <c r="J201" s="578"/>
    </row>
    <row r="202" spans="1:10" s="576" customFormat="1" ht="51">
      <c r="A202" s="1121" t="s">
        <v>154</v>
      </c>
      <c r="B202" s="1191"/>
      <c r="C202" s="671" t="s">
        <v>153</v>
      </c>
      <c r="D202" s="1192">
        <f>F202/E202</f>
        <v>70</v>
      </c>
      <c r="E202" s="1193">
        <v>3</v>
      </c>
      <c r="F202" s="1362">
        <f>I!F144</f>
        <v>210</v>
      </c>
      <c r="G202" s="1176" t="s">
        <v>1069</v>
      </c>
      <c r="H202" s="276" t="s">
        <v>1550</v>
      </c>
      <c r="I202" s="1194" t="s">
        <v>2070</v>
      </c>
      <c r="J202" s="1195"/>
    </row>
    <row r="203" spans="1:10" ht="12.75">
      <c r="A203" s="411" t="s">
        <v>719</v>
      </c>
      <c r="B203" s="412"/>
      <c r="C203" s="1190" t="s">
        <v>720</v>
      </c>
      <c r="D203" s="414"/>
      <c r="E203" s="415">
        <f>E204+E225</f>
        <v>19</v>
      </c>
      <c r="F203" s="416">
        <f>F204+F225+F230+F223+F224</f>
        <v>5167.87</v>
      </c>
      <c r="G203" s="417"/>
      <c r="H203" s="418"/>
      <c r="I203" s="418"/>
      <c r="J203" s="407"/>
    </row>
    <row r="204" spans="1:10" s="327" customFormat="1" ht="12.75">
      <c r="A204" s="259" t="s">
        <v>721</v>
      </c>
      <c r="B204" s="260"/>
      <c r="C204" s="213" t="s">
        <v>648</v>
      </c>
      <c r="D204" s="706">
        <f aca="true" t="shared" si="9" ref="D204:D214">F204/E204</f>
        <v>65.62375</v>
      </c>
      <c r="E204" s="303">
        <f>SUM(E205:E220)</f>
        <v>16</v>
      </c>
      <c r="F204" s="216">
        <f>SUM(F205:F222)</f>
        <v>1049.98</v>
      </c>
      <c r="G204" s="303"/>
      <c r="H204" s="304"/>
      <c r="I204" s="305"/>
      <c r="J204" s="218"/>
    </row>
    <row r="205" spans="1:10" s="576" customFormat="1" ht="26.25" customHeight="1">
      <c r="A205" s="200" t="s">
        <v>722</v>
      </c>
      <c r="B205" s="291"/>
      <c r="C205" s="694" t="s">
        <v>1385</v>
      </c>
      <c r="D205" s="292">
        <f t="shared" si="9"/>
        <v>59.68</v>
      </c>
      <c r="E205" s="695">
        <v>1</v>
      </c>
      <c r="F205" s="1508">
        <v>59.68</v>
      </c>
      <c r="G205" s="707" t="s">
        <v>2027</v>
      </c>
      <c r="H205" s="276" t="s">
        <v>1550</v>
      </c>
      <c r="I205" s="693"/>
      <c r="J205" s="235"/>
    </row>
    <row r="206" spans="1:10" s="576" customFormat="1" ht="25.5">
      <c r="A206" s="200" t="s">
        <v>1207</v>
      </c>
      <c r="B206" s="291"/>
      <c r="C206" s="694" t="s">
        <v>1389</v>
      </c>
      <c r="D206" s="292">
        <f t="shared" si="9"/>
        <v>59.96</v>
      </c>
      <c r="E206" s="695">
        <v>1</v>
      </c>
      <c r="F206" s="1508">
        <v>59.96</v>
      </c>
      <c r="G206" s="707" t="s">
        <v>2027</v>
      </c>
      <c r="H206" s="276" t="s">
        <v>1550</v>
      </c>
      <c r="I206" s="693"/>
      <c r="J206" s="235"/>
    </row>
    <row r="207" spans="1:10" s="576" customFormat="1" ht="25.5">
      <c r="A207" s="200" t="s">
        <v>1208</v>
      </c>
      <c r="B207" s="291"/>
      <c r="C207" s="1578" t="s">
        <v>470</v>
      </c>
      <c r="D207" s="292">
        <f t="shared" si="9"/>
        <v>66</v>
      </c>
      <c r="E207" s="695">
        <v>1</v>
      </c>
      <c r="F207" s="1363">
        <v>66</v>
      </c>
      <c r="G207" s="707" t="s">
        <v>2027</v>
      </c>
      <c r="H207" s="276" t="s">
        <v>1550</v>
      </c>
      <c r="I207" s="693"/>
      <c r="J207" s="235"/>
    </row>
    <row r="208" spans="1:10" s="576" customFormat="1" ht="25.5">
      <c r="A208" s="200" t="s">
        <v>1209</v>
      </c>
      <c r="B208" s="291"/>
      <c r="C208" s="694" t="s">
        <v>1391</v>
      </c>
      <c r="D208" s="292">
        <f t="shared" si="9"/>
        <v>49.47</v>
      </c>
      <c r="E208" s="695">
        <v>1</v>
      </c>
      <c r="F208" s="1508">
        <v>49.47</v>
      </c>
      <c r="G208" s="707" t="s">
        <v>2027</v>
      </c>
      <c r="H208" s="276" t="s">
        <v>1550</v>
      </c>
      <c r="I208" s="693"/>
      <c r="J208" s="235"/>
    </row>
    <row r="209" spans="1:10" s="576" customFormat="1" ht="25.5">
      <c r="A209" s="200" t="s">
        <v>1210</v>
      </c>
      <c r="B209" s="291"/>
      <c r="C209" s="1570" t="s">
        <v>1394</v>
      </c>
      <c r="D209" s="292">
        <f t="shared" si="9"/>
        <v>65.17</v>
      </c>
      <c r="E209" s="695">
        <v>1</v>
      </c>
      <c r="F209" s="1508">
        <v>65.17</v>
      </c>
      <c r="G209" s="707" t="s">
        <v>2027</v>
      </c>
      <c r="H209" s="276" t="s">
        <v>1550</v>
      </c>
      <c r="I209" s="693"/>
      <c r="J209" s="235"/>
    </row>
    <row r="210" spans="1:10" s="576" customFormat="1" ht="25.5">
      <c r="A210" s="200" t="s">
        <v>1211</v>
      </c>
      <c r="B210" s="291"/>
      <c r="C210" s="1578" t="s">
        <v>1396</v>
      </c>
      <c r="D210" s="292">
        <f t="shared" si="9"/>
        <v>58</v>
      </c>
      <c r="E210" s="695">
        <v>1</v>
      </c>
      <c r="F210" s="1363">
        <v>58</v>
      </c>
      <c r="G210" s="707" t="s">
        <v>2027</v>
      </c>
      <c r="H210" s="276" t="s">
        <v>1550</v>
      </c>
      <c r="I210" s="693"/>
      <c r="J210" s="235"/>
    </row>
    <row r="211" spans="1:10" s="576" customFormat="1" ht="25.5">
      <c r="A211" s="200" t="s">
        <v>1212</v>
      </c>
      <c r="B211" s="291"/>
      <c r="C211" s="1578" t="s">
        <v>1400</v>
      </c>
      <c r="D211" s="292">
        <f t="shared" si="9"/>
        <v>60</v>
      </c>
      <c r="E211" s="695">
        <v>1</v>
      </c>
      <c r="F211" s="1363">
        <v>60</v>
      </c>
      <c r="G211" s="707" t="s">
        <v>2027</v>
      </c>
      <c r="H211" s="276" t="s">
        <v>1550</v>
      </c>
      <c r="I211" s="693"/>
      <c r="J211" s="235"/>
    </row>
    <row r="212" spans="1:10" s="576" customFormat="1" ht="25.5">
      <c r="A212" s="200" t="s">
        <v>1213</v>
      </c>
      <c r="B212" s="291"/>
      <c r="C212" s="1578" t="s">
        <v>1406</v>
      </c>
      <c r="D212" s="292">
        <f t="shared" si="9"/>
        <v>58</v>
      </c>
      <c r="E212" s="695">
        <v>1</v>
      </c>
      <c r="F212" s="1363">
        <v>58</v>
      </c>
      <c r="G212" s="707" t="s">
        <v>2027</v>
      </c>
      <c r="H212" s="276" t="s">
        <v>1550</v>
      </c>
      <c r="I212" s="693"/>
      <c r="J212" s="235"/>
    </row>
    <row r="213" spans="1:10" s="576" customFormat="1" ht="25.5">
      <c r="A213" s="200" t="s">
        <v>1214</v>
      </c>
      <c r="B213" s="291"/>
      <c r="C213" s="1578" t="s">
        <v>1407</v>
      </c>
      <c r="D213" s="292">
        <f t="shared" si="9"/>
        <v>60</v>
      </c>
      <c r="E213" s="695">
        <v>1</v>
      </c>
      <c r="F213" s="1363">
        <v>60</v>
      </c>
      <c r="G213" s="707" t="s">
        <v>2027</v>
      </c>
      <c r="H213" s="276" t="s">
        <v>1550</v>
      </c>
      <c r="I213" s="693"/>
      <c r="J213" s="235"/>
    </row>
    <row r="214" spans="1:10" s="576" customFormat="1" ht="25.5">
      <c r="A214" s="200" t="s">
        <v>1215</v>
      </c>
      <c r="B214" s="291"/>
      <c r="C214" s="1578" t="s">
        <v>1412</v>
      </c>
      <c r="D214" s="292">
        <f t="shared" si="9"/>
        <v>60</v>
      </c>
      <c r="E214" s="695">
        <v>1</v>
      </c>
      <c r="F214" s="1363">
        <v>60</v>
      </c>
      <c r="G214" s="707" t="s">
        <v>2027</v>
      </c>
      <c r="H214" s="276" t="s">
        <v>1550</v>
      </c>
      <c r="I214" s="693"/>
      <c r="J214" s="235"/>
    </row>
    <row r="215" spans="1:10" s="576" customFormat="1" ht="25.5">
      <c r="A215" s="200" t="s">
        <v>1216</v>
      </c>
      <c r="B215" s="291"/>
      <c r="C215" s="1578" t="s">
        <v>1413</v>
      </c>
      <c r="D215" s="292">
        <f aca="true" t="shared" si="10" ref="D215:D224">F215/E215</f>
        <v>66</v>
      </c>
      <c r="E215" s="695">
        <v>1</v>
      </c>
      <c r="F215" s="1363">
        <v>66</v>
      </c>
      <c r="G215" s="707" t="s">
        <v>2027</v>
      </c>
      <c r="H215" s="276" t="s">
        <v>1550</v>
      </c>
      <c r="I215" s="693"/>
      <c r="J215" s="235"/>
    </row>
    <row r="216" spans="1:10" s="576" customFormat="1" ht="25.5">
      <c r="A216" s="200" t="s">
        <v>1217</v>
      </c>
      <c r="B216" s="291"/>
      <c r="C216" s="1578" t="s">
        <v>1419</v>
      </c>
      <c r="D216" s="292">
        <f t="shared" si="10"/>
        <v>60</v>
      </c>
      <c r="E216" s="695">
        <v>1</v>
      </c>
      <c r="F216" s="1363">
        <v>60</v>
      </c>
      <c r="G216" s="707" t="s">
        <v>2027</v>
      </c>
      <c r="H216" s="276" t="s">
        <v>1550</v>
      </c>
      <c r="I216" s="693"/>
      <c r="J216" s="235"/>
    </row>
    <row r="217" spans="1:10" s="576" customFormat="1" ht="25.5">
      <c r="A217" s="200" t="s">
        <v>1218</v>
      </c>
      <c r="B217" s="291"/>
      <c r="C217" s="1578" t="s">
        <v>1420</v>
      </c>
      <c r="D217" s="292">
        <f t="shared" si="10"/>
        <v>68</v>
      </c>
      <c r="E217" s="695">
        <v>1</v>
      </c>
      <c r="F217" s="1363">
        <v>68</v>
      </c>
      <c r="G217" s="707" t="s">
        <v>2027</v>
      </c>
      <c r="H217" s="276" t="s">
        <v>1550</v>
      </c>
      <c r="I217" s="693"/>
      <c r="J217" s="235"/>
    </row>
    <row r="218" spans="1:10" s="576" customFormat="1" ht="25.5">
      <c r="A218" s="200" t="s">
        <v>1219</v>
      </c>
      <c r="B218" s="291"/>
      <c r="C218" s="1578" t="s">
        <v>1427</v>
      </c>
      <c r="D218" s="292">
        <f t="shared" si="10"/>
        <v>60</v>
      </c>
      <c r="E218" s="695">
        <v>1</v>
      </c>
      <c r="F218" s="1363">
        <v>60</v>
      </c>
      <c r="G218" s="707" t="s">
        <v>2027</v>
      </c>
      <c r="H218" s="276" t="s">
        <v>1550</v>
      </c>
      <c r="I218" s="693"/>
      <c r="J218" s="235"/>
    </row>
    <row r="219" spans="1:10" s="576" customFormat="1" ht="25.5">
      <c r="A219" s="200" t="s">
        <v>1220</v>
      </c>
      <c r="B219" s="291"/>
      <c r="C219" s="1578" t="s">
        <v>1428</v>
      </c>
      <c r="D219" s="292">
        <f t="shared" si="10"/>
        <v>60</v>
      </c>
      <c r="E219" s="695">
        <v>1</v>
      </c>
      <c r="F219" s="1363">
        <v>60</v>
      </c>
      <c r="G219" s="707" t="s">
        <v>2027</v>
      </c>
      <c r="H219" s="276" t="s">
        <v>1550</v>
      </c>
      <c r="I219" s="693"/>
      <c r="J219" s="235"/>
    </row>
    <row r="220" spans="1:10" s="576" customFormat="1" ht="25.5">
      <c r="A220" s="200" t="s">
        <v>1221</v>
      </c>
      <c r="B220" s="291"/>
      <c r="C220" s="1578" t="s">
        <v>1143</v>
      </c>
      <c r="D220" s="292">
        <f t="shared" si="10"/>
        <v>60</v>
      </c>
      <c r="E220" s="695">
        <v>1</v>
      </c>
      <c r="F220" s="1363">
        <v>60</v>
      </c>
      <c r="G220" s="707" t="s">
        <v>2027</v>
      </c>
      <c r="H220" s="276" t="s">
        <v>1550</v>
      </c>
      <c r="I220" s="693"/>
      <c r="J220" s="235"/>
    </row>
    <row r="221" spans="1:10" s="576" customFormat="1" ht="25.5">
      <c r="A221" s="200" t="s">
        <v>1222</v>
      </c>
      <c r="B221" s="291"/>
      <c r="C221" s="694" t="s">
        <v>791</v>
      </c>
      <c r="D221" s="292">
        <f t="shared" si="10"/>
        <v>13.7</v>
      </c>
      <c r="E221" s="695">
        <v>1</v>
      </c>
      <c r="F221" s="1508">
        <v>13.7</v>
      </c>
      <c r="G221" s="707" t="s">
        <v>2027</v>
      </c>
      <c r="H221" s="276" t="s">
        <v>1550</v>
      </c>
      <c r="I221" s="693"/>
      <c r="J221" s="235"/>
    </row>
    <row r="222" spans="1:10" s="576" customFormat="1" ht="25.5">
      <c r="A222" s="200"/>
      <c r="B222" s="291"/>
      <c r="C222" s="1578" t="s">
        <v>311</v>
      </c>
      <c r="D222" s="292">
        <f t="shared" si="10"/>
        <v>66</v>
      </c>
      <c r="E222" s="695">
        <v>1</v>
      </c>
      <c r="F222" s="1381">
        <v>66</v>
      </c>
      <c r="G222" s="707" t="s">
        <v>2027</v>
      </c>
      <c r="H222" s="276" t="s">
        <v>1550</v>
      </c>
      <c r="I222" s="693"/>
      <c r="J222" s="235"/>
    </row>
    <row r="223" spans="1:10" s="576" customFormat="1" ht="53.25" customHeight="1">
      <c r="A223" s="200" t="s">
        <v>1223</v>
      </c>
      <c r="B223" s="291"/>
      <c r="C223" s="694" t="s">
        <v>1307</v>
      </c>
      <c r="D223" s="292">
        <f t="shared" si="10"/>
        <v>36.705882352941174</v>
      </c>
      <c r="E223" s="695">
        <v>17</v>
      </c>
      <c r="F223" s="1363">
        <f>I!F162</f>
        <v>624</v>
      </c>
      <c r="G223" s="571" t="s">
        <v>1070</v>
      </c>
      <c r="H223" s="276" t="s">
        <v>1550</v>
      </c>
      <c r="I223" s="693"/>
      <c r="J223" s="235"/>
    </row>
    <row r="224" spans="1:10" s="576" customFormat="1" ht="36.75" customHeight="1">
      <c r="A224" s="200" t="s">
        <v>1224</v>
      </c>
      <c r="B224" s="291"/>
      <c r="C224" s="694" t="str">
        <f>I!B165</f>
        <v>Вартість проектів на розвантажувальні ТП 10/0,4кВА на 2014 рік .</v>
      </c>
      <c r="D224" s="292">
        <f t="shared" si="10"/>
        <v>6</v>
      </c>
      <c r="E224" s="695">
        <f>I!E165</f>
        <v>15</v>
      </c>
      <c r="F224" s="1363">
        <f>I!F165</f>
        <v>90</v>
      </c>
      <c r="G224" s="571" t="s">
        <v>1070</v>
      </c>
      <c r="H224" s="276" t="s">
        <v>1550</v>
      </c>
      <c r="I224" s="693"/>
      <c r="J224" s="235"/>
    </row>
    <row r="225" spans="1:10" ht="12.75">
      <c r="A225" s="259" t="s">
        <v>723</v>
      </c>
      <c r="B225" s="306"/>
      <c r="C225" s="213" t="s">
        <v>651</v>
      </c>
      <c r="D225" s="268">
        <f>F225/E225</f>
        <v>433.2966666666667</v>
      </c>
      <c r="E225" s="302">
        <f>SUM(E226:E228)</f>
        <v>3</v>
      </c>
      <c r="F225" s="262">
        <f>SUM(F226:F229)</f>
        <v>1299.89</v>
      </c>
      <c r="G225" s="262"/>
      <c r="H225" s="410"/>
      <c r="I225" s="262"/>
      <c r="J225" s="264"/>
    </row>
    <row r="226" spans="1:10" s="320" customFormat="1" ht="25.5">
      <c r="A226" s="200" t="s">
        <v>724</v>
      </c>
      <c r="B226" s="379"/>
      <c r="C226" s="694" t="s">
        <v>1388</v>
      </c>
      <c r="D226" s="265">
        <f>F226/E226</f>
        <v>52.01</v>
      </c>
      <c r="E226" s="697">
        <v>1</v>
      </c>
      <c r="F226" s="1496">
        <v>52.01</v>
      </c>
      <c r="G226" s="707" t="s">
        <v>2027</v>
      </c>
      <c r="H226" s="276" t="s">
        <v>1550</v>
      </c>
      <c r="I226" s="318"/>
      <c r="J226" s="324"/>
    </row>
    <row r="227" spans="1:10" s="320" customFormat="1" ht="25.5">
      <c r="A227" s="200" t="s">
        <v>1225</v>
      </c>
      <c r="B227" s="379"/>
      <c r="C227" s="694" t="s">
        <v>1395</v>
      </c>
      <c r="D227" s="265">
        <f>F227/E227</f>
        <v>59.98</v>
      </c>
      <c r="E227" s="697">
        <v>1</v>
      </c>
      <c r="F227" s="1496">
        <v>59.98</v>
      </c>
      <c r="G227" s="707" t="s">
        <v>2027</v>
      </c>
      <c r="H227" s="276" t="s">
        <v>1550</v>
      </c>
      <c r="I227" s="318"/>
      <c r="J227" s="324"/>
    </row>
    <row r="228" spans="1:10" s="320" customFormat="1" ht="25.5">
      <c r="A228" s="200" t="s">
        <v>776</v>
      </c>
      <c r="B228" s="291"/>
      <c r="C228" s="694" t="s">
        <v>777</v>
      </c>
      <c r="D228" s="265">
        <f>F228/E228</f>
        <v>13.9</v>
      </c>
      <c r="E228" s="697">
        <v>1</v>
      </c>
      <c r="F228" s="1496">
        <v>13.9</v>
      </c>
      <c r="G228" s="707" t="s">
        <v>2027</v>
      </c>
      <c r="H228" s="276" t="s">
        <v>1550</v>
      </c>
      <c r="I228" s="1211"/>
      <c r="J228" s="324"/>
    </row>
    <row r="229" spans="1:10" s="320" customFormat="1" ht="22.5">
      <c r="A229" s="200"/>
      <c r="B229" s="291"/>
      <c r="C229" s="1491" t="s">
        <v>909</v>
      </c>
      <c r="D229" s="1492">
        <f>F229/E229</f>
        <v>1174</v>
      </c>
      <c r="E229" s="1493">
        <v>1</v>
      </c>
      <c r="F229" s="1490">
        <f>'6. Проведення закупівлі '!F50</f>
        <v>1174</v>
      </c>
      <c r="G229" s="707" t="s">
        <v>2027</v>
      </c>
      <c r="H229" s="1499" t="s">
        <v>1550</v>
      </c>
      <c r="I229" s="1211"/>
      <c r="J229" s="324"/>
    </row>
    <row r="230" spans="1:10" ht="12.75">
      <c r="A230" s="225" t="s">
        <v>725</v>
      </c>
      <c r="B230" s="226"/>
      <c r="C230" s="227" t="s">
        <v>709</v>
      </c>
      <c r="D230" s="228"/>
      <c r="E230" s="325">
        <v>0</v>
      </c>
      <c r="F230" s="262">
        <f>SUM(F231:F234)</f>
        <v>2104</v>
      </c>
      <c r="G230" s="229"/>
      <c r="H230" s="1113"/>
      <c r="I230" s="230"/>
      <c r="J230" s="231"/>
    </row>
    <row r="231" spans="1:10" ht="27.75" customHeight="1">
      <c r="A231" s="275" t="s">
        <v>1148</v>
      </c>
      <c r="B231" s="1175"/>
      <c r="C231" s="202" t="str">
        <f>I!B106</f>
        <v>Заміна силових трансформаторів 10/0,4кВ 160кВА</v>
      </c>
      <c r="D231" s="1167">
        <f>F231/E231</f>
        <v>23</v>
      </c>
      <c r="E231" s="204">
        <f>I!E106</f>
        <v>10</v>
      </c>
      <c r="F231" s="1364">
        <f>I!F106</f>
        <v>230</v>
      </c>
      <c r="G231" s="1176" t="s">
        <v>1070</v>
      </c>
      <c r="H231" s="276" t="s">
        <v>1151</v>
      </c>
      <c r="I231" s="321"/>
      <c r="J231" s="1177"/>
    </row>
    <row r="232" spans="1:10" ht="23.25" customHeight="1">
      <c r="A232" s="275" t="s">
        <v>1149</v>
      </c>
      <c r="B232" s="1175"/>
      <c r="C232" s="202" t="str">
        <f>I!B107</f>
        <v>Заміна силових трансформаторів 10/0,4кВ 250кВА</v>
      </c>
      <c r="D232" s="1167">
        <f>F232/E232</f>
        <v>26</v>
      </c>
      <c r="E232" s="204">
        <f>I!E107</f>
        <v>8</v>
      </c>
      <c r="F232" s="1364">
        <f>I!F107</f>
        <v>208</v>
      </c>
      <c r="G232" s="1176" t="s">
        <v>1070</v>
      </c>
      <c r="H232" s="276" t="s">
        <v>1151</v>
      </c>
      <c r="I232" s="321"/>
      <c r="J232" s="1177"/>
    </row>
    <row r="233" spans="1:10" ht="26.25" customHeight="1">
      <c r="A233" s="275" t="s">
        <v>1150</v>
      </c>
      <c r="B233" s="1175"/>
      <c r="C233" s="202" t="str">
        <f>I!B108</f>
        <v>Заміна силових трансформаторів 10/0,4кВ 400кВА</v>
      </c>
      <c r="D233" s="1167">
        <f>F233/E233</f>
        <v>41</v>
      </c>
      <c r="E233" s="204">
        <f>I!E108</f>
        <v>2</v>
      </c>
      <c r="F233" s="1364">
        <f>I!F108</f>
        <v>82</v>
      </c>
      <c r="G233" s="1176" t="s">
        <v>1070</v>
      </c>
      <c r="H233" s="276" t="s">
        <v>1151</v>
      </c>
      <c r="I233" s="321"/>
      <c r="J233" s="1177"/>
    </row>
    <row r="234" spans="1:10" ht="26.25" customHeight="1">
      <c r="A234" s="275" t="s">
        <v>1159</v>
      </c>
      <c r="B234" s="1175"/>
      <c r="C234" s="1178" t="s">
        <v>1160</v>
      </c>
      <c r="D234" s="125">
        <f>F234/E234</f>
        <v>51.096774193548384</v>
      </c>
      <c r="E234" s="1179">
        <v>31</v>
      </c>
      <c r="F234" s="1509">
        <f>'6. Проведення закупівлі '!F281+'6. Проведення закупівлі '!F280+'6. Проведення закупівлі '!F133</f>
        <v>1584</v>
      </c>
      <c r="G234" s="1176" t="s">
        <v>1069</v>
      </c>
      <c r="H234" s="276" t="s">
        <v>1550</v>
      </c>
      <c r="I234" s="1180"/>
      <c r="J234" s="1181"/>
    </row>
    <row r="235" spans="1:10" ht="12.75">
      <c r="A235" s="1885" t="s">
        <v>381</v>
      </c>
      <c r="B235" s="1886"/>
      <c r="C235" s="1886"/>
      <c r="D235" s="1886"/>
      <c r="E235" s="1887"/>
      <c r="F235" s="419">
        <f>F6+F11+F16+F69+F143+F148+F153+F171+F177+F194+F203</f>
        <v>38653.399999999994</v>
      </c>
      <c r="G235" s="420" t="s">
        <v>726</v>
      </c>
      <c r="H235" s="420"/>
      <c r="I235" s="420"/>
      <c r="J235" s="421" t="s">
        <v>726</v>
      </c>
    </row>
    <row r="236" spans="1:10" ht="12.75">
      <c r="A236" s="309"/>
      <c r="B236" s="309"/>
      <c r="C236" s="309"/>
      <c r="D236" s="309"/>
      <c r="E236" s="309"/>
      <c r="F236" s="310"/>
      <c r="G236" s="309"/>
      <c r="H236" s="309"/>
      <c r="I236" s="309"/>
      <c r="J236" s="309"/>
    </row>
    <row r="237" spans="1:10" ht="12.75">
      <c r="A237" s="1888" t="s">
        <v>727</v>
      </c>
      <c r="B237" s="1888"/>
      <c r="C237" s="1888"/>
      <c r="D237" s="1888"/>
      <c r="E237" s="1888"/>
      <c r="F237" s="1888"/>
      <c r="G237" s="1888"/>
      <c r="H237" s="1888"/>
      <c r="I237" s="1888"/>
      <c r="J237" s="1888"/>
    </row>
    <row r="238" spans="1:10" ht="12.75">
      <c r="A238" s="1889" t="s">
        <v>728</v>
      </c>
      <c r="B238" s="1889"/>
      <c r="C238" s="1889"/>
      <c r="D238" s="1889"/>
      <c r="E238" s="1889"/>
      <c r="F238" s="1889"/>
      <c r="G238" s="1889"/>
      <c r="H238" s="1889"/>
      <c r="I238" s="1889"/>
      <c r="J238" s="1889"/>
    </row>
    <row r="240" spans="5:6" ht="12.75">
      <c r="E240" s="1185"/>
      <c r="F240" s="1184"/>
    </row>
  </sheetData>
  <mergeCells count="13">
    <mergeCell ref="A238:J238"/>
    <mergeCell ref="A2:J2"/>
    <mergeCell ref="A3:A4"/>
    <mergeCell ref="B3:B4"/>
    <mergeCell ref="C3:C4"/>
    <mergeCell ref="D3:D4"/>
    <mergeCell ref="E3:F3"/>
    <mergeCell ref="G3:G4"/>
    <mergeCell ref="H3:H4"/>
    <mergeCell ref="I3:I4"/>
    <mergeCell ref="J3:J4"/>
    <mergeCell ref="A235:E235"/>
    <mergeCell ref="A237:J237"/>
  </mergeCells>
  <printOptions/>
  <pageMargins left="0.5905511811023623" right="0.5905511811023623" top="0.984251968503937" bottom="0.984251968503937" header="0" footer="0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33"/>
  <sheetViews>
    <sheetView workbookViewId="0" topLeftCell="A4">
      <pane ySplit="4" topLeftCell="BM23" activePane="bottomLeft" state="frozen"/>
      <selection pane="topLeft" activeCell="A4" sqref="A4"/>
      <selection pane="bottomLeft" activeCell="G19" sqref="G19"/>
    </sheetView>
  </sheetViews>
  <sheetFormatPr defaultColWidth="9.00390625" defaultRowHeight="12.75"/>
  <cols>
    <col min="1" max="1" width="6.625" style="0" customWidth="1"/>
    <col min="2" max="2" width="15.875" style="0" customWidth="1"/>
    <col min="3" max="3" width="14.25390625" style="0" customWidth="1"/>
    <col min="10" max="10" width="8.875" style="0" customWidth="1"/>
    <col min="12" max="12" width="9.375" style="0" customWidth="1"/>
    <col min="13" max="13" width="9.00390625" style="0" customWidth="1"/>
    <col min="15" max="15" width="10.00390625" style="0" customWidth="1"/>
  </cols>
  <sheetData>
    <row r="2" spans="1:15" ht="15.75">
      <c r="A2" s="1475" t="s">
        <v>572</v>
      </c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614"/>
    </row>
    <row r="3" spans="1:15" ht="12.75" customHeight="1">
      <c r="A3" s="1870" t="s">
        <v>380</v>
      </c>
      <c r="B3" s="1871" t="s">
        <v>446</v>
      </c>
      <c r="C3" s="1872"/>
      <c r="D3" s="1877" t="s">
        <v>482</v>
      </c>
      <c r="E3" s="1877"/>
      <c r="F3" s="1870" t="s">
        <v>447</v>
      </c>
      <c r="G3" s="1870"/>
      <c r="H3" s="1870"/>
      <c r="I3" s="1870"/>
      <c r="J3" s="1870"/>
      <c r="K3" s="1870"/>
      <c r="L3" s="1870"/>
      <c r="M3" s="1870"/>
      <c r="N3" s="1878" t="s">
        <v>474</v>
      </c>
      <c r="O3" s="1850" t="s">
        <v>390</v>
      </c>
    </row>
    <row r="4" spans="1:15" ht="12.75">
      <c r="A4" s="1870"/>
      <c r="B4" s="1875"/>
      <c r="C4" s="1876"/>
      <c r="D4" s="1877"/>
      <c r="E4" s="1877"/>
      <c r="F4" s="1906">
        <v>2012</v>
      </c>
      <c r="G4" s="1907"/>
      <c r="H4" s="1907"/>
      <c r="I4" s="1908"/>
      <c r="J4" s="117">
        <v>2013</v>
      </c>
      <c r="K4" s="117">
        <v>2014</v>
      </c>
      <c r="L4" s="117">
        <v>2015</v>
      </c>
      <c r="M4" s="117">
        <v>2016</v>
      </c>
      <c r="N4" s="1879"/>
      <c r="O4" s="1881"/>
    </row>
    <row r="5" spans="1:15" ht="92.25" customHeight="1">
      <c r="A5" s="1870"/>
      <c r="B5" s="1875"/>
      <c r="C5" s="1876"/>
      <c r="D5" s="1870" t="s">
        <v>481</v>
      </c>
      <c r="E5" s="1870" t="s">
        <v>432</v>
      </c>
      <c r="F5" s="1852" t="s">
        <v>476</v>
      </c>
      <c r="G5" s="1854"/>
      <c r="H5" s="1870" t="s">
        <v>573</v>
      </c>
      <c r="I5" s="1870"/>
      <c r="J5" s="1870" t="s">
        <v>481</v>
      </c>
      <c r="K5" s="1870" t="s">
        <v>481</v>
      </c>
      <c r="L5" s="1870" t="s">
        <v>481</v>
      </c>
      <c r="M5" s="1870" t="s">
        <v>481</v>
      </c>
      <c r="N5" s="1880"/>
      <c r="O5" s="1881"/>
    </row>
    <row r="6" spans="1:15" ht="25.5">
      <c r="A6" s="1870"/>
      <c r="B6" s="1873"/>
      <c r="C6" s="1874"/>
      <c r="D6" s="1870"/>
      <c r="E6" s="1870"/>
      <c r="F6" s="115" t="s">
        <v>481</v>
      </c>
      <c r="G6" s="115" t="s">
        <v>432</v>
      </c>
      <c r="H6" s="115" t="s">
        <v>574</v>
      </c>
      <c r="I6" s="115" t="s">
        <v>432</v>
      </c>
      <c r="J6" s="1870"/>
      <c r="K6" s="1870"/>
      <c r="L6" s="1870"/>
      <c r="M6" s="1870"/>
      <c r="N6" s="116" t="s">
        <v>478</v>
      </c>
      <c r="O6" s="1851"/>
    </row>
    <row r="7" spans="1:15" ht="12.75">
      <c r="A7" s="121">
        <v>1</v>
      </c>
      <c r="B7" s="1868">
        <v>2</v>
      </c>
      <c r="C7" s="1869"/>
      <c r="D7" s="121">
        <v>3</v>
      </c>
      <c r="E7" s="121">
        <v>4</v>
      </c>
      <c r="F7" s="121">
        <v>5</v>
      </c>
      <c r="G7" s="121">
        <v>6</v>
      </c>
      <c r="H7" s="121">
        <v>7</v>
      </c>
      <c r="I7" s="121">
        <v>8</v>
      </c>
      <c r="J7" s="121">
        <v>9</v>
      </c>
      <c r="K7" s="121">
        <v>10</v>
      </c>
      <c r="L7" s="121">
        <v>11</v>
      </c>
      <c r="M7" s="121">
        <v>12</v>
      </c>
      <c r="N7" s="121">
        <v>13</v>
      </c>
      <c r="O7" s="121">
        <v>14</v>
      </c>
    </row>
    <row r="8" spans="1:15" ht="27" customHeight="1">
      <c r="A8" s="161" t="s">
        <v>575</v>
      </c>
      <c r="B8" s="1860" t="s">
        <v>576</v>
      </c>
      <c r="C8" s="1860"/>
      <c r="D8" s="193">
        <f>F8+J8+K8+L8+M8</f>
        <v>48464.60913108746</v>
      </c>
      <c r="E8" s="194">
        <f>IF(D32=0,0,D8/D32)</f>
        <v>1</v>
      </c>
      <c r="F8" s="193">
        <f>F9+F12+F13+F24</f>
        <v>7372.371610105264</v>
      </c>
      <c r="G8" s="194">
        <f>IF(F32=0,0,F8/F32)</f>
        <v>1</v>
      </c>
      <c r="H8" s="193">
        <f>H12+H13+H24</f>
        <v>1.2845610000000003</v>
      </c>
      <c r="I8" s="682">
        <v>1</v>
      </c>
      <c r="J8" s="193">
        <f>J12+J13+J24</f>
        <v>9462.528054749462</v>
      </c>
      <c r="K8" s="193">
        <f>K12+K13+K24</f>
        <v>9953.488321659195</v>
      </c>
      <c r="L8" s="193">
        <f>L12+L13+L24</f>
        <v>10224.719394556843</v>
      </c>
      <c r="M8" s="193">
        <f>M12+M13+M24</f>
        <v>11451.501750016701</v>
      </c>
      <c r="N8" s="196"/>
      <c r="O8" s="196"/>
    </row>
    <row r="9" spans="1:15" ht="24.75" customHeight="1">
      <c r="A9" s="125" t="s">
        <v>577</v>
      </c>
      <c r="B9" s="1903" t="s">
        <v>604</v>
      </c>
      <c r="C9" s="1903"/>
      <c r="D9" s="164">
        <f aca="true" t="shared" si="0" ref="D9:D31">F9+J9+K9+L9+M9</f>
        <v>476.7159221052633</v>
      </c>
      <c r="E9" s="165">
        <f>IF(D8=0,0,D9/D8)</f>
        <v>0.009836371955788155</v>
      </c>
      <c r="F9" s="197">
        <f>I!F205</f>
        <v>476.7159221052633</v>
      </c>
      <c r="G9" s="165">
        <f>IF(F8=0,0,F9/F8)</f>
        <v>0.06466249225036781</v>
      </c>
      <c r="H9" s="167">
        <v>0</v>
      </c>
      <c r="I9" s="683">
        <f>H9/H8</f>
        <v>0</v>
      </c>
      <c r="J9" s="328">
        <f aca="true" t="shared" si="1" ref="J9:M11">SUM(L9,P9:S9)</f>
        <v>0</v>
      </c>
      <c r="K9" s="328">
        <f t="shared" si="1"/>
        <v>0</v>
      </c>
      <c r="L9" s="328">
        <f t="shared" si="1"/>
        <v>0</v>
      </c>
      <c r="M9" s="328">
        <f t="shared" si="1"/>
        <v>0</v>
      </c>
      <c r="N9" s="196" t="s">
        <v>203</v>
      </c>
      <c r="O9" s="169"/>
    </row>
    <row r="10" spans="1:15" ht="51.75" customHeight="1">
      <c r="A10" s="125" t="s">
        <v>605</v>
      </c>
      <c r="B10" s="1903" t="s">
        <v>606</v>
      </c>
      <c r="C10" s="1903"/>
      <c r="D10" s="164">
        <f t="shared" si="0"/>
        <v>0</v>
      </c>
      <c r="E10" s="165">
        <f>IF(D8=0,0,D10/D8)</f>
        <v>0</v>
      </c>
      <c r="F10" s="167"/>
      <c r="G10" s="165">
        <f>IF(F8=0,0,F10/F8)</f>
        <v>0</v>
      </c>
      <c r="H10" s="167">
        <v>0</v>
      </c>
      <c r="I10" s="683">
        <f>H10/H8</f>
        <v>0</v>
      </c>
      <c r="J10" s="328">
        <f t="shared" si="1"/>
        <v>0</v>
      </c>
      <c r="K10" s="328">
        <f t="shared" si="1"/>
        <v>0</v>
      </c>
      <c r="L10" s="328">
        <f t="shared" si="1"/>
        <v>0</v>
      </c>
      <c r="M10" s="328">
        <f t="shared" si="1"/>
        <v>0</v>
      </c>
      <c r="N10" s="169" t="s">
        <v>348</v>
      </c>
      <c r="O10" s="169"/>
    </row>
    <row r="11" spans="1:15" ht="25.5">
      <c r="A11" s="1864" t="s">
        <v>607</v>
      </c>
      <c r="B11" s="1904" t="s">
        <v>608</v>
      </c>
      <c r="C11" s="156" t="s">
        <v>609</v>
      </c>
      <c r="D11" s="164">
        <f t="shared" si="0"/>
        <v>0</v>
      </c>
      <c r="E11" s="158">
        <f>IF(D8=0,0,D11/D8)</f>
        <v>0</v>
      </c>
      <c r="F11" s="159"/>
      <c r="G11" s="165">
        <f>IF(F8=0,0,F11/F8)</f>
        <v>0</v>
      </c>
      <c r="H11" s="684">
        <v>0</v>
      </c>
      <c r="I11" s="685">
        <f>H11/H8</f>
        <v>0</v>
      </c>
      <c r="J11" s="328">
        <f t="shared" si="1"/>
        <v>0</v>
      </c>
      <c r="K11" s="328">
        <f t="shared" si="1"/>
        <v>0</v>
      </c>
      <c r="L11" s="328">
        <f t="shared" si="1"/>
        <v>0</v>
      </c>
      <c r="M11" s="328">
        <f t="shared" si="1"/>
        <v>0</v>
      </c>
      <c r="N11" s="196" t="s">
        <v>203</v>
      </c>
      <c r="O11" s="169"/>
    </row>
    <row r="12" spans="1:15" ht="44.25" customHeight="1">
      <c r="A12" s="1864"/>
      <c r="B12" s="1905"/>
      <c r="C12" s="195" t="s">
        <v>610</v>
      </c>
      <c r="D12" s="193">
        <f t="shared" si="0"/>
        <v>532.9968</v>
      </c>
      <c r="E12" s="1122">
        <f>IF(D8=0,0,D12/D8)</f>
        <v>0.01099764982233419</v>
      </c>
      <c r="F12" s="1123">
        <f>I!F203</f>
        <v>73.99680000000001</v>
      </c>
      <c r="G12" s="194">
        <f>IF(F8=0,0,F12/F8)</f>
        <v>0.010037041526579188</v>
      </c>
      <c r="H12" s="1124">
        <v>0.00027</v>
      </c>
      <c r="I12" s="688">
        <f>H12/H8</f>
        <v>0.00021018853911959024</v>
      </c>
      <c r="J12" s="1123">
        <v>87</v>
      </c>
      <c r="K12" s="1123">
        <v>108</v>
      </c>
      <c r="L12" s="1123">
        <v>119</v>
      </c>
      <c r="M12" s="197">
        <v>145</v>
      </c>
      <c r="N12" s="169" t="s">
        <v>348</v>
      </c>
      <c r="O12" s="169"/>
    </row>
    <row r="13" spans="1:15" ht="37.5" customHeight="1">
      <c r="A13" s="1864" t="s">
        <v>611</v>
      </c>
      <c r="B13" s="1860" t="s">
        <v>612</v>
      </c>
      <c r="C13" s="1860"/>
      <c r="D13" s="193">
        <f t="shared" si="0"/>
        <v>47115.246416521695</v>
      </c>
      <c r="E13" s="194">
        <f>D13/D8</f>
        <v>0.9721577716449544</v>
      </c>
      <c r="F13" s="193">
        <f>SUM(F16:F23)</f>
        <v>6760.198888000001</v>
      </c>
      <c r="G13" s="194">
        <f>IF(F8=0,0,F13/F8)</f>
        <v>0.9169639358295285</v>
      </c>
      <c r="H13" s="193">
        <f>SUM(H16:H23)</f>
        <v>1.2362910000000003</v>
      </c>
      <c r="I13" s="691">
        <f>H13/H8</f>
        <v>0.9624229600618421</v>
      </c>
      <c r="J13" s="193">
        <v>9315.659475941984</v>
      </c>
      <c r="K13" s="193">
        <v>9782.575428373311</v>
      </c>
      <c r="L13" s="193">
        <v>10042.310874189696</v>
      </c>
      <c r="M13" s="193">
        <v>11214.501750016701</v>
      </c>
      <c r="N13" s="169" t="s">
        <v>698</v>
      </c>
      <c r="O13" s="169" t="s">
        <v>698</v>
      </c>
    </row>
    <row r="14" spans="1:15" ht="12.75">
      <c r="A14" s="1864"/>
      <c r="B14" s="1864" t="s">
        <v>613</v>
      </c>
      <c r="C14" s="1864"/>
      <c r="D14" s="164">
        <f t="shared" si="0"/>
        <v>25910</v>
      </c>
      <c r="E14" s="165">
        <f>D14/D13</f>
        <v>0.5499281436616715</v>
      </c>
      <c r="F14" s="167">
        <v>4667.2</v>
      </c>
      <c r="G14" s="165">
        <f>IF(F13=0,0,F14/F13)</f>
        <v>0.6903938888964829</v>
      </c>
      <c r="H14" s="167">
        <v>0.73</v>
      </c>
      <c r="I14" s="685">
        <f>H14/H8</f>
        <v>0.5682875316937069</v>
      </c>
      <c r="J14" s="167">
        <v>5000.3</v>
      </c>
      <c r="K14" s="167">
        <v>5397.5</v>
      </c>
      <c r="L14" s="167">
        <v>5547.4</v>
      </c>
      <c r="M14" s="167">
        <v>5297.6</v>
      </c>
      <c r="N14" s="169"/>
      <c r="O14" s="169"/>
    </row>
    <row r="15" spans="1:15" ht="12.75">
      <c r="A15" s="1864"/>
      <c r="B15" s="1864" t="s">
        <v>614</v>
      </c>
      <c r="C15" s="1864"/>
      <c r="D15" s="164">
        <f t="shared" si="0"/>
        <v>21205.246416521695</v>
      </c>
      <c r="E15" s="165">
        <f>IF(D13=0,0,D15/D13)</f>
        <v>0.4500718563383284</v>
      </c>
      <c r="F15" s="167">
        <f>F13-F14</f>
        <v>2092.998888000001</v>
      </c>
      <c r="G15" s="165">
        <f>IF(F13=0,0,F15/F13)</f>
        <v>0.3096061111035171</v>
      </c>
      <c r="H15" s="167">
        <v>0.49</v>
      </c>
      <c r="I15" s="685">
        <f>H15/H8</f>
        <v>0.3814532746985156</v>
      </c>
      <c r="J15" s="167">
        <f>J13-J14</f>
        <v>4315.359475941984</v>
      </c>
      <c r="K15" s="167">
        <f>K13-K14</f>
        <v>4385.075428373311</v>
      </c>
      <c r="L15" s="167">
        <f>L13-L14</f>
        <v>4494.910874189696</v>
      </c>
      <c r="M15" s="167">
        <f>M13-M14</f>
        <v>5916.901750016701</v>
      </c>
      <c r="N15" s="169"/>
      <c r="O15" s="169"/>
    </row>
    <row r="16" spans="1:15" ht="50.25" customHeight="1">
      <c r="A16" s="125" t="s">
        <v>617</v>
      </c>
      <c r="B16" s="1898" t="s">
        <v>437</v>
      </c>
      <c r="C16" s="1899"/>
      <c r="D16" s="164">
        <f t="shared" si="0"/>
        <v>9433.497471166735</v>
      </c>
      <c r="E16" s="165">
        <f>D16/D13</f>
        <v>0.20022175810713222</v>
      </c>
      <c r="F16" s="167">
        <f>'6. Проведення закупівлі '!F152</f>
        <v>990.56</v>
      </c>
      <c r="G16" s="165">
        <f>IF(F13=0,0,F16/F13)</f>
        <v>0.1465282333273269</v>
      </c>
      <c r="H16" s="686">
        <v>0.14773</v>
      </c>
      <c r="I16" s="685">
        <f>H16/H13</f>
        <v>0.11949452030306779</v>
      </c>
      <c r="J16" s="167">
        <v>1857.2172443751579</v>
      </c>
      <c r="K16" s="167">
        <v>1951.6566558196414</v>
      </c>
      <c r="L16" s="167">
        <v>1967.0317854859654</v>
      </c>
      <c r="M16" s="167">
        <v>2667.03178548597</v>
      </c>
      <c r="N16" s="196" t="s">
        <v>207</v>
      </c>
      <c r="O16" s="169"/>
    </row>
    <row r="17" spans="1:15" ht="50.25" customHeight="1">
      <c r="A17" s="125" t="s">
        <v>464</v>
      </c>
      <c r="B17" s="1898" t="s">
        <v>441</v>
      </c>
      <c r="C17" s="1899"/>
      <c r="D17" s="164">
        <f t="shared" si="0"/>
        <v>3721.78872689614</v>
      </c>
      <c r="E17" s="165">
        <f>D17/D13</f>
        <v>0.07899329855974258</v>
      </c>
      <c r="F17" s="167">
        <f>'6. Проведення закупівлі '!F153</f>
        <v>465.46</v>
      </c>
      <c r="G17" s="165">
        <f>IF(F13=0,0,F17/F13)</f>
        <v>0.06885300384079468</v>
      </c>
      <c r="H17" s="686">
        <v>0.031642</v>
      </c>
      <c r="I17" s="685">
        <f>H17/H13</f>
        <v>0.025594297782641787</v>
      </c>
      <c r="J17" s="167">
        <v>737.8867235120874</v>
      </c>
      <c r="K17" s="167">
        <v>775.4082294598878</v>
      </c>
      <c r="L17" s="167">
        <v>781.5168869620824</v>
      </c>
      <c r="M17" s="167">
        <v>961.516886962082</v>
      </c>
      <c r="N17" s="169" t="s">
        <v>347</v>
      </c>
      <c r="O17" s="169"/>
    </row>
    <row r="18" spans="1:15" ht="37.5" customHeight="1">
      <c r="A18" s="125" t="s">
        <v>465</v>
      </c>
      <c r="B18" s="1896" t="s">
        <v>403</v>
      </c>
      <c r="C18" s="1897"/>
      <c r="D18" s="164">
        <f t="shared" si="0"/>
        <v>15365.96557094178</v>
      </c>
      <c r="E18" s="165">
        <f>D18/D13</f>
        <v>0.3261357360863439</v>
      </c>
      <c r="F18" s="167">
        <f>'6. Проведення закупівлі '!F156+27.615</f>
        <v>3199.90392</v>
      </c>
      <c r="G18" s="165">
        <f>IF(F13=0,0,F18/F13)</f>
        <v>0.47334464163179213</v>
      </c>
      <c r="H18" s="686">
        <v>0.866261</v>
      </c>
      <c r="I18" s="685">
        <f>H18/H13</f>
        <v>0.7006934451516672</v>
      </c>
      <c r="J18" s="167">
        <v>2834.37044743475</v>
      </c>
      <c r="K18" s="167">
        <v>2963.24306810577</v>
      </c>
      <c r="L18" s="167">
        <v>3084.22406770063</v>
      </c>
      <c r="M18" s="167">
        <v>3284.22406770063</v>
      </c>
      <c r="N18" s="196" t="s">
        <v>206</v>
      </c>
      <c r="O18" s="169"/>
    </row>
    <row r="19" spans="1:15" ht="36" customHeight="1">
      <c r="A19" s="125" t="s">
        <v>466</v>
      </c>
      <c r="B19" s="1896" t="s">
        <v>443</v>
      </c>
      <c r="C19" s="1897"/>
      <c r="D19" s="164">
        <f t="shared" si="0"/>
        <v>9319.971857510001</v>
      </c>
      <c r="E19" s="165">
        <f>D19/D13</f>
        <v>0.19781222781086438</v>
      </c>
      <c r="F19" s="167">
        <f>'6. Проведення закупівлі '!F157+205.53</f>
        <v>1257.964968</v>
      </c>
      <c r="G19" s="165">
        <f>IF(F13=0,0,F19/F13)</f>
        <v>0.18608401747365866</v>
      </c>
      <c r="H19" s="686">
        <v>0.138176</v>
      </c>
      <c r="I19" s="685">
        <f>H19/H13</f>
        <v>0.11176656628576927</v>
      </c>
      <c r="J19" s="167">
        <v>1822.28291527853</v>
      </c>
      <c r="K19" s="167">
        <v>1974.26595449543</v>
      </c>
      <c r="L19" s="167">
        <v>2082.72900986802</v>
      </c>
      <c r="M19" s="167">
        <v>2182.72900986802</v>
      </c>
      <c r="N19" s="169" t="s">
        <v>1318</v>
      </c>
      <c r="O19" s="169"/>
    </row>
    <row r="20" spans="1:15" ht="35.25" customHeight="1">
      <c r="A20" s="125" t="s">
        <v>467</v>
      </c>
      <c r="B20" s="1896" t="s">
        <v>434</v>
      </c>
      <c r="C20" s="1897"/>
      <c r="D20" s="164">
        <f t="shared" si="0"/>
        <v>2110.5519198670227</v>
      </c>
      <c r="E20" s="165">
        <f>D20/D13</f>
        <v>0.044795519081206055</v>
      </c>
      <c r="F20" s="167">
        <f>'6. Проведення закупівлі '!F161</f>
        <v>219.96</v>
      </c>
      <c r="G20" s="165">
        <f>IF(F13=0,0,F20/F13)</f>
        <v>0.0325375042427302</v>
      </c>
      <c r="H20" s="686">
        <v>0.020582</v>
      </c>
      <c r="I20" s="685">
        <f>H20/H13</f>
        <v>0.016648183963160774</v>
      </c>
      <c r="J20" s="167">
        <v>447.7818490641972</v>
      </c>
      <c r="K20" s="167">
        <v>470.5515354911466</v>
      </c>
      <c r="L20" s="167">
        <v>474.25853531167894</v>
      </c>
      <c r="M20" s="167">
        <v>498</v>
      </c>
      <c r="N20" s="196" t="s">
        <v>205</v>
      </c>
      <c r="O20" s="169"/>
    </row>
    <row r="21" spans="1:15" ht="35.25" customHeight="1">
      <c r="A21" s="125" t="s">
        <v>896</v>
      </c>
      <c r="B21" s="1896" t="s">
        <v>818</v>
      </c>
      <c r="C21" s="1900"/>
      <c r="D21" s="164">
        <f t="shared" si="0"/>
        <v>120.35</v>
      </c>
      <c r="E21" s="165">
        <f>D21/D13</f>
        <v>0.0025543748394319635</v>
      </c>
      <c r="F21" s="167">
        <f>'6. Проведення закупівлі '!F158</f>
        <v>120.35</v>
      </c>
      <c r="G21" s="165">
        <f>IF(F13=0,0,F21/F13)</f>
        <v>0.017802730658358697</v>
      </c>
      <c r="H21" s="686">
        <v>0.011354</v>
      </c>
      <c r="I21" s="685">
        <f>H21/H14</f>
        <v>0.015553424657534246</v>
      </c>
      <c r="J21" s="167">
        <v>0</v>
      </c>
      <c r="K21" s="167">
        <v>0</v>
      </c>
      <c r="L21" s="167">
        <v>0</v>
      </c>
      <c r="M21" s="167">
        <v>0</v>
      </c>
      <c r="N21" s="196"/>
      <c r="O21" s="169"/>
    </row>
    <row r="22" spans="1:15" ht="36.75" customHeight="1">
      <c r="A22" s="125" t="s">
        <v>468</v>
      </c>
      <c r="B22" s="1896" t="s">
        <v>463</v>
      </c>
      <c r="C22" s="1897"/>
      <c r="D22" s="164">
        <f t="shared" si="0"/>
        <v>1184.1355921247657</v>
      </c>
      <c r="E22" s="165">
        <f>D22/D13</f>
        <v>0.02513274751141979</v>
      </c>
      <c r="F22" s="167">
        <f>'6. Проведення закупівлі '!F162</f>
        <v>156</v>
      </c>
      <c r="G22" s="165">
        <f>IF(F13=0,0,F22/F13)</f>
        <v>0.023076244143780282</v>
      </c>
      <c r="H22" s="686">
        <v>0.009741</v>
      </c>
      <c r="I22" s="685">
        <f>H22/H13</f>
        <v>0.007879212903758094</v>
      </c>
      <c r="J22" s="167">
        <v>251.81382895220162</v>
      </c>
      <c r="K22" s="167">
        <v>264.61855057098495</v>
      </c>
      <c r="L22" s="167">
        <v>266.70321260157914</v>
      </c>
      <c r="M22" s="167">
        <v>245</v>
      </c>
      <c r="N22" s="169" t="s">
        <v>1319</v>
      </c>
      <c r="O22" s="169"/>
    </row>
    <row r="23" spans="1:15" ht="25.5" customHeight="1">
      <c r="A23" s="125" t="s">
        <v>469</v>
      </c>
      <c r="B23" s="1896" t="s">
        <v>901</v>
      </c>
      <c r="C23" s="1897"/>
      <c r="D23" s="164">
        <f t="shared" si="0"/>
        <v>5858.9852780152505</v>
      </c>
      <c r="E23" s="165">
        <f>D23/D13</f>
        <v>0.1243543380038591</v>
      </c>
      <c r="F23" s="167">
        <f>I!F194</f>
        <v>350</v>
      </c>
      <c r="G23" s="165">
        <f>IF(F13=0,0,F23/F13)</f>
        <v>0.05177362468155833</v>
      </c>
      <c r="H23" s="686">
        <v>0.010805</v>
      </c>
      <c r="I23" s="685">
        <f>H23/H13</f>
        <v>0.008739851701581584</v>
      </c>
      <c r="J23" s="167">
        <v>1364.30646732506</v>
      </c>
      <c r="K23" s="167">
        <v>1382.83143443045</v>
      </c>
      <c r="L23" s="167">
        <v>1385.84737625974</v>
      </c>
      <c r="M23" s="167">
        <v>1376</v>
      </c>
      <c r="N23" s="196" t="s">
        <v>204</v>
      </c>
      <c r="O23" s="169"/>
    </row>
    <row r="24" spans="1:15" ht="44.25" customHeight="1">
      <c r="A24" s="161" t="s">
        <v>615</v>
      </c>
      <c r="B24" s="1860" t="s">
        <v>461</v>
      </c>
      <c r="C24" s="1860"/>
      <c r="D24" s="193">
        <f>F24+J24+K24+L24+M24</f>
        <v>339.64999246050957</v>
      </c>
      <c r="E24" s="194">
        <f>D24/D32</f>
        <v>0.007008206576923411</v>
      </c>
      <c r="F24" s="197">
        <f>F25+F26+F27+F28+F29+F30</f>
        <v>61.459999999999994</v>
      </c>
      <c r="G24" s="194">
        <f>IF(F32=0,0,F24/F32)</f>
        <v>0.008336530393524541</v>
      </c>
      <c r="H24" s="197">
        <f>H25+H26+H27+H28+H29+H30</f>
        <v>0.048</v>
      </c>
      <c r="I24" s="688">
        <f>H24/H8</f>
        <v>0.03736685139903826</v>
      </c>
      <c r="J24" s="197">
        <f>J25+J26</f>
        <v>59.868578807477995</v>
      </c>
      <c r="K24" s="197">
        <f>K25+K26</f>
        <v>62.91289328588363</v>
      </c>
      <c r="L24" s="197">
        <f>L25+L26</f>
        <v>63.40852036714799</v>
      </c>
      <c r="M24" s="197">
        <f>M25+M26</f>
        <v>92</v>
      </c>
      <c r="N24" s="169" t="s">
        <v>1320</v>
      </c>
      <c r="O24" s="169"/>
    </row>
    <row r="25" spans="1:15" ht="24.75" customHeight="1">
      <c r="A25" s="125" t="s">
        <v>472</v>
      </c>
      <c r="B25" s="1896" t="s">
        <v>1096</v>
      </c>
      <c r="C25" s="1897"/>
      <c r="D25" s="164">
        <f t="shared" si="0"/>
        <v>78.9904960923477</v>
      </c>
      <c r="E25" s="165">
        <f>D25/D24</f>
        <v>0.23256439819156413</v>
      </c>
      <c r="F25" s="167">
        <f>I!F197</f>
        <v>29.31</v>
      </c>
      <c r="G25" s="165">
        <f>IF(F24=0,0,F25/F24)</f>
        <v>0.47689554181581517</v>
      </c>
      <c r="H25" s="687">
        <v>0.004</v>
      </c>
      <c r="I25" s="685">
        <f>H25/H24</f>
        <v>0.08333333333333333</v>
      </c>
      <c r="J25" s="167">
        <v>10.829816403839999</v>
      </c>
      <c r="K25" s="167">
        <v>11.380512069803709</v>
      </c>
      <c r="L25" s="167">
        <v>11.47016761870399</v>
      </c>
      <c r="M25" s="167">
        <v>16</v>
      </c>
      <c r="N25" s="196" t="s">
        <v>203</v>
      </c>
      <c r="O25" s="169"/>
    </row>
    <row r="26" spans="1:15" ht="26.25" customHeight="1">
      <c r="A26" s="125" t="s">
        <v>473</v>
      </c>
      <c r="B26" s="1896" t="s">
        <v>1098</v>
      </c>
      <c r="C26" s="1897"/>
      <c r="D26" s="164">
        <f t="shared" si="0"/>
        <v>240.5394963681619</v>
      </c>
      <c r="E26" s="165">
        <f>D26/D24</f>
        <v>0.7081981501769913</v>
      </c>
      <c r="F26" s="167">
        <f>I!F198</f>
        <v>12.03</v>
      </c>
      <c r="G26" s="165">
        <f>IF(F24=0,0,F26/F24)</f>
        <v>0.19573706475756592</v>
      </c>
      <c r="H26" s="167">
        <v>0.009</v>
      </c>
      <c r="I26" s="685">
        <f>H26/H24</f>
        <v>0.18749999999999997</v>
      </c>
      <c r="J26" s="167">
        <v>49.038762403637996</v>
      </c>
      <c r="K26" s="167">
        <v>51.53238121607992</v>
      </c>
      <c r="L26" s="167">
        <v>51.938352748444004</v>
      </c>
      <c r="M26" s="167">
        <v>76</v>
      </c>
      <c r="N26" s="169" t="s">
        <v>348</v>
      </c>
      <c r="O26" s="169"/>
    </row>
    <row r="27" spans="1:15" ht="26.25" customHeight="1">
      <c r="A27" s="125" t="s">
        <v>897</v>
      </c>
      <c r="B27" s="1896" t="s">
        <v>638</v>
      </c>
      <c r="C27" s="1897"/>
      <c r="D27" s="164">
        <f>F27+J27+K27+L27+M27</f>
        <v>61.04</v>
      </c>
      <c r="E27" s="165">
        <f>D27/D24</f>
        <v>0.17971441588386608</v>
      </c>
      <c r="F27" s="167">
        <f>'6. Проведення закупівлі '!F290</f>
        <v>11.04</v>
      </c>
      <c r="G27" s="165">
        <f>IF(F24=0,0,F27/F24)</f>
        <v>0.17962902700943703</v>
      </c>
      <c r="H27" s="167">
        <v>0.009</v>
      </c>
      <c r="I27" s="685">
        <f>H27/H24</f>
        <v>0.18749999999999997</v>
      </c>
      <c r="J27" s="167">
        <v>11.6</v>
      </c>
      <c r="K27" s="167">
        <v>12.18</v>
      </c>
      <c r="L27" s="167">
        <v>12.79</v>
      </c>
      <c r="M27" s="167">
        <v>13.43</v>
      </c>
      <c r="N27" s="169" t="s">
        <v>348</v>
      </c>
      <c r="O27" s="169"/>
    </row>
    <row r="28" spans="1:15" ht="26.25" customHeight="1">
      <c r="A28" s="125" t="s">
        <v>898</v>
      </c>
      <c r="B28" s="1896" t="s">
        <v>639</v>
      </c>
      <c r="C28" s="1897"/>
      <c r="D28" s="164">
        <f>F28+J28+K28+L28+M28</f>
        <v>81.495</v>
      </c>
      <c r="E28" s="165">
        <f>D28/D24</f>
        <v>0.23993817697338907</v>
      </c>
      <c r="F28" s="167">
        <f>'6. Проведення закупівлі '!F291</f>
        <v>3.045</v>
      </c>
      <c r="G28" s="165">
        <f>IF(F24=0,0,F28/F24)</f>
        <v>0.04954441913439636</v>
      </c>
      <c r="H28" s="167">
        <v>0.009</v>
      </c>
      <c r="I28" s="685">
        <f>H28/H24</f>
        <v>0.18749999999999997</v>
      </c>
      <c r="J28" s="167">
        <v>18.2</v>
      </c>
      <c r="K28" s="167">
        <v>19.11</v>
      </c>
      <c r="L28" s="167">
        <v>20.07</v>
      </c>
      <c r="M28" s="167">
        <v>21.07</v>
      </c>
      <c r="N28" s="169" t="s">
        <v>348</v>
      </c>
      <c r="O28" s="169"/>
    </row>
    <row r="29" spans="1:15" ht="26.25" customHeight="1">
      <c r="A29" s="125" t="s">
        <v>899</v>
      </c>
      <c r="B29" s="1896" t="s">
        <v>819</v>
      </c>
      <c r="C29" s="1900"/>
      <c r="D29" s="164">
        <f>F29+J29+K29+L29+M29</f>
        <v>3.54</v>
      </c>
      <c r="E29" s="165">
        <f>D29/D24</f>
        <v>0.010422493974916219</v>
      </c>
      <c r="F29" s="167">
        <f>'6. Проведення закупівлі '!F170</f>
        <v>3.54</v>
      </c>
      <c r="G29" s="165">
        <f>IF(F24=0,0,F29/F24)</f>
        <v>0.057598438008460796</v>
      </c>
      <c r="H29" s="167">
        <v>0.009</v>
      </c>
      <c r="I29" s="685">
        <f>H29/H24</f>
        <v>0.18749999999999997</v>
      </c>
      <c r="J29" s="167">
        <v>0</v>
      </c>
      <c r="K29" s="167">
        <v>0</v>
      </c>
      <c r="L29" s="167">
        <v>0</v>
      </c>
      <c r="M29" s="167">
        <v>0</v>
      </c>
      <c r="N29" s="169" t="s">
        <v>348</v>
      </c>
      <c r="O29" s="169"/>
    </row>
    <row r="30" spans="1:15" ht="26.25" customHeight="1">
      <c r="A30" s="125" t="s">
        <v>900</v>
      </c>
      <c r="B30" s="1896" t="s">
        <v>820</v>
      </c>
      <c r="C30" s="1900"/>
      <c r="D30" s="164">
        <f>F30+J30+K30+L30+M30</f>
        <v>2.495</v>
      </c>
      <c r="E30" s="165">
        <f>D30/D24</f>
        <v>0.007345797307179652</v>
      </c>
      <c r="F30" s="167">
        <f>'6. Проведення закупівлі '!F171</f>
        <v>2.495</v>
      </c>
      <c r="G30" s="165">
        <f>IF(F24=0,0,F30/F24)</f>
        <v>0.04059550927432477</v>
      </c>
      <c r="H30" s="167">
        <v>0.008</v>
      </c>
      <c r="I30" s="685">
        <f>H30/H24</f>
        <v>0.16666666666666666</v>
      </c>
      <c r="J30" s="167">
        <v>0</v>
      </c>
      <c r="K30" s="167">
        <v>0</v>
      </c>
      <c r="L30" s="167">
        <v>0</v>
      </c>
      <c r="M30" s="167">
        <v>0</v>
      </c>
      <c r="N30" s="169" t="s">
        <v>348</v>
      </c>
      <c r="O30" s="169"/>
    </row>
    <row r="31" spans="1:15" ht="12.75">
      <c r="A31" s="161" t="s">
        <v>616</v>
      </c>
      <c r="B31" s="1860" t="s">
        <v>431</v>
      </c>
      <c r="C31" s="1860"/>
      <c r="D31" s="193">
        <f t="shared" si="0"/>
        <v>0</v>
      </c>
      <c r="E31" s="194">
        <f>IF(D32=0,0,D31/D32)</f>
        <v>0</v>
      </c>
      <c r="F31" s="197">
        <v>0</v>
      </c>
      <c r="G31" s="194">
        <f>IF(F32=0,0,F31/F32)</f>
        <v>0</v>
      </c>
      <c r="H31" s="197">
        <v>0</v>
      </c>
      <c r="I31" s="689">
        <v>0</v>
      </c>
      <c r="J31" s="197">
        <v>0</v>
      </c>
      <c r="K31" s="197">
        <v>0</v>
      </c>
      <c r="L31" s="197">
        <v>0</v>
      </c>
      <c r="M31" s="197">
        <v>0</v>
      </c>
      <c r="N31" s="196"/>
      <c r="O31" s="196"/>
    </row>
    <row r="32" spans="1:15" ht="12.75">
      <c r="A32" s="125"/>
      <c r="B32" s="1901" t="s">
        <v>479</v>
      </c>
      <c r="C32" s="1902"/>
      <c r="D32" s="193">
        <f>SUM(D8,D31)</f>
        <v>48464.60913108746</v>
      </c>
      <c r="E32" s="194">
        <f>SUM(E8,E31)</f>
        <v>1</v>
      </c>
      <c r="F32" s="193">
        <f>F8+F31</f>
        <v>7372.371610105264</v>
      </c>
      <c r="G32" s="194">
        <f>SUM(G8,G31)</f>
        <v>1</v>
      </c>
      <c r="H32" s="193">
        <f>H8+H31</f>
        <v>1.2845610000000003</v>
      </c>
      <c r="I32" s="690">
        <f>SUM(I8,I31)</f>
        <v>1</v>
      </c>
      <c r="J32" s="193">
        <f>SUM(J8,J31)</f>
        <v>9462.528054749462</v>
      </c>
      <c r="K32" s="193">
        <f>SUM(K8,K31)</f>
        <v>9953.488321659195</v>
      </c>
      <c r="L32" s="193">
        <f>SUM(L8,L31)</f>
        <v>10224.719394556843</v>
      </c>
      <c r="M32" s="193">
        <f>SUM(M8,M31)</f>
        <v>11451.501750016701</v>
      </c>
      <c r="N32" s="196"/>
      <c r="O32" s="196"/>
    </row>
    <row r="33" ht="12.75">
      <c r="F33" t="s">
        <v>698</v>
      </c>
    </row>
  </sheetData>
  <mergeCells count="43">
    <mergeCell ref="B29:C29"/>
    <mergeCell ref="B30:C30"/>
    <mergeCell ref="B27:C27"/>
    <mergeCell ref="B28:C28"/>
    <mergeCell ref="A2:O2"/>
    <mergeCell ref="A3:A6"/>
    <mergeCell ref="B3:C6"/>
    <mergeCell ref="D3:E4"/>
    <mergeCell ref="F3:M3"/>
    <mergeCell ref="N3:N5"/>
    <mergeCell ref="O3:O6"/>
    <mergeCell ref="F4:I4"/>
    <mergeCell ref="L5:L6"/>
    <mergeCell ref="M5:M6"/>
    <mergeCell ref="J5:J6"/>
    <mergeCell ref="K5:K6"/>
    <mergeCell ref="B7:C7"/>
    <mergeCell ref="B8:C8"/>
    <mergeCell ref="F5:G5"/>
    <mergeCell ref="H5:I5"/>
    <mergeCell ref="D5:D6"/>
    <mergeCell ref="E5:E6"/>
    <mergeCell ref="B9:C9"/>
    <mergeCell ref="B10:C10"/>
    <mergeCell ref="A11:A12"/>
    <mergeCell ref="B11:B12"/>
    <mergeCell ref="B31:C31"/>
    <mergeCell ref="B32:C32"/>
    <mergeCell ref="B26:C26"/>
    <mergeCell ref="A13:A15"/>
    <mergeCell ref="B13:C13"/>
    <mergeCell ref="B14:C14"/>
    <mergeCell ref="B15:C15"/>
    <mergeCell ref="B18:C18"/>
    <mergeCell ref="B19:C19"/>
    <mergeCell ref="B16:C16"/>
    <mergeCell ref="B25:C25"/>
    <mergeCell ref="B24:C24"/>
    <mergeCell ref="B17:C17"/>
    <mergeCell ref="B20:C20"/>
    <mergeCell ref="B22:C22"/>
    <mergeCell ref="B23:C23"/>
    <mergeCell ref="B21:C21"/>
  </mergeCells>
  <printOptions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M19"/>
  <sheetViews>
    <sheetView workbookViewId="0" topLeftCell="A7">
      <selection activeCell="L14" sqref="L14"/>
    </sheetView>
  </sheetViews>
  <sheetFormatPr defaultColWidth="9.00390625" defaultRowHeight="12.75"/>
  <cols>
    <col min="2" max="2" width="7.75390625" style="0" customWidth="1"/>
    <col min="3" max="3" width="33.375" style="0" customWidth="1"/>
    <col min="12" max="12" width="12.25390625" style="0" customWidth="1"/>
  </cols>
  <sheetData>
    <row r="2" spans="2:13" ht="15.75">
      <c r="B2" s="1475" t="s">
        <v>558</v>
      </c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614"/>
    </row>
    <row r="3" spans="2:13" ht="12.75" customHeight="1">
      <c r="B3" s="1870" t="s">
        <v>380</v>
      </c>
      <c r="C3" s="1870" t="s">
        <v>446</v>
      </c>
      <c r="D3" s="1877" t="s">
        <v>482</v>
      </c>
      <c r="E3" s="1877"/>
      <c r="F3" s="1852" t="s">
        <v>447</v>
      </c>
      <c r="G3" s="1853"/>
      <c r="H3" s="1853"/>
      <c r="I3" s="1853"/>
      <c r="J3" s="1853"/>
      <c r="K3" s="1854"/>
      <c r="L3" s="1878" t="s">
        <v>474</v>
      </c>
      <c r="M3" s="1850" t="s">
        <v>390</v>
      </c>
    </row>
    <row r="4" spans="2:13" ht="12.75">
      <c r="B4" s="1870"/>
      <c r="C4" s="1870"/>
      <c r="D4" s="1877"/>
      <c r="E4" s="1877"/>
      <c r="F4" s="1906">
        <v>2012</v>
      </c>
      <c r="G4" s="1908"/>
      <c r="H4" s="117">
        <v>2013</v>
      </c>
      <c r="I4" s="117">
        <v>2014</v>
      </c>
      <c r="J4" s="117">
        <v>2015</v>
      </c>
      <c r="K4" s="117">
        <v>2016</v>
      </c>
      <c r="L4" s="1879"/>
      <c r="M4" s="1881"/>
    </row>
    <row r="5" spans="2:13" ht="102" customHeight="1">
      <c r="B5" s="1870"/>
      <c r="C5" s="1870"/>
      <c r="D5" s="1870" t="s">
        <v>481</v>
      </c>
      <c r="E5" s="1870" t="s">
        <v>432</v>
      </c>
      <c r="F5" s="1852" t="s">
        <v>476</v>
      </c>
      <c r="G5" s="1854"/>
      <c r="H5" s="1870" t="s">
        <v>481</v>
      </c>
      <c r="I5" s="1870" t="s">
        <v>481</v>
      </c>
      <c r="J5" s="1870" t="s">
        <v>481</v>
      </c>
      <c r="K5" s="1870" t="s">
        <v>481</v>
      </c>
      <c r="L5" s="1880"/>
      <c r="M5" s="1881"/>
    </row>
    <row r="6" spans="2:13" ht="25.5">
      <c r="B6" s="1870"/>
      <c r="C6" s="1870"/>
      <c r="D6" s="1870"/>
      <c r="E6" s="1870"/>
      <c r="F6" s="115" t="s">
        <v>481</v>
      </c>
      <c r="G6" s="115" t="s">
        <v>432</v>
      </c>
      <c r="H6" s="1870"/>
      <c r="I6" s="1870"/>
      <c r="J6" s="1870"/>
      <c r="K6" s="1870"/>
      <c r="L6" s="116" t="s">
        <v>478</v>
      </c>
      <c r="M6" s="1851"/>
    </row>
    <row r="7" spans="2:13" ht="12.75">
      <c r="B7" s="121">
        <v>1</v>
      </c>
      <c r="C7" s="121">
        <v>2</v>
      </c>
      <c r="D7" s="121">
        <v>3</v>
      </c>
      <c r="E7" s="121">
        <v>4</v>
      </c>
      <c r="F7" s="121">
        <v>5</v>
      </c>
      <c r="G7" s="121">
        <v>6</v>
      </c>
      <c r="H7" s="121">
        <v>7</v>
      </c>
      <c r="I7" s="121">
        <v>8</v>
      </c>
      <c r="J7" s="121">
        <v>9</v>
      </c>
      <c r="K7" s="121">
        <v>10</v>
      </c>
      <c r="L7" s="121">
        <v>11</v>
      </c>
      <c r="M7" s="121">
        <v>12</v>
      </c>
    </row>
    <row r="8" spans="2:13" ht="84.75" customHeight="1">
      <c r="B8" s="161" t="s">
        <v>559</v>
      </c>
      <c r="C8" s="161" t="s">
        <v>560</v>
      </c>
      <c r="D8" s="193">
        <f aca="true" t="shared" si="0" ref="D8:D18">SUM(F8,H8:K8)</f>
        <v>3332.1400000000003</v>
      </c>
      <c r="E8" s="194">
        <f>IF(D19=0,0,D8/D19)</f>
        <v>1</v>
      </c>
      <c r="F8" s="193">
        <f>F9+F12+F16+F17+F18</f>
        <v>718</v>
      </c>
      <c r="G8" s="194">
        <f>IF(F19=0,0,F8/F19)</f>
        <v>1</v>
      </c>
      <c r="H8" s="193">
        <v>800</v>
      </c>
      <c r="I8" s="193">
        <v>1100</v>
      </c>
      <c r="J8" s="193">
        <v>355.67</v>
      </c>
      <c r="K8" s="193">
        <v>358.47</v>
      </c>
      <c r="L8" s="169"/>
      <c r="M8" s="169"/>
    </row>
    <row r="9" spans="2:13" ht="30.75" customHeight="1">
      <c r="B9" s="161" t="s">
        <v>561</v>
      </c>
      <c r="C9" s="161" t="s">
        <v>562</v>
      </c>
      <c r="D9" s="193">
        <f t="shared" si="0"/>
        <v>714.1400000000001</v>
      </c>
      <c r="E9" s="194">
        <f>IF(D8=0,0,D9/D8)</f>
        <v>0.21431872610394523</v>
      </c>
      <c r="F9" s="197">
        <v>0</v>
      </c>
      <c r="G9" s="194">
        <f>IF(F8=0,0,F9/F8)</f>
        <v>0</v>
      </c>
      <c r="H9" s="197">
        <f>H10+H11</f>
        <v>0</v>
      </c>
      <c r="I9" s="197">
        <f>I10+I11</f>
        <v>0</v>
      </c>
      <c r="J9" s="197">
        <f>J10+J11</f>
        <v>355.67</v>
      </c>
      <c r="K9" s="197">
        <f>K10+K11</f>
        <v>358.47</v>
      </c>
      <c r="L9" s="169"/>
      <c r="M9" s="169"/>
    </row>
    <row r="10" spans="2:13" ht="25.5">
      <c r="B10" s="125" t="s">
        <v>570</v>
      </c>
      <c r="C10" s="662" t="s">
        <v>459</v>
      </c>
      <c r="D10" s="164">
        <f t="shared" si="0"/>
        <v>355.67</v>
      </c>
      <c r="E10" s="165">
        <f>D10/D9</f>
        <v>0.49803960007841597</v>
      </c>
      <c r="F10" s="167">
        <v>0</v>
      </c>
      <c r="G10" s="165">
        <f>IF(F9=0,0,F10/F9)</f>
        <v>0</v>
      </c>
      <c r="H10" s="167">
        <v>0</v>
      </c>
      <c r="I10" s="167">
        <v>0</v>
      </c>
      <c r="J10" s="167">
        <v>355.67</v>
      </c>
      <c r="K10" s="167">
        <v>0</v>
      </c>
      <c r="L10" s="169"/>
      <c r="M10" s="169"/>
    </row>
    <row r="11" spans="2:13" ht="12.75">
      <c r="B11" s="125" t="s">
        <v>1228</v>
      </c>
      <c r="C11" s="664" t="s">
        <v>460</v>
      </c>
      <c r="D11" s="164">
        <f t="shared" si="0"/>
        <v>358.47</v>
      </c>
      <c r="E11" s="165">
        <f>D11/D9</f>
        <v>0.5019603999215839</v>
      </c>
      <c r="F11" s="167">
        <v>0</v>
      </c>
      <c r="G11" s="165">
        <f>IF(F10=0,0,F11/F10)</f>
        <v>0</v>
      </c>
      <c r="H11" s="167">
        <v>0</v>
      </c>
      <c r="I11" s="167">
        <v>0</v>
      </c>
      <c r="J11" s="167">
        <v>0</v>
      </c>
      <c r="K11" s="167">
        <v>358.47</v>
      </c>
      <c r="L11" s="169"/>
      <c r="M11" s="169"/>
    </row>
    <row r="12" spans="2:13" ht="19.5" customHeight="1">
      <c r="B12" s="161" t="s">
        <v>563</v>
      </c>
      <c r="C12" s="161" t="s">
        <v>406</v>
      </c>
      <c r="D12" s="193">
        <f t="shared" si="0"/>
        <v>2618</v>
      </c>
      <c r="E12" s="194">
        <f>IF(D8=0,0,D12/D8)</f>
        <v>0.7856812738960547</v>
      </c>
      <c r="F12" s="197">
        <f>F13</f>
        <v>718</v>
      </c>
      <c r="G12" s="194">
        <f>IF(F8=0,0,F12/F8)</f>
        <v>1</v>
      </c>
      <c r="H12" s="197">
        <f>H13+H14+H15</f>
        <v>800</v>
      </c>
      <c r="I12" s="197">
        <f>I13+I14+I15</f>
        <v>1100</v>
      </c>
      <c r="J12" s="197">
        <f>J13+J14+J15</f>
        <v>0</v>
      </c>
      <c r="K12" s="197">
        <f>K13+K14+K15</f>
        <v>0</v>
      </c>
      <c r="L12" s="169"/>
      <c r="M12" s="169"/>
    </row>
    <row r="13" spans="2:13" ht="38.25">
      <c r="B13" s="125" t="s">
        <v>571</v>
      </c>
      <c r="C13" s="125" t="s">
        <v>454</v>
      </c>
      <c r="D13" s="164">
        <f t="shared" si="0"/>
        <v>718</v>
      </c>
      <c r="E13" s="165">
        <f>D13/D12</f>
        <v>0.2742551566080978</v>
      </c>
      <c r="F13" s="167">
        <f>I!F214</f>
        <v>718</v>
      </c>
      <c r="G13" s="165">
        <f>F13/F12</f>
        <v>1</v>
      </c>
      <c r="H13" s="167">
        <v>0</v>
      </c>
      <c r="I13" s="167">
        <v>0</v>
      </c>
      <c r="J13" s="167">
        <v>0</v>
      </c>
      <c r="K13" s="167">
        <v>0</v>
      </c>
      <c r="L13" s="196" t="s">
        <v>202</v>
      </c>
      <c r="M13" s="169"/>
    </row>
    <row r="14" spans="2:13" ht="51">
      <c r="B14" s="125" t="s">
        <v>1229</v>
      </c>
      <c r="C14" s="234" t="s">
        <v>1226</v>
      </c>
      <c r="D14" s="164">
        <f t="shared" si="0"/>
        <v>800</v>
      </c>
      <c r="E14" s="165">
        <f>D14/D12</f>
        <v>0.30557677616501144</v>
      </c>
      <c r="F14" s="167">
        <v>0</v>
      </c>
      <c r="G14" s="165">
        <f>IF(F15=0,0,F14/F15)</f>
        <v>0</v>
      </c>
      <c r="H14" s="167">
        <v>800</v>
      </c>
      <c r="I14" s="167">
        <v>0</v>
      </c>
      <c r="J14" s="167">
        <v>0</v>
      </c>
      <c r="K14" s="167">
        <v>0</v>
      </c>
      <c r="L14" s="169" t="s">
        <v>1322</v>
      </c>
      <c r="M14" s="169"/>
    </row>
    <row r="15" spans="2:13" ht="38.25">
      <c r="B15" s="125" t="s">
        <v>1230</v>
      </c>
      <c r="C15" s="234" t="s">
        <v>1227</v>
      </c>
      <c r="D15" s="164">
        <f t="shared" si="0"/>
        <v>1100</v>
      </c>
      <c r="E15" s="165">
        <f>D15/D12</f>
        <v>0.42016806722689076</v>
      </c>
      <c r="F15" s="167">
        <v>0</v>
      </c>
      <c r="G15" s="165">
        <f>IF(F16=0,0,F15/F16)</f>
        <v>0</v>
      </c>
      <c r="H15" s="167">
        <v>0</v>
      </c>
      <c r="I15" s="167">
        <v>1100</v>
      </c>
      <c r="J15" s="167">
        <v>0</v>
      </c>
      <c r="K15" s="167">
        <v>0</v>
      </c>
      <c r="L15" s="169"/>
      <c r="M15" s="169"/>
    </row>
    <row r="16" spans="2:13" ht="16.5" customHeight="1">
      <c r="B16" s="161" t="s">
        <v>564</v>
      </c>
      <c r="C16" s="161" t="s">
        <v>566</v>
      </c>
      <c r="D16" s="193">
        <f t="shared" si="0"/>
        <v>0</v>
      </c>
      <c r="E16" s="194">
        <f>IF(D8=0,0,D16/D8)</f>
        <v>0</v>
      </c>
      <c r="F16" s="197"/>
      <c r="G16" s="194">
        <f>IF(F8=0,0,F16/F8)</f>
        <v>0</v>
      </c>
      <c r="H16" s="167">
        <v>0</v>
      </c>
      <c r="I16" s="167">
        <v>0</v>
      </c>
      <c r="J16" s="167">
        <v>0</v>
      </c>
      <c r="K16" s="167">
        <v>0</v>
      </c>
      <c r="L16" s="169"/>
      <c r="M16" s="169"/>
    </row>
    <row r="17" spans="2:13" ht="18.75" customHeight="1">
      <c r="B17" s="161" t="s">
        <v>567</v>
      </c>
      <c r="C17" s="161" t="s">
        <v>568</v>
      </c>
      <c r="D17" s="193">
        <f t="shared" si="0"/>
        <v>0</v>
      </c>
      <c r="E17" s="194">
        <f>IF(D8=0,0,D17/D8)</f>
        <v>0</v>
      </c>
      <c r="F17" s="197"/>
      <c r="G17" s="194">
        <f>IF(F8=0,0,F17/F8)</f>
        <v>0</v>
      </c>
      <c r="H17" s="167">
        <v>0</v>
      </c>
      <c r="I17" s="167">
        <v>0</v>
      </c>
      <c r="J17" s="167">
        <v>0</v>
      </c>
      <c r="K17" s="167">
        <v>0</v>
      </c>
      <c r="L17" s="196"/>
      <c r="M17" s="196"/>
    </row>
    <row r="18" spans="2:13" ht="12.75">
      <c r="B18" s="161" t="s">
        <v>569</v>
      </c>
      <c r="C18" s="161" t="s">
        <v>431</v>
      </c>
      <c r="D18" s="164">
        <f t="shared" si="0"/>
        <v>0</v>
      </c>
      <c r="E18" s="165">
        <f>IF(D19=0,0,D18/D19)</f>
        <v>0</v>
      </c>
      <c r="F18" s="167"/>
      <c r="G18" s="165">
        <f>IF(F19=0,0,F18/F19)</f>
        <v>0</v>
      </c>
      <c r="H18" s="167">
        <v>0</v>
      </c>
      <c r="I18" s="167">
        <v>0</v>
      </c>
      <c r="J18" s="167">
        <v>0</v>
      </c>
      <c r="K18" s="167">
        <v>0</v>
      </c>
      <c r="L18" s="169"/>
      <c r="M18" s="169"/>
    </row>
    <row r="19" spans="2:13" ht="12.75">
      <c r="B19" s="125"/>
      <c r="C19" s="161" t="s">
        <v>479</v>
      </c>
      <c r="D19" s="193">
        <f aca="true" t="shared" si="1" ref="D19:K19">SUM(D8,D18)</f>
        <v>3332.1400000000003</v>
      </c>
      <c r="E19" s="194">
        <f t="shared" si="1"/>
        <v>1</v>
      </c>
      <c r="F19" s="193">
        <f t="shared" si="1"/>
        <v>718</v>
      </c>
      <c r="G19" s="194">
        <f t="shared" si="1"/>
        <v>1</v>
      </c>
      <c r="H19" s="193">
        <f t="shared" si="1"/>
        <v>800</v>
      </c>
      <c r="I19" s="193">
        <f t="shared" si="1"/>
        <v>1100</v>
      </c>
      <c r="J19" s="193">
        <f t="shared" si="1"/>
        <v>355.67</v>
      </c>
      <c r="K19" s="193">
        <f t="shared" si="1"/>
        <v>358.47</v>
      </c>
      <c r="L19" s="169"/>
      <c r="M19" s="169"/>
    </row>
  </sheetData>
  <mergeCells count="15">
    <mergeCell ref="B2:M2"/>
    <mergeCell ref="B3:B6"/>
    <mergeCell ref="C3:C6"/>
    <mergeCell ref="D3:E4"/>
    <mergeCell ref="F3:K3"/>
    <mergeCell ref="L3:L5"/>
    <mergeCell ref="M3:M6"/>
    <mergeCell ref="F4:G4"/>
    <mergeCell ref="D5:D6"/>
    <mergeCell ref="E5:E6"/>
    <mergeCell ref="K5:K6"/>
    <mergeCell ref="F5:G5"/>
    <mergeCell ref="H5:H6"/>
    <mergeCell ref="I5:I6"/>
    <mergeCell ref="J5:J6"/>
  </mergeCells>
  <printOptions/>
  <pageMargins left="0.5905511811023623" right="0.5905511811023623" top="0.984251968503937" bottom="0.984251968503937" header="0" footer="0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7" sqref="A17:E17"/>
    </sheetView>
  </sheetViews>
  <sheetFormatPr defaultColWidth="9.00390625" defaultRowHeight="12.75"/>
  <cols>
    <col min="1" max="1" width="5.75390625" style="0" customWidth="1"/>
    <col min="2" max="2" width="35.875" style="0" customWidth="1"/>
    <col min="4" max="4" width="13.375" style="0" customWidth="1"/>
    <col min="5" max="5" width="12.25390625" style="0" customWidth="1"/>
    <col min="6" max="6" width="13.375" style="0" customWidth="1"/>
    <col min="7" max="7" width="13.75390625" style="0" customWidth="1"/>
    <col min="8" max="8" width="13.625" style="0" customWidth="1"/>
  </cols>
  <sheetData>
    <row r="2" spans="1:9" ht="15.75">
      <c r="A2" s="1911" t="s">
        <v>552</v>
      </c>
      <c r="B2" s="1912"/>
      <c r="C2" s="1912"/>
      <c r="D2" s="1912"/>
      <c r="E2" s="1912"/>
      <c r="F2" s="1912"/>
      <c r="G2" s="1912"/>
      <c r="H2" s="1912"/>
      <c r="I2" s="1913"/>
    </row>
    <row r="3" spans="1:9" ht="132" customHeight="1">
      <c r="A3" s="1914" t="s">
        <v>484</v>
      </c>
      <c r="B3" s="1915" t="s">
        <v>485</v>
      </c>
      <c r="C3" s="1915" t="s">
        <v>486</v>
      </c>
      <c r="D3" s="128" t="s">
        <v>487</v>
      </c>
      <c r="E3" s="128" t="s">
        <v>555</v>
      </c>
      <c r="F3" s="128" t="s">
        <v>556</v>
      </c>
      <c r="G3" s="128" t="s">
        <v>557</v>
      </c>
      <c r="H3" s="128" t="s">
        <v>488</v>
      </c>
      <c r="I3" s="128" t="s">
        <v>390</v>
      </c>
    </row>
    <row r="4" spans="1:9" ht="15">
      <c r="A4" s="1914"/>
      <c r="B4" s="1915"/>
      <c r="C4" s="1915"/>
      <c r="D4" s="1915" t="s">
        <v>481</v>
      </c>
      <c r="E4" s="1915"/>
      <c r="F4" s="1915"/>
      <c r="G4" s="1915"/>
      <c r="H4" s="1915"/>
      <c r="I4" s="171"/>
    </row>
    <row r="5" spans="1:9" ht="15">
      <c r="A5" s="172">
        <v>1</v>
      </c>
      <c r="B5" s="173">
        <v>2</v>
      </c>
      <c r="C5" s="173">
        <v>3</v>
      </c>
      <c r="D5" s="174">
        <v>4</v>
      </c>
      <c r="E5" s="174">
        <v>5</v>
      </c>
      <c r="F5" s="173">
        <v>6</v>
      </c>
      <c r="G5" s="173">
        <v>7</v>
      </c>
      <c r="H5" s="173">
        <v>8</v>
      </c>
      <c r="I5" s="175">
        <v>9</v>
      </c>
    </row>
    <row r="6" spans="1:9" ht="14.25" customHeight="1">
      <c r="A6" s="176" t="s">
        <v>553</v>
      </c>
      <c r="B6" s="179" t="s">
        <v>456</v>
      </c>
      <c r="C6" s="136">
        <v>2012</v>
      </c>
      <c r="D6" s="136">
        <v>718</v>
      </c>
      <c r="E6" s="136">
        <v>0</v>
      </c>
      <c r="F6" s="136">
        <v>0</v>
      </c>
      <c r="G6" s="136">
        <v>718</v>
      </c>
      <c r="H6" s="136">
        <v>718</v>
      </c>
      <c r="I6" s="177"/>
    </row>
    <row r="7" spans="1:9" ht="14.25" customHeight="1">
      <c r="A7" s="176" t="s">
        <v>554</v>
      </c>
      <c r="B7" s="179" t="s">
        <v>457</v>
      </c>
      <c r="C7" s="136">
        <v>2013</v>
      </c>
      <c r="D7" s="136">
        <v>800</v>
      </c>
      <c r="E7" s="136">
        <v>0</v>
      </c>
      <c r="F7" s="136">
        <v>0</v>
      </c>
      <c r="G7" s="136">
        <v>0</v>
      </c>
      <c r="H7" s="136">
        <v>800</v>
      </c>
      <c r="I7" s="177"/>
    </row>
    <row r="8" spans="1:9" ht="14.25" customHeight="1">
      <c r="A8" s="178">
        <v>3</v>
      </c>
      <c r="B8" s="181" t="s">
        <v>458</v>
      </c>
      <c r="C8" s="182">
        <v>2014</v>
      </c>
      <c r="D8" s="182">
        <v>1100</v>
      </c>
      <c r="E8" s="182">
        <v>0</v>
      </c>
      <c r="F8" s="182">
        <v>0</v>
      </c>
      <c r="G8" s="182">
        <v>0</v>
      </c>
      <c r="H8" s="182">
        <v>1100</v>
      </c>
      <c r="I8" s="177"/>
    </row>
    <row r="9" spans="1:9" ht="24.75" customHeight="1">
      <c r="A9" s="178">
        <v>4</v>
      </c>
      <c r="B9" s="662" t="s">
        <v>459</v>
      </c>
      <c r="C9" s="663">
        <v>2015</v>
      </c>
      <c r="D9" s="663">
        <v>355.67</v>
      </c>
      <c r="E9" s="182">
        <v>0</v>
      </c>
      <c r="F9" s="182">
        <v>0</v>
      </c>
      <c r="G9" s="182">
        <v>0</v>
      </c>
      <c r="H9" s="663">
        <v>355.67</v>
      </c>
      <c r="I9" s="177"/>
    </row>
    <row r="10" spans="1:9" ht="14.25" customHeight="1">
      <c r="A10" s="180">
        <v>5</v>
      </c>
      <c r="B10" s="664" t="s">
        <v>460</v>
      </c>
      <c r="C10" s="136">
        <v>2016</v>
      </c>
      <c r="D10" s="136">
        <v>358.47</v>
      </c>
      <c r="E10" s="182">
        <v>0</v>
      </c>
      <c r="F10" s="182">
        <v>0</v>
      </c>
      <c r="G10" s="182">
        <v>0</v>
      </c>
      <c r="H10" s="136">
        <v>358.47</v>
      </c>
      <c r="I10" s="177"/>
    </row>
    <row r="11" spans="1:9" ht="14.25">
      <c r="A11" s="1909" t="s">
        <v>479</v>
      </c>
      <c r="B11" s="1909"/>
      <c r="C11" s="183"/>
      <c r="D11" s="665">
        <f>SUM(D6:D10)</f>
        <v>3332.1400000000003</v>
      </c>
      <c r="E11" s="184">
        <v>0</v>
      </c>
      <c r="F11" s="184">
        <v>0</v>
      </c>
      <c r="G11" s="184">
        <f>G6</f>
        <v>718</v>
      </c>
      <c r="H11" s="665">
        <f>SUM(H6:H10)</f>
        <v>3332.1400000000003</v>
      </c>
      <c r="I11" s="183"/>
    </row>
    <row r="12" spans="1:9" ht="12.75">
      <c r="A12" s="185"/>
      <c r="B12" s="185"/>
      <c r="C12" s="186"/>
      <c r="D12" s="186"/>
      <c r="E12" s="186"/>
      <c r="F12" s="186"/>
      <c r="G12" s="186"/>
      <c r="H12" s="186"/>
      <c r="I12" s="186"/>
    </row>
    <row r="13" spans="1:9" ht="12.75">
      <c r="A13" s="187"/>
      <c r="B13" s="188"/>
      <c r="C13" s="188"/>
      <c r="D13" s="188"/>
      <c r="E13" s="188"/>
      <c r="F13" s="188"/>
      <c r="G13" s="188"/>
      <c r="H13" s="188"/>
      <c r="I13" s="188"/>
    </row>
    <row r="14" spans="1:9" ht="15">
      <c r="A14" s="143" t="s">
        <v>501</v>
      </c>
      <c r="B14" s="143"/>
      <c r="C14" s="144"/>
      <c r="D14" s="188"/>
      <c r="E14" s="189" t="s">
        <v>502</v>
      </c>
      <c r="F14" s="189"/>
      <c r="G14" s="189"/>
      <c r="H14" s="146" t="s">
        <v>503</v>
      </c>
      <c r="I14" s="189"/>
    </row>
    <row r="15" spans="1:9" ht="15">
      <c r="A15" s="147" t="s">
        <v>504</v>
      </c>
      <c r="B15" s="147"/>
      <c r="C15" s="144"/>
      <c r="D15" s="142"/>
      <c r="E15" s="189" t="s">
        <v>505</v>
      </c>
      <c r="F15" s="189"/>
      <c r="G15" s="189"/>
      <c r="H15" s="189" t="s">
        <v>383</v>
      </c>
      <c r="I15" s="189"/>
    </row>
    <row r="16" spans="1:9" ht="15">
      <c r="A16" s="190"/>
      <c r="B16" s="190"/>
      <c r="C16" s="144"/>
      <c r="D16" s="188"/>
      <c r="E16" s="188"/>
      <c r="F16" s="188"/>
      <c r="G16" s="188"/>
      <c r="H16" s="188"/>
      <c r="I16" s="188"/>
    </row>
    <row r="17" spans="1:9" ht="15.75">
      <c r="A17" s="1910" t="s">
        <v>902</v>
      </c>
      <c r="B17" s="1910"/>
      <c r="C17" s="1910"/>
      <c r="D17" s="1910"/>
      <c r="E17" s="1910"/>
      <c r="F17" s="191"/>
      <c r="G17" s="188"/>
      <c r="H17" s="188"/>
      <c r="I17" s="188"/>
    </row>
    <row r="18" spans="1:9" ht="15">
      <c r="A18" s="192"/>
      <c r="B18" s="192"/>
      <c r="C18" s="144"/>
      <c r="D18" s="188"/>
      <c r="E18" s="188"/>
      <c r="F18" s="188"/>
      <c r="G18" s="188"/>
      <c r="H18" s="188"/>
      <c r="I18" s="188"/>
    </row>
    <row r="19" spans="1:9" ht="15">
      <c r="A19" s="192" t="s">
        <v>384</v>
      </c>
      <c r="B19" s="192"/>
      <c r="C19" s="144"/>
      <c r="D19" s="188"/>
      <c r="E19" s="188"/>
      <c r="F19" s="188"/>
      <c r="G19" s="188"/>
      <c r="H19" s="188"/>
      <c r="I19" s="188"/>
    </row>
  </sheetData>
  <mergeCells count="7">
    <mergeCell ref="A11:B11"/>
    <mergeCell ref="A17:E17"/>
    <mergeCell ref="A2:I2"/>
    <mergeCell ref="A3:A4"/>
    <mergeCell ref="B3:B4"/>
    <mergeCell ref="C3:C4"/>
    <mergeCell ref="D4:H4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9">
      <selection activeCell="D21" sqref="D21"/>
    </sheetView>
  </sheetViews>
  <sheetFormatPr defaultColWidth="9.00390625" defaultRowHeight="12.75"/>
  <cols>
    <col min="1" max="1" width="8.125" style="0" customWidth="1"/>
    <col min="2" max="2" width="31.125" style="0" customWidth="1"/>
    <col min="5" max="5" width="8.125" style="0" customWidth="1"/>
    <col min="11" max="11" width="13.00390625" style="0" customWidth="1"/>
  </cols>
  <sheetData>
    <row r="1" spans="1:12" ht="15.75">
      <c r="A1" s="1475" t="s">
        <v>518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614"/>
    </row>
    <row r="2" spans="1:12" ht="12.75" customHeight="1">
      <c r="A2" s="1850" t="s">
        <v>380</v>
      </c>
      <c r="B2" s="1850" t="s">
        <v>446</v>
      </c>
      <c r="C2" s="1877" t="s">
        <v>482</v>
      </c>
      <c r="D2" s="1877"/>
      <c r="E2" s="1852" t="s">
        <v>447</v>
      </c>
      <c r="F2" s="1853"/>
      <c r="G2" s="1853"/>
      <c r="H2" s="1853"/>
      <c r="I2" s="1853"/>
      <c r="J2" s="1854"/>
      <c r="K2" s="1878" t="s">
        <v>474</v>
      </c>
      <c r="L2" s="1850" t="s">
        <v>390</v>
      </c>
    </row>
    <row r="3" spans="1:12" ht="12.75">
      <c r="A3" s="1881"/>
      <c r="B3" s="1881"/>
      <c r="C3" s="1877"/>
      <c r="D3" s="1877"/>
      <c r="E3" s="1906">
        <v>2012</v>
      </c>
      <c r="F3" s="1908"/>
      <c r="G3" s="117">
        <v>2013</v>
      </c>
      <c r="H3" s="117">
        <v>2014</v>
      </c>
      <c r="I3" s="117">
        <v>2015</v>
      </c>
      <c r="J3" s="117">
        <v>2016</v>
      </c>
      <c r="K3" s="1879"/>
      <c r="L3" s="1881"/>
    </row>
    <row r="4" spans="1:12" ht="108.75" customHeight="1">
      <c r="A4" s="1881"/>
      <c r="B4" s="1881"/>
      <c r="C4" s="1870" t="s">
        <v>481</v>
      </c>
      <c r="D4" s="1870" t="s">
        <v>432</v>
      </c>
      <c r="E4" s="1852" t="s">
        <v>476</v>
      </c>
      <c r="F4" s="1854"/>
      <c r="G4" s="1870" t="s">
        <v>481</v>
      </c>
      <c r="H4" s="1870" t="s">
        <v>481</v>
      </c>
      <c r="I4" s="1870" t="s">
        <v>481</v>
      </c>
      <c r="J4" s="1870" t="s">
        <v>481</v>
      </c>
      <c r="K4" s="1880"/>
      <c r="L4" s="1881"/>
    </row>
    <row r="5" spans="1:12" ht="25.5">
      <c r="A5" s="1851"/>
      <c r="B5" s="1851"/>
      <c r="C5" s="1870"/>
      <c r="D5" s="1870"/>
      <c r="E5" s="115" t="s">
        <v>481</v>
      </c>
      <c r="F5" s="115" t="s">
        <v>432</v>
      </c>
      <c r="G5" s="1870"/>
      <c r="H5" s="1870"/>
      <c r="I5" s="1870"/>
      <c r="J5" s="1870"/>
      <c r="K5" s="116" t="s">
        <v>478</v>
      </c>
      <c r="L5" s="1851"/>
    </row>
    <row r="6" spans="1:12" ht="12.75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  <c r="K6" s="121">
        <v>11</v>
      </c>
      <c r="L6" s="121">
        <v>12</v>
      </c>
    </row>
    <row r="7" spans="1:12" ht="38.25">
      <c r="A7" s="161" t="s">
        <v>519</v>
      </c>
      <c r="B7" s="161" t="s">
        <v>408</v>
      </c>
      <c r="C7" s="193">
        <f aca="true" t="shared" si="0" ref="C7:C32">SUM(E7,G7:J7)</f>
        <v>11426.85</v>
      </c>
      <c r="D7" s="194">
        <f>C7/C33</f>
        <v>0.8418604719696641</v>
      </c>
      <c r="E7" s="193">
        <f>E8+E16+E18+E19</f>
        <v>3827.46</v>
      </c>
      <c r="F7" s="194">
        <f>IF(E33=0,0,E7/E33)</f>
        <v>0.9710767076159595</v>
      </c>
      <c r="G7" s="193">
        <v>1838.75</v>
      </c>
      <c r="H7" s="193">
        <v>1909.64</v>
      </c>
      <c r="I7" s="193">
        <v>1910.75</v>
      </c>
      <c r="J7" s="193">
        <v>1940.25</v>
      </c>
      <c r="K7" s="169"/>
      <c r="L7" s="170"/>
    </row>
    <row r="8" spans="1:12" ht="22.5" customHeight="1">
      <c r="A8" s="125" t="s">
        <v>520</v>
      </c>
      <c r="B8" s="125" t="s">
        <v>521</v>
      </c>
      <c r="C8" s="164">
        <f t="shared" si="0"/>
        <v>2787.35</v>
      </c>
      <c r="D8" s="165">
        <f>C8/C7</f>
        <v>0.24392986693620725</v>
      </c>
      <c r="E8" s="167">
        <f>E9+E10+E11+E12+E13+E14+E15</f>
        <v>237.96000000000004</v>
      </c>
      <c r="F8" s="165">
        <f>E8/E7</f>
        <v>0.06217177971814206</v>
      </c>
      <c r="G8" s="167">
        <f>G10+G11+G12+G13+G14+G15</f>
        <v>268.75</v>
      </c>
      <c r="H8" s="167">
        <f>H10+H11+H12+H13+H14+H15</f>
        <v>499.64</v>
      </c>
      <c r="I8" s="167">
        <f>I10+I11+I12+I13+I14+I15</f>
        <v>760.75</v>
      </c>
      <c r="J8" s="167">
        <f>J10+J11+J12+J13+J14+J15</f>
        <v>1020.25</v>
      </c>
      <c r="K8" s="196" t="s">
        <v>199</v>
      </c>
      <c r="L8" s="170"/>
    </row>
    <row r="9" spans="1:12" ht="23.25" customHeight="1">
      <c r="A9" s="125" t="s">
        <v>549</v>
      </c>
      <c r="B9" s="125" t="str">
        <f>I!B218</f>
        <v>Закупівля нових робочих станцій</v>
      </c>
      <c r="C9" s="164">
        <f t="shared" si="0"/>
        <v>132.25</v>
      </c>
      <c r="D9" s="165">
        <f>C9/C8</f>
        <v>0.047446499363194436</v>
      </c>
      <c r="E9" s="167">
        <f>'6. Проведення закупівлі '!F189</f>
        <v>132.25</v>
      </c>
      <c r="F9" s="165"/>
      <c r="G9" s="167">
        <v>0</v>
      </c>
      <c r="H9" s="167">
        <v>0</v>
      </c>
      <c r="I9" s="167">
        <v>0</v>
      </c>
      <c r="J9" s="167">
        <v>0</v>
      </c>
      <c r="K9" s="196"/>
      <c r="L9" s="170"/>
    </row>
    <row r="10" spans="1:12" ht="21.75" customHeight="1">
      <c r="A10" s="125" t="s">
        <v>448</v>
      </c>
      <c r="B10" s="125" t="str">
        <f>I!B219</f>
        <v>Портативний компютер</v>
      </c>
      <c r="C10" s="164">
        <f aca="true" t="shared" si="1" ref="C10:C15">SUM(E10,G10:J10)</f>
        <v>1144.3899999999999</v>
      </c>
      <c r="D10" s="165">
        <f>C10/C7</f>
        <v>0.10014920997475243</v>
      </c>
      <c r="E10" s="167">
        <f>'6. Проведення закупівлі '!F190</f>
        <v>45</v>
      </c>
      <c r="F10" s="165">
        <f>E10/E8</f>
        <v>0.18910741301058998</v>
      </c>
      <c r="G10" s="167">
        <v>138.75</v>
      </c>
      <c r="H10" s="167">
        <v>209.64</v>
      </c>
      <c r="I10" s="167">
        <v>310.75</v>
      </c>
      <c r="J10" s="167">
        <v>440.25</v>
      </c>
      <c r="K10" s="1164" t="s">
        <v>1323</v>
      </c>
      <c r="L10" s="170"/>
    </row>
    <row r="11" spans="1:12" ht="30" customHeight="1">
      <c r="A11" s="125" t="s">
        <v>449</v>
      </c>
      <c r="B11" s="125" t="str">
        <f>I!B220</f>
        <v>Багатофункціональний пристрій А3 формату</v>
      </c>
      <c r="C11" s="164">
        <f t="shared" si="1"/>
        <v>256</v>
      </c>
      <c r="D11" s="165">
        <f>C11/C7</f>
        <v>0.02240337450828531</v>
      </c>
      <c r="E11" s="167">
        <f>'6. Проведення закупівлі '!F191</f>
        <v>16</v>
      </c>
      <c r="F11" s="165">
        <f>E11/E8</f>
        <v>0.06723819129265422</v>
      </c>
      <c r="G11" s="167">
        <v>30</v>
      </c>
      <c r="H11" s="167">
        <v>50</v>
      </c>
      <c r="I11" s="167">
        <v>70</v>
      </c>
      <c r="J11" s="167">
        <v>90</v>
      </c>
      <c r="K11" s="169"/>
      <c r="L11" s="170"/>
    </row>
    <row r="12" spans="1:12" ht="21" customHeight="1">
      <c r="A12" s="125" t="s">
        <v>450</v>
      </c>
      <c r="B12" s="125" t="str">
        <f>I!B221</f>
        <v>Сканер ручний DocuPen RC810</v>
      </c>
      <c r="C12" s="164">
        <f t="shared" si="1"/>
        <v>311.93</v>
      </c>
      <c r="D12" s="165">
        <f>C12/C7</f>
        <v>0.027297986759255613</v>
      </c>
      <c r="E12" s="167">
        <f>'6. Проведення закупівлі '!F192</f>
        <v>1.93</v>
      </c>
      <c r="F12" s="165">
        <f>E12/E8</f>
        <v>0.008110606824676415</v>
      </c>
      <c r="G12" s="167">
        <v>20</v>
      </c>
      <c r="H12" s="167">
        <v>80</v>
      </c>
      <c r="I12" s="167">
        <v>110</v>
      </c>
      <c r="J12" s="167">
        <v>100</v>
      </c>
      <c r="K12" s="169"/>
      <c r="L12" s="170"/>
    </row>
    <row r="13" spans="1:12" ht="21" customHeight="1">
      <c r="A13" s="125" t="s">
        <v>451</v>
      </c>
      <c r="B13" s="125" t="str">
        <f>I!B222</f>
        <v>Сканер потоковий Epson GT-S80</v>
      </c>
      <c r="C13" s="164">
        <f t="shared" si="1"/>
        <v>235.9</v>
      </c>
      <c r="D13" s="165">
        <f>C13/C7</f>
        <v>0.02064435955665822</v>
      </c>
      <c r="E13" s="167">
        <f>'6. Проведення закупівлі '!F193</f>
        <v>15.9</v>
      </c>
      <c r="F13" s="165">
        <f>E13/E8</f>
        <v>0.06681795259707513</v>
      </c>
      <c r="G13" s="167">
        <v>20</v>
      </c>
      <c r="H13" s="167">
        <v>40</v>
      </c>
      <c r="I13" s="167">
        <v>70</v>
      </c>
      <c r="J13" s="167">
        <v>90</v>
      </c>
      <c r="K13" s="169"/>
      <c r="L13" s="170"/>
    </row>
    <row r="14" spans="1:12" ht="30" customHeight="1">
      <c r="A14" s="125" t="s">
        <v>452</v>
      </c>
      <c r="B14" s="125" t="str">
        <f>I!B223</f>
        <v>Блоки ББЖ для операторів дзвінкового центра</v>
      </c>
      <c r="C14" s="164">
        <f t="shared" si="1"/>
        <v>396.8</v>
      </c>
      <c r="D14" s="165">
        <f>C14/C7</f>
        <v>0.03472523048784223</v>
      </c>
      <c r="E14" s="167">
        <f>I!F223</f>
        <v>16.8</v>
      </c>
      <c r="F14" s="165">
        <f>E14/E8</f>
        <v>0.07060010085728693</v>
      </c>
      <c r="G14" s="167">
        <v>30</v>
      </c>
      <c r="H14" s="167">
        <v>70</v>
      </c>
      <c r="I14" s="167">
        <v>110</v>
      </c>
      <c r="J14" s="167">
        <v>170</v>
      </c>
      <c r="K14" s="169"/>
      <c r="L14" s="170"/>
    </row>
    <row r="15" spans="1:12" ht="21" customHeight="1">
      <c r="A15" s="125" t="s">
        <v>1586</v>
      </c>
      <c r="B15" s="125" t="str">
        <f>I!B224</f>
        <v>Принтер А4 формату</v>
      </c>
      <c r="C15" s="164">
        <f t="shared" si="1"/>
        <v>310.08</v>
      </c>
      <c r="D15" s="165">
        <f>C15/C7</f>
        <v>0.02713608737316058</v>
      </c>
      <c r="E15" s="167">
        <f>'6. Проведення закупівлі '!F195</f>
        <v>10.08</v>
      </c>
      <c r="F15" s="165">
        <f>E15/E8</f>
        <v>0.042360060514372154</v>
      </c>
      <c r="G15" s="167">
        <v>30</v>
      </c>
      <c r="H15" s="167">
        <v>50</v>
      </c>
      <c r="I15" s="167">
        <v>90</v>
      </c>
      <c r="J15" s="167">
        <v>130</v>
      </c>
      <c r="K15" s="169"/>
      <c r="L15" s="170"/>
    </row>
    <row r="16" spans="1:12" ht="37.5" customHeight="1">
      <c r="A16" s="125" t="s">
        <v>522</v>
      </c>
      <c r="B16" s="125" t="s">
        <v>523</v>
      </c>
      <c r="C16" s="164">
        <f t="shared" si="0"/>
        <v>6189.5</v>
      </c>
      <c r="D16" s="165">
        <f>IF(C7=0,0,C16/C7)</f>
        <v>0.5416628379649685</v>
      </c>
      <c r="E16" s="167">
        <f>E17</f>
        <v>3589.5</v>
      </c>
      <c r="F16" s="165">
        <f>IF(E7=0,0,E16/E7)</f>
        <v>0.937828220281858</v>
      </c>
      <c r="G16" s="167">
        <f>G17</f>
        <v>500</v>
      </c>
      <c r="H16" s="167">
        <f>H17</f>
        <v>600</v>
      </c>
      <c r="I16" s="167">
        <f>I17</f>
        <v>700</v>
      </c>
      <c r="J16" s="167">
        <f>J17</f>
        <v>800</v>
      </c>
      <c r="K16" s="196" t="s">
        <v>200</v>
      </c>
      <c r="L16" s="170"/>
    </row>
    <row r="17" spans="1:12" ht="18.75" customHeight="1">
      <c r="A17" s="125" t="s">
        <v>550</v>
      </c>
      <c r="B17" s="125" t="str">
        <f>I!B227</f>
        <v>Модернізація ІТ інфраструктури </v>
      </c>
      <c r="C17" s="164">
        <f t="shared" si="0"/>
        <v>6189.5</v>
      </c>
      <c r="D17" s="165">
        <f>C17/C7</f>
        <v>0.5416628379649685</v>
      </c>
      <c r="E17" s="167">
        <f>'6. Проведення закупівлі '!F198</f>
        <v>3589.5</v>
      </c>
      <c r="F17" s="165">
        <f>E17/E16</f>
        <v>1</v>
      </c>
      <c r="G17" s="167">
        <v>500</v>
      </c>
      <c r="H17" s="167">
        <v>600</v>
      </c>
      <c r="I17" s="167">
        <v>700</v>
      </c>
      <c r="J17" s="167">
        <v>800</v>
      </c>
      <c r="K17" s="1164" t="s">
        <v>1324</v>
      </c>
      <c r="L17" s="170"/>
    </row>
    <row r="18" spans="1:12" ht="34.5" customHeight="1">
      <c r="A18" s="125" t="s">
        <v>524</v>
      </c>
      <c r="B18" s="125" t="s">
        <v>525</v>
      </c>
      <c r="C18" s="164">
        <f t="shared" si="0"/>
        <v>1330</v>
      </c>
      <c r="D18" s="165">
        <f>IF(C7=0,0,C18/C7)</f>
        <v>0.11639253162507603</v>
      </c>
      <c r="E18" s="167">
        <v>0</v>
      </c>
      <c r="F18" s="165">
        <f>IF(E7=0,0,E18/E7)</f>
        <v>0</v>
      </c>
      <c r="G18" s="167">
        <v>570</v>
      </c>
      <c r="H18" s="167">
        <v>410</v>
      </c>
      <c r="I18" s="167">
        <v>350</v>
      </c>
      <c r="J18" s="167">
        <v>0</v>
      </c>
      <c r="K18" s="169"/>
      <c r="L18" s="170"/>
    </row>
    <row r="19" spans="1:12" ht="24.75" customHeight="1">
      <c r="A19" s="125" t="s">
        <v>526</v>
      </c>
      <c r="B19" s="125" t="s">
        <v>527</v>
      </c>
      <c r="C19" s="164">
        <f t="shared" si="0"/>
        <v>1120</v>
      </c>
      <c r="D19" s="165">
        <f>IF(C7=0,0,C19/C7)</f>
        <v>0.09801476347374823</v>
      </c>
      <c r="E19" s="167">
        <v>0</v>
      </c>
      <c r="F19" s="165">
        <f>IF(E7=0,0,E19/E7)</f>
        <v>0</v>
      </c>
      <c r="G19" s="167">
        <v>500</v>
      </c>
      <c r="H19" s="167">
        <v>400</v>
      </c>
      <c r="I19" s="167">
        <v>100</v>
      </c>
      <c r="J19" s="167">
        <v>120</v>
      </c>
      <c r="K19" s="169"/>
      <c r="L19" s="169"/>
    </row>
    <row r="20" spans="1:12" ht="27" customHeight="1">
      <c r="A20" s="161" t="s">
        <v>528</v>
      </c>
      <c r="B20" s="161" t="s">
        <v>529</v>
      </c>
      <c r="C20" s="193">
        <v>2146.48</v>
      </c>
      <c r="D20" s="194">
        <f>IF(C33=0,0,C20/C33)</f>
        <v>0.15813952803033596</v>
      </c>
      <c r="E20" s="193">
        <f>E21+E22+E23+E24+E25</f>
        <v>114</v>
      </c>
      <c r="F20" s="194">
        <f>E20/E33</f>
        <v>0.02892329238404043</v>
      </c>
      <c r="G20" s="193">
        <v>502.68</v>
      </c>
      <c r="H20" s="193">
        <v>500</v>
      </c>
      <c r="I20" s="193">
        <v>510</v>
      </c>
      <c r="J20" s="193">
        <v>519.8</v>
      </c>
      <c r="K20" s="169"/>
      <c r="L20" s="169"/>
    </row>
    <row r="21" spans="1:12" ht="18" customHeight="1">
      <c r="A21" s="125" t="s">
        <v>530</v>
      </c>
      <c r="B21" s="125" t="s">
        <v>531</v>
      </c>
      <c r="C21" s="164">
        <f t="shared" si="0"/>
        <v>0</v>
      </c>
      <c r="D21" s="165">
        <f>IF(C20=0,0,C21/C20)</f>
        <v>0</v>
      </c>
      <c r="E21" s="167">
        <v>0</v>
      </c>
      <c r="F21" s="165">
        <f>IF(E20=0,0,E21/E20)</f>
        <v>0</v>
      </c>
      <c r="G21" s="167">
        <v>0</v>
      </c>
      <c r="H21" s="167">
        <v>0</v>
      </c>
      <c r="I21" s="167">
        <v>0</v>
      </c>
      <c r="J21" s="167">
        <v>0</v>
      </c>
      <c r="K21" s="169"/>
      <c r="L21" s="169"/>
    </row>
    <row r="22" spans="1:12" ht="20.25" customHeight="1">
      <c r="A22" s="125" t="s">
        <v>532</v>
      </c>
      <c r="B22" s="125" t="s">
        <v>533</v>
      </c>
      <c r="C22" s="164">
        <f t="shared" si="0"/>
        <v>0</v>
      </c>
      <c r="D22" s="165">
        <f>IF(C20=0,0,C22/C20)</f>
        <v>0</v>
      </c>
      <c r="E22" s="167">
        <v>0</v>
      </c>
      <c r="F22" s="165">
        <f>IF(E20=0,0,E22/E20)</f>
        <v>0</v>
      </c>
      <c r="G22" s="167">
        <v>0</v>
      </c>
      <c r="H22" s="167">
        <v>0</v>
      </c>
      <c r="I22" s="167">
        <v>0</v>
      </c>
      <c r="J22" s="167">
        <v>0</v>
      </c>
      <c r="K22" s="169"/>
      <c r="L22" s="169"/>
    </row>
    <row r="23" spans="1:12" ht="21" customHeight="1">
      <c r="A23" s="125" t="s">
        <v>534</v>
      </c>
      <c r="B23" s="125" t="s">
        <v>535</v>
      </c>
      <c r="C23" s="164">
        <f t="shared" si="0"/>
        <v>0</v>
      </c>
      <c r="D23" s="165">
        <f>IF(C20=0,0,C23/C20)</f>
        <v>0</v>
      </c>
      <c r="E23" s="167">
        <v>0</v>
      </c>
      <c r="F23" s="165">
        <f>IF(E20=0,0,E23/E20)</f>
        <v>0</v>
      </c>
      <c r="G23" s="167">
        <v>0</v>
      </c>
      <c r="H23" s="167">
        <v>0</v>
      </c>
      <c r="I23" s="167">
        <v>0</v>
      </c>
      <c r="J23" s="167">
        <v>0</v>
      </c>
      <c r="K23" s="169"/>
      <c r="L23" s="169"/>
    </row>
    <row r="24" spans="1:12" ht="21" customHeight="1">
      <c r="A24" s="125" t="s">
        <v>536</v>
      </c>
      <c r="B24" s="125" t="s">
        <v>537</v>
      </c>
      <c r="C24" s="164">
        <f t="shared" si="0"/>
        <v>0</v>
      </c>
      <c r="D24" s="165">
        <f>IF(C20=0,0,C24/C20)</f>
        <v>0</v>
      </c>
      <c r="E24" s="167">
        <v>0</v>
      </c>
      <c r="F24" s="165">
        <f>IF(E20=0,0,E24/E20)</f>
        <v>0</v>
      </c>
      <c r="G24" s="167">
        <v>0</v>
      </c>
      <c r="H24" s="167">
        <v>0</v>
      </c>
      <c r="I24" s="167">
        <v>0</v>
      </c>
      <c r="J24" s="167">
        <v>0</v>
      </c>
      <c r="K24" s="169"/>
      <c r="L24" s="169"/>
    </row>
    <row r="25" spans="1:12" ht="24" customHeight="1">
      <c r="A25" s="125" t="s">
        <v>538</v>
      </c>
      <c r="B25" s="125" t="s">
        <v>539</v>
      </c>
      <c r="C25" s="164">
        <v>2146.48</v>
      </c>
      <c r="D25" s="165">
        <f>IF(C20=0,0,C25/C20)</f>
        <v>1</v>
      </c>
      <c r="E25" s="167">
        <f>E26+E27</f>
        <v>114</v>
      </c>
      <c r="F25" s="165">
        <f>IF(E20=0,0,E25/E20)</f>
        <v>1</v>
      </c>
      <c r="G25" s="167">
        <v>502.68</v>
      </c>
      <c r="H25" s="167">
        <v>500</v>
      </c>
      <c r="I25" s="167">
        <v>510</v>
      </c>
      <c r="J25" s="167">
        <v>519</v>
      </c>
      <c r="K25" s="196" t="s">
        <v>201</v>
      </c>
      <c r="L25" s="196"/>
    </row>
    <row r="26" spans="1:12" ht="24" customHeight="1">
      <c r="A26" s="125" t="s">
        <v>551</v>
      </c>
      <c r="B26" s="125" t="str">
        <f>'6. Проведення закупівлі '!B201</f>
        <v>Сервер HP та диски</v>
      </c>
      <c r="C26" s="164">
        <f t="shared" si="0"/>
        <v>90</v>
      </c>
      <c r="D26" s="165">
        <f>C26/C25</f>
        <v>0.04192911184823525</v>
      </c>
      <c r="E26" s="167">
        <f>'6. Проведення закупівлі '!F201</f>
        <v>90</v>
      </c>
      <c r="F26" s="165">
        <f>E26/E25</f>
        <v>0.7894736842105263</v>
      </c>
      <c r="G26" s="167">
        <v>0</v>
      </c>
      <c r="H26" s="167">
        <v>0</v>
      </c>
      <c r="I26" s="167">
        <v>0</v>
      </c>
      <c r="J26" s="167">
        <v>0</v>
      </c>
      <c r="K26" s="1164" t="s">
        <v>1325</v>
      </c>
      <c r="L26" s="169"/>
    </row>
    <row r="27" spans="1:12" ht="25.5" customHeight="1">
      <c r="A27" s="125" t="s">
        <v>453</v>
      </c>
      <c r="B27" s="125" t="str">
        <f>I!B231</f>
        <v>Ліцензії для організації селекторного звязку</v>
      </c>
      <c r="C27" s="164">
        <f t="shared" si="0"/>
        <v>24</v>
      </c>
      <c r="D27" s="165">
        <f>C27/C25</f>
        <v>0.011181096492862733</v>
      </c>
      <c r="E27" s="167">
        <f>I!F231</f>
        <v>24</v>
      </c>
      <c r="F27" s="165">
        <f>E27/E25</f>
        <v>0.21052631578947367</v>
      </c>
      <c r="G27" s="167">
        <v>0</v>
      </c>
      <c r="H27" s="167">
        <v>0</v>
      </c>
      <c r="I27" s="167">
        <v>0</v>
      </c>
      <c r="J27" s="167">
        <v>0</v>
      </c>
      <c r="K27" s="169"/>
      <c r="L27" s="169"/>
    </row>
    <row r="28" spans="1:12" ht="41.25" customHeight="1">
      <c r="A28" s="161" t="s">
        <v>540</v>
      </c>
      <c r="B28" s="161" t="s">
        <v>541</v>
      </c>
      <c r="C28" s="193">
        <f t="shared" si="0"/>
        <v>0</v>
      </c>
      <c r="D28" s="194">
        <f>IF(C33=0,0,C28/C33)</f>
        <v>0</v>
      </c>
      <c r="E28" s="193">
        <f>SUM(E29:E31)</f>
        <v>0</v>
      </c>
      <c r="F28" s="194">
        <f>IF(E33=0,0,E28/E33)</f>
        <v>0</v>
      </c>
      <c r="G28" s="193">
        <f>SUM(G29:G31)</f>
        <v>0</v>
      </c>
      <c r="H28" s="193">
        <f>SUM(H29:H31)</f>
        <v>0</v>
      </c>
      <c r="I28" s="193">
        <f>SUM(I29:I31)</f>
        <v>0</v>
      </c>
      <c r="J28" s="193">
        <f>SUM(J29:J31)</f>
        <v>0</v>
      </c>
      <c r="K28" s="169"/>
      <c r="L28" s="169"/>
    </row>
    <row r="29" spans="1:12" ht="15.75" customHeight="1">
      <c r="A29" s="125" t="s">
        <v>542</v>
      </c>
      <c r="B29" s="125" t="s">
        <v>543</v>
      </c>
      <c r="C29" s="164">
        <f t="shared" si="0"/>
        <v>0</v>
      </c>
      <c r="D29" s="165">
        <f>IF(C28=0,0,C29/C28)</f>
        <v>0</v>
      </c>
      <c r="E29" s="167">
        <v>0</v>
      </c>
      <c r="F29" s="165">
        <f>IF(E28=0,0,E29/E28)</f>
        <v>0</v>
      </c>
      <c r="G29" s="167">
        <v>0</v>
      </c>
      <c r="H29" s="167">
        <v>0</v>
      </c>
      <c r="I29" s="167">
        <v>0</v>
      </c>
      <c r="J29" s="167">
        <v>0</v>
      </c>
      <c r="K29" s="169"/>
      <c r="L29" s="169"/>
    </row>
    <row r="30" spans="1:12" ht="33" customHeight="1">
      <c r="A30" s="125" t="s">
        <v>544</v>
      </c>
      <c r="B30" s="125" t="s">
        <v>545</v>
      </c>
      <c r="C30" s="164">
        <f t="shared" si="0"/>
        <v>0</v>
      </c>
      <c r="D30" s="165">
        <f>IF(C28=0,0,C30/C28)</f>
        <v>0</v>
      </c>
      <c r="E30" s="167">
        <v>0</v>
      </c>
      <c r="F30" s="165">
        <f>IF(E28=0,0,E30/E28)</f>
        <v>0</v>
      </c>
      <c r="G30" s="167">
        <v>0</v>
      </c>
      <c r="H30" s="167">
        <v>0</v>
      </c>
      <c r="I30" s="167">
        <v>0</v>
      </c>
      <c r="J30" s="167">
        <v>0</v>
      </c>
      <c r="K30" s="169"/>
      <c r="L30" s="169"/>
    </row>
    <row r="31" spans="1:12" ht="34.5" customHeight="1">
      <c r="A31" s="161" t="s">
        <v>546</v>
      </c>
      <c r="B31" s="161" t="s">
        <v>547</v>
      </c>
      <c r="C31" s="164">
        <f t="shared" si="0"/>
        <v>0</v>
      </c>
      <c r="D31" s="165">
        <f>IF(C28=0,0,C31/C28)</f>
        <v>0</v>
      </c>
      <c r="E31" s="167">
        <v>0</v>
      </c>
      <c r="F31" s="165">
        <f>IF(E28=0,0,E31/E28)</f>
        <v>0</v>
      </c>
      <c r="G31" s="167">
        <v>0</v>
      </c>
      <c r="H31" s="167">
        <v>0</v>
      </c>
      <c r="I31" s="167">
        <v>0</v>
      </c>
      <c r="J31" s="167">
        <v>0</v>
      </c>
      <c r="K31" s="169"/>
      <c r="L31" s="169"/>
    </row>
    <row r="32" spans="1:12" ht="12.75">
      <c r="A32" s="161" t="s">
        <v>548</v>
      </c>
      <c r="B32" s="161" t="s">
        <v>431</v>
      </c>
      <c r="C32" s="193">
        <f t="shared" si="0"/>
        <v>0</v>
      </c>
      <c r="D32" s="194">
        <f>IF(C33=0,0,C32/C33)</f>
        <v>0</v>
      </c>
      <c r="E32" s="197"/>
      <c r="F32" s="194">
        <f>IF(E33=0,0,E32/E33)</f>
        <v>0</v>
      </c>
      <c r="G32" s="167"/>
      <c r="H32" s="167"/>
      <c r="I32" s="167"/>
      <c r="J32" s="167"/>
      <c r="K32" s="169"/>
      <c r="L32" s="169"/>
    </row>
    <row r="33" spans="1:12" ht="12.75">
      <c r="A33" s="125"/>
      <c r="B33" s="521" t="s">
        <v>479</v>
      </c>
      <c r="C33" s="193">
        <f aca="true" t="shared" si="2" ref="C33:J33">SUM(C32,C28,C20,C7)</f>
        <v>13573.33</v>
      </c>
      <c r="D33" s="194">
        <f t="shared" si="2"/>
        <v>1</v>
      </c>
      <c r="E33" s="193">
        <f t="shared" si="2"/>
        <v>3941.46</v>
      </c>
      <c r="F33" s="194">
        <f t="shared" si="2"/>
        <v>1</v>
      </c>
      <c r="G33" s="193">
        <f t="shared" si="2"/>
        <v>2341.43</v>
      </c>
      <c r="H33" s="193">
        <f t="shared" si="2"/>
        <v>2409.6400000000003</v>
      </c>
      <c r="I33" s="193">
        <f t="shared" si="2"/>
        <v>2420.75</v>
      </c>
      <c r="J33" s="193">
        <f t="shared" si="2"/>
        <v>2460.05</v>
      </c>
      <c r="K33" s="169"/>
      <c r="L33" s="169"/>
    </row>
  </sheetData>
  <mergeCells count="15">
    <mergeCell ref="E3:F3"/>
    <mergeCell ref="I4:I5"/>
    <mergeCell ref="J4:J5"/>
    <mergeCell ref="E4:F4"/>
    <mergeCell ref="H4:H5"/>
    <mergeCell ref="A1:L1"/>
    <mergeCell ref="A2:A5"/>
    <mergeCell ref="B2:B5"/>
    <mergeCell ref="C2:D3"/>
    <mergeCell ref="E2:J2"/>
    <mergeCell ref="K2:K4"/>
    <mergeCell ref="L2:L5"/>
    <mergeCell ref="C4:C5"/>
    <mergeCell ref="D4:D5"/>
    <mergeCell ref="G4:G5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9"/>
  </sheetPr>
  <dimension ref="A3:M29"/>
  <sheetViews>
    <sheetView workbookViewId="0" topLeftCell="A13">
      <selection activeCell="D29" sqref="D29"/>
    </sheetView>
  </sheetViews>
  <sheetFormatPr defaultColWidth="9.00390625" defaultRowHeight="12.75"/>
  <cols>
    <col min="1" max="1" width="7.375" style="0" customWidth="1"/>
    <col min="2" max="2" width="31.75390625" style="0" customWidth="1"/>
    <col min="7" max="7" width="10.00390625" style="0" customWidth="1"/>
  </cols>
  <sheetData>
    <row r="3" spans="1:13" ht="15.75">
      <c r="A3" s="1919" t="s">
        <v>510</v>
      </c>
      <c r="B3" s="1919"/>
      <c r="C3" s="1919"/>
      <c r="D3" s="1919"/>
      <c r="E3" s="1919"/>
      <c r="F3" s="1919"/>
      <c r="G3" s="1919"/>
      <c r="H3" s="1919"/>
      <c r="I3" s="1919"/>
      <c r="J3" s="1919"/>
      <c r="K3" s="1919"/>
      <c r="L3" s="1919"/>
      <c r="M3" s="1920"/>
    </row>
    <row r="4" spans="1:13" ht="12.75" customHeight="1">
      <c r="A4" s="1921" t="s">
        <v>380</v>
      </c>
      <c r="B4" s="1922" t="s">
        <v>446</v>
      </c>
      <c r="C4" s="1877" t="s">
        <v>482</v>
      </c>
      <c r="D4" s="1877"/>
      <c r="E4" s="1870" t="s">
        <v>447</v>
      </c>
      <c r="F4" s="1870"/>
      <c r="G4" s="1870"/>
      <c r="H4" s="1870"/>
      <c r="I4" s="1870"/>
      <c r="J4" s="1870"/>
      <c r="K4" s="1852"/>
      <c r="L4" s="1916" t="s">
        <v>474</v>
      </c>
      <c r="M4" s="1925" t="s">
        <v>390</v>
      </c>
    </row>
    <row r="5" spans="1:13" ht="12.75" customHeight="1">
      <c r="A5" s="1921"/>
      <c r="B5" s="1923"/>
      <c r="C5" s="1877"/>
      <c r="D5" s="1877"/>
      <c r="E5" s="1928">
        <v>2012</v>
      </c>
      <c r="F5" s="1877"/>
      <c r="G5" s="1877"/>
      <c r="H5" s="117">
        <v>2013</v>
      </c>
      <c r="I5" s="117">
        <v>2014</v>
      </c>
      <c r="J5" s="117">
        <v>2015</v>
      </c>
      <c r="K5" s="117">
        <v>2016</v>
      </c>
      <c r="L5" s="1917"/>
      <c r="M5" s="1926"/>
    </row>
    <row r="6" spans="1:13" ht="54" customHeight="1">
      <c r="A6" s="1921"/>
      <c r="B6" s="1923"/>
      <c r="C6" s="1870" t="s">
        <v>481</v>
      </c>
      <c r="D6" s="1870" t="s">
        <v>432</v>
      </c>
      <c r="E6" s="1871" t="s">
        <v>476</v>
      </c>
      <c r="F6" s="1872"/>
      <c r="G6" s="1850" t="s">
        <v>477</v>
      </c>
      <c r="H6" s="1870" t="s">
        <v>481</v>
      </c>
      <c r="I6" s="1870" t="s">
        <v>481</v>
      </c>
      <c r="J6" s="1870" t="s">
        <v>481</v>
      </c>
      <c r="K6" s="1870" t="s">
        <v>481</v>
      </c>
      <c r="L6" s="1917"/>
      <c r="M6" s="1926"/>
    </row>
    <row r="7" spans="1:13" ht="51" customHeight="1">
      <c r="A7" s="1921"/>
      <c r="B7" s="1923"/>
      <c r="C7" s="1870"/>
      <c r="D7" s="1870"/>
      <c r="E7" s="1873"/>
      <c r="F7" s="1874"/>
      <c r="G7" s="1881"/>
      <c r="H7" s="1870"/>
      <c r="I7" s="1870"/>
      <c r="J7" s="1870"/>
      <c r="K7" s="1870"/>
      <c r="L7" s="1918"/>
      <c r="M7" s="1926"/>
    </row>
    <row r="8" spans="1:13" ht="25.5">
      <c r="A8" s="1921"/>
      <c r="B8" s="1924"/>
      <c r="C8" s="1870"/>
      <c r="D8" s="1870"/>
      <c r="E8" s="115" t="s">
        <v>481</v>
      </c>
      <c r="F8" s="115" t="s">
        <v>432</v>
      </c>
      <c r="G8" s="1851"/>
      <c r="H8" s="1870"/>
      <c r="I8" s="1870"/>
      <c r="J8" s="1870"/>
      <c r="K8" s="1870"/>
      <c r="L8" s="152" t="s">
        <v>478</v>
      </c>
      <c r="M8" s="1927"/>
    </row>
    <row r="9" spans="1:13" ht="12.75">
      <c r="A9" s="153">
        <v>1</v>
      </c>
      <c r="B9" s="561"/>
      <c r="C9" s="153">
        <v>3</v>
      </c>
      <c r="D9" s="153">
        <v>4</v>
      </c>
      <c r="E9" s="153">
        <v>5</v>
      </c>
      <c r="F9" s="153">
        <v>6</v>
      </c>
      <c r="G9" s="155">
        <v>7</v>
      </c>
      <c r="H9" s="153">
        <v>8</v>
      </c>
      <c r="I9" s="153">
        <v>9</v>
      </c>
      <c r="J9" s="153">
        <v>10</v>
      </c>
      <c r="K9" s="154">
        <v>11</v>
      </c>
      <c r="L9" s="153">
        <v>12</v>
      </c>
      <c r="M9" s="153">
        <v>13</v>
      </c>
    </row>
    <row r="10" spans="1:13" ht="26.25" customHeight="1">
      <c r="A10" s="161" t="s">
        <v>511</v>
      </c>
      <c r="B10" s="161" t="s">
        <v>422</v>
      </c>
      <c r="C10" s="193">
        <f>SUM(E10,H10:K10)</f>
        <v>2693</v>
      </c>
      <c r="D10" s="194">
        <f>IF(C29=0,0,C10/C29)</f>
        <v>1</v>
      </c>
      <c r="E10" s="193">
        <f>E11+E21+E23+E26</f>
        <v>570</v>
      </c>
      <c r="F10" s="194">
        <f>IF(E29=0,0,E10/E29)</f>
        <v>1</v>
      </c>
      <c r="G10" s="711"/>
      <c r="H10" s="1143">
        <v>467</v>
      </c>
      <c r="I10" s="1143">
        <v>647</v>
      </c>
      <c r="J10" s="1143">
        <v>495</v>
      </c>
      <c r="K10" s="1143">
        <v>514</v>
      </c>
      <c r="L10" s="169"/>
      <c r="M10" s="169"/>
    </row>
    <row r="11" spans="1:13" ht="40.5" customHeight="1">
      <c r="A11" s="161" t="s">
        <v>512</v>
      </c>
      <c r="B11" s="867" t="s">
        <v>411</v>
      </c>
      <c r="C11" s="193">
        <f aca="true" t="shared" si="0" ref="C11:C28">SUM(E11,H11:K11)</f>
        <v>2122</v>
      </c>
      <c r="D11" s="194">
        <f>C11/C10</f>
        <v>0.7879688080207946</v>
      </c>
      <c r="E11" s="197">
        <v>0</v>
      </c>
      <c r="F11" s="194">
        <f>IF(E10=0,0,E11/E10)</f>
        <v>0</v>
      </c>
      <c r="G11" s="711"/>
      <c r="H11" s="197">
        <f>H12+H13+H14+H15+H16+H17+H18+H19+H20</f>
        <v>467</v>
      </c>
      <c r="I11" s="197">
        <f>I12+I13+I14+I15+I16+I17+I18+I19+I20</f>
        <v>646</v>
      </c>
      <c r="J11" s="197">
        <f>J12+J13+J14+J15+J16+J17+J18+J19+J20</f>
        <v>495</v>
      </c>
      <c r="K11" s="197">
        <f>K12+K13+K14+K15+K16+K17+K18+K19+K20</f>
        <v>514</v>
      </c>
      <c r="L11" s="196" t="s">
        <v>198</v>
      </c>
      <c r="M11" s="169"/>
    </row>
    <row r="12" spans="1:13" ht="13.5" customHeight="1">
      <c r="A12" s="125" t="s">
        <v>1232</v>
      </c>
      <c r="B12" s="654" t="str">
        <f>'5.V.1.Зв''язок'!C10</f>
        <v>Дубровицька дільниця (8 ПС)</v>
      </c>
      <c r="C12" s="164">
        <f t="shared" si="0"/>
        <v>190</v>
      </c>
      <c r="D12" s="165">
        <f>C12/C11</f>
        <v>0.08953817153628653</v>
      </c>
      <c r="E12" s="167">
        <v>0</v>
      </c>
      <c r="F12" s="165">
        <f aca="true" t="shared" si="1" ref="F12:F20">IF(E11=0,0,E12/E11)</f>
        <v>0</v>
      </c>
      <c r="G12" s="166"/>
      <c r="H12" s="167">
        <f>'5.V.1.Зв''язок'!I10</f>
        <v>190</v>
      </c>
      <c r="I12" s="167">
        <v>0</v>
      </c>
      <c r="J12" s="167">
        <v>0</v>
      </c>
      <c r="K12" s="168">
        <v>0</v>
      </c>
      <c r="L12" s="169" t="s">
        <v>1326</v>
      </c>
      <c r="M12" s="169"/>
    </row>
    <row r="13" spans="1:13" ht="13.5" customHeight="1">
      <c r="A13" s="125" t="s">
        <v>1233</v>
      </c>
      <c r="B13" s="654" t="str">
        <f>'5.V.1.Зв''язок'!C11</f>
        <v>Радивилівська дільниця (8 ПС)</v>
      </c>
      <c r="C13" s="164">
        <f t="shared" si="0"/>
        <v>190</v>
      </c>
      <c r="D13" s="165">
        <f>C13/C11</f>
        <v>0.08953817153628653</v>
      </c>
      <c r="E13" s="167">
        <v>0</v>
      </c>
      <c r="F13" s="165">
        <f t="shared" si="1"/>
        <v>0</v>
      </c>
      <c r="G13" s="166"/>
      <c r="H13" s="167">
        <f>'5.V.1.Зв''язок'!I11</f>
        <v>190</v>
      </c>
      <c r="I13" s="167">
        <v>0</v>
      </c>
      <c r="J13" s="167">
        <v>0</v>
      </c>
      <c r="K13" s="168">
        <v>0</v>
      </c>
      <c r="L13" s="169"/>
      <c r="M13" s="169"/>
    </row>
    <row r="14" spans="1:13" ht="16.5" customHeight="1">
      <c r="A14" s="125" t="s">
        <v>1234</v>
      </c>
      <c r="B14" s="654" t="str">
        <f>'5.V.1.Зв''язок'!C13</f>
        <v>Рівненська міська дільниця (18 ПС)</v>
      </c>
      <c r="C14" s="164">
        <f t="shared" si="0"/>
        <v>418</v>
      </c>
      <c r="D14" s="165">
        <f>C14/C11</f>
        <v>0.19698397737983034</v>
      </c>
      <c r="E14" s="167">
        <v>0</v>
      </c>
      <c r="F14" s="165">
        <f t="shared" si="1"/>
        <v>0</v>
      </c>
      <c r="G14" s="166"/>
      <c r="H14" s="167">
        <v>0</v>
      </c>
      <c r="I14" s="167">
        <f>'5.V.1.Зв''язок'!I13</f>
        <v>418</v>
      </c>
      <c r="J14" s="167">
        <v>0</v>
      </c>
      <c r="K14" s="168">
        <v>0</v>
      </c>
      <c r="L14" s="169"/>
      <c r="M14" s="169"/>
    </row>
    <row r="15" spans="1:13" ht="14.25" customHeight="1">
      <c r="A15" s="125" t="s">
        <v>1235</v>
      </c>
      <c r="B15" s="654" t="str">
        <f>'5.V.1.Зв''язок'!C16</f>
        <v>Гощанська дільниця (7 ПС)</v>
      </c>
      <c r="C15" s="164">
        <f t="shared" si="0"/>
        <v>180</v>
      </c>
      <c r="D15" s="165">
        <f>C15/C11</f>
        <v>0.08482563619227144</v>
      </c>
      <c r="E15" s="167">
        <v>0</v>
      </c>
      <c r="F15" s="165">
        <f t="shared" si="1"/>
        <v>0</v>
      </c>
      <c r="G15" s="166"/>
      <c r="H15" s="167">
        <v>0</v>
      </c>
      <c r="I15" s="167">
        <v>0</v>
      </c>
      <c r="J15" s="167">
        <f>'5.V.1.Зв''язок'!I16</f>
        <v>180</v>
      </c>
      <c r="K15" s="168">
        <v>0</v>
      </c>
      <c r="L15" s="169"/>
      <c r="M15" s="169"/>
    </row>
    <row r="16" spans="1:13" ht="14.25" customHeight="1">
      <c r="A16" s="125" t="s">
        <v>1236</v>
      </c>
      <c r="B16" s="654" t="str">
        <f>'5.V.1.Зв''язок'!C17</f>
        <v>Острозька дільниця (2ПС)</v>
      </c>
      <c r="C16" s="164">
        <f t="shared" si="0"/>
        <v>50</v>
      </c>
      <c r="D16" s="165">
        <f>C16/C11</f>
        <v>0.0235626767200754</v>
      </c>
      <c r="E16" s="167">
        <v>0</v>
      </c>
      <c r="F16" s="165">
        <f t="shared" si="1"/>
        <v>0</v>
      </c>
      <c r="G16" s="166"/>
      <c r="H16" s="167">
        <v>0</v>
      </c>
      <c r="I16" s="167">
        <v>0</v>
      </c>
      <c r="J16" s="167">
        <f>'5.V.1.Зв''язок'!I17</f>
        <v>50</v>
      </c>
      <c r="K16" s="168">
        <v>0</v>
      </c>
      <c r="L16" s="169"/>
      <c r="M16" s="169"/>
    </row>
    <row r="17" spans="1:13" ht="14.25" customHeight="1">
      <c r="A17" s="125" t="s">
        <v>1237</v>
      </c>
      <c r="B17" s="654" t="str">
        <f>'5.V.1.Зв''язок'!C20</f>
        <v>Березнівська дільниця (2 ПС)</v>
      </c>
      <c r="C17" s="164">
        <f t="shared" si="0"/>
        <v>50</v>
      </c>
      <c r="D17" s="165">
        <f>C17/C11</f>
        <v>0.0235626767200754</v>
      </c>
      <c r="E17" s="167">
        <v>0</v>
      </c>
      <c r="F17" s="165">
        <f t="shared" si="1"/>
        <v>0</v>
      </c>
      <c r="G17" s="166"/>
      <c r="H17" s="167">
        <v>0</v>
      </c>
      <c r="I17" s="167">
        <v>0</v>
      </c>
      <c r="J17" s="168">
        <v>0</v>
      </c>
      <c r="K17" s="168">
        <f>'5.V.1.Зв''язок'!I20</f>
        <v>50</v>
      </c>
      <c r="L17" s="169"/>
      <c r="M17" s="169"/>
    </row>
    <row r="18" spans="1:13" ht="14.25" customHeight="1">
      <c r="A18" s="125" t="s">
        <v>1238</v>
      </c>
      <c r="B18" s="654" t="str">
        <f>'5.V.1.Зв''язок'!C22</f>
        <v>Дубенська дільниця ( 10ПС)</v>
      </c>
      <c r="C18" s="164">
        <f t="shared" si="0"/>
        <v>339</v>
      </c>
      <c r="D18" s="165">
        <f>C18/C11</f>
        <v>0.15975494816211122</v>
      </c>
      <c r="E18" s="167">
        <v>0</v>
      </c>
      <c r="F18" s="165">
        <f t="shared" si="1"/>
        <v>0</v>
      </c>
      <c r="G18" s="166"/>
      <c r="H18" s="167">
        <v>0</v>
      </c>
      <c r="I18" s="167">
        <v>0</v>
      </c>
      <c r="J18" s="168">
        <v>0</v>
      </c>
      <c r="K18" s="168">
        <f>'5.V.1.Зв''язок'!I22</f>
        <v>339</v>
      </c>
      <c r="L18" s="169"/>
      <c r="M18" s="169"/>
    </row>
    <row r="19" spans="1:13" ht="28.5" customHeight="1">
      <c r="A19" s="125" t="s">
        <v>1239</v>
      </c>
      <c r="B19" s="654" t="str">
        <f>'5.V.1.Зв''язок'!C12</f>
        <v>Радіомодем для моніторингу автотранспорту</v>
      </c>
      <c r="C19" s="164">
        <f t="shared" si="0"/>
        <v>429</v>
      </c>
      <c r="D19" s="165">
        <f>C19/C11</f>
        <v>0.20216776625824695</v>
      </c>
      <c r="E19" s="167">
        <v>0</v>
      </c>
      <c r="F19" s="165">
        <f t="shared" si="1"/>
        <v>0</v>
      </c>
      <c r="G19" s="166"/>
      <c r="H19" s="167">
        <f>'5.V.1.Зв''язок'!I12</f>
        <v>87</v>
      </c>
      <c r="I19" s="167">
        <f>'5.V.1.Зв''язок'!I15</f>
        <v>202</v>
      </c>
      <c r="J19" s="167">
        <f>'5.V.1.Зв''язок'!I19</f>
        <v>140</v>
      </c>
      <c r="K19" s="168">
        <v>0</v>
      </c>
      <c r="L19" s="169"/>
      <c r="M19" s="169"/>
    </row>
    <row r="20" spans="1:13" ht="14.25" customHeight="1">
      <c r="A20" s="125" t="s">
        <v>1240</v>
      </c>
      <c r="B20" s="654" t="str">
        <f>'5.V.1.Зв''язок'!C14</f>
        <v>ЗІП для СПТД</v>
      </c>
      <c r="C20" s="164">
        <f t="shared" si="0"/>
        <v>276</v>
      </c>
      <c r="D20" s="165">
        <f>C20/C11</f>
        <v>0.13006597549481622</v>
      </c>
      <c r="E20" s="167">
        <v>0</v>
      </c>
      <c r="F20" s="165">
        <f t="shared" si="1"/>
        <v>0</v>
      </c>
      <c r="G20" s="166"/>
      <c r="H20" s="167">
        <v>0</v>
      </c>
      <c r="I20" s="167">
        <f>'5.V.1.Зв''язок'!I14</f>
        <v>26</v>
      </c>
      <c r="J20" s="167">
        <f>'5.V.1.Зв''язок'!I18</f>
        <v>125</v>
      </c>
      <c r="K20" s="168">
        <f>'5.V.1.Зв''язок'!I21</f>
        <v>125</v>
      </c>
      <c r="L20" s="169"/>
      <c r="M20" s="169"/>
    </row>
    <row r="21" spans="1:13" ht="12.75" customHeight="1">
      <c r="A21" s="161" t="s">
        <v>513</v>
      </c>
      <c r="B21" s="521" t="s">
        <v>423</v>
      </c>
      <c r="C21" s="193">
        <f t="shared" si="0"/>
        <v>476.5</v>
      </c>
      <c r="D21" s="194">
        <f>IF(C10=0,0,C21/C10)</f>
        <v>0.17694021537318974</v>
      </c>
      <c r="E21" s="197">
        <f>E22</f>
        <v>476.5</v>
      </c>
      <c r="F21" s="194">
        <f>IF(E10=0,0,E21/E10)</f>
        <v>0.8359649122807018</v>
      </c>
      <c r="G21" s="711"/>
      <c r="H21" s="197">
        <v>0</v>
      </c>
      <c r="I21" s="197">
        <v>0</v>
      </c>
      <c r="J21" s="197">
        <v>0</v>
      </c>
      <c r="K21" s="197">
        <v>0</v>
      </c>
      <c r="L21" s="169"/>
      <c r="M21" s="169"/>
    </row>
    <row r="22" spans="1:13" ht="26.25" customHeight="1">
      <c r="A22" s="125" t="s">
        <v>1256</v>
      </c>
      <c r="B22" s="234" t="str">
        <f>I!B237</f>
        <v>Організація дзвінкового центру (2-й етап)</v>
      </c>
      <c r="C22" s="164">
        <f t="shared" si="0"/>
        <v>476.5</v>
      </c>
      <c r="D22" s="165">
        <f>C22/C21</f>
        <v>1</v>
      </c>
      <c r="E22" s="167">
        <f>'6. Проведення закупівлі '!F208</f>
        <v>476.5</v>
      </c>
      <c r="F22" s="165">
        <f>E22/E21</f>
        <v>1</v>
      </c>
      <c r="G22" s="1144">
        <v>4</v>
      </c>
      <c r="H22" s="167">
        <v>0</v>
      </c>
      <c r="I22" s="167">
        <v>0</v>
      </c>
      <c r="J22" s="167">
        <v>0</v>
      </c>
      <c r="K22" s="167">
        <v>0</v>
      </c>
      <c r="L22" s="169"/>
      <c r="M22" s="169"/>
    </row>
    <row r="23" spans="1:13" ht="45.75" customHeight="1">
      <c r="A23" s="161" t="s">
        <v>514</v>
      </c>
      <c r="B23" s="521" t="s">
        <v>1259</v>
      </c>
      <c r="C23" s="193">
        <f t="shared" si="0"/>
        <v>93.5</v>
      </c>
      <c r="D23" s="194">
        <f>IF(C10=0,0,C23/C10)</f>
        <v>0.03471964352023765</v>
      </c>
      <c r="E23" s="197">
        <f>E24+E25</f>
        <v>93.5</v>
      </c>
      <c r="F23" s="194">
        <f>IF(E10=0,0,E23/E10)</f>
        <v>0.16403508771929826</v>
      </c>
      <c r="G23" s="711"/>
      <c r="H23" s="197">
        <v>0</v>
      </c>
      <c r="I23" s="197">
        <v>0</v>
      </c>
      <c r="J23" s="197">
        <v>0</v>
      </c>
      <c r="K23" s="197">
        <v>0</v>
      </c>
      <c r="L23" s="169"/>
      <c r="M23" s="169"/>
    </row>
    <row r="24" spans="1:13" ht="31.5" customHeight="1">
      <c r="A24" s="125" t="s">
        <v>1257</v>
      </c>
      <c r="B24" s="1145" t="str">
        <f>I!B238</f>
        <v>Архіватори для обл.та міської диспетчерської та сільського РЕМ.</v>
      </c>
      <c r="C24" s="164">
        <f t="shared" si="0"/>
        <v>33.01</v>
      </c>
      <c r="D24" s="165">
        <f>C24/C23</f>
        <v>0.35304812834224597</v>
      </c>
      <c r="E24" s="167">
        <f>'6. Проведення закупівлі '!F209</f>
        <v>33.01</v>
      </c>
      <c r="F24" s="165">
        <f>E24/E23</f>
        <v>0.35304812834224597</v>
      </c>
      <c r="G24" s="1144">
        <v>6</v>
      </c>
      <c r="H24" s="167">
        <v>0</v>
      </c>
      <c r="I24" s="167">
        <v>0</v>
      </c>
      <c r="J24" s="167">
        <v>0</v>
      </c>
      <c r="K24" s="167">
        <v>0</v>
      </c>
      <c r="L24" s="169"/>
      <c r="M24" s="169"/>
    </row>
    <row r="25" spans="1:13" ht="31.5" customHeight="1">
      <c r="A25" s="125" t="s">
        <v>1258</v>
      </c>
      <c r="B25" s="1145" t="str">
        <f>I!B241</f>
        <v>Плата PRI для АТС по організації селекторного звязку</v>
      </c>
      <c r="C25" s="164">
        <f t="shared" si="0"/>
        <v>60.49</v>
      </c>
      <c r="D25" s="165">
        <f>C25/C23</f>
        <v>0.646951871657754</v>
      </c>
      <c r="E25" s="167">
        <f>'6. Проведення закупівлі '!F212</f>
        <v>60.49</v>
      </c>
      <c r="F25" s="165">
        <f>E25/E23</f>
        <v>0.646951871657754</v>
      </c>
      <c r="G25" s="1144">
        <v>7</v>
      </c>
      <c r="H25" s="167">
        <v>0</v>
      </c>
      <c r="I25" s="167">
        <v>0</v>
      </c>
      <c r="J25" s="167">
        <v>0</v>
      </c>
      <c r="K25" s="167">
        <v>0</v>
      </c>
      <c r="L25" s="169"/>
      <c r="M25" s="169"/>
    </row>
    <row r="26" spans="1:13" ht="42" customHeight="1">
      <c r="A26" s="161" t="s">
        <v>1241</v>
      </c>
      <c r="B26" s="521" t="s">
        <v>1260</v>
      </c>
      <c r="C26" s="193">
        <f t="shared" si="0"/>
        <v>0</v>
      </c>
      <c r="D26" s="194">
        <f>IF(C10=0,0,C26/C10)</f>
        <v>0</v>
      </c>
      <c r="E26" s="197">
        <v>0</v>
      </c>
      <c r="F26" s="194">
        <f>IF(E10=0,0,E26/E10)</f>
        <v>0</v>
      </c>
      <c r="G26" s="711"/>
      <c r="H26" s="197">
        <v>0</v>
      </c>
      <c r="I26" s="197">
        <v>0</v>
      </c>
      <c r="J26" s="197">
        <v>0</v>
      </c>
      <c r="K26" s="197">
        <v>0</v>
      </c>
      <c r="L26" s="169"/>
      <c r="M26" s="169"/>
    </row>
    <row r="27" spans="1:13" ht="33" customHeight="1">
      <c r="A27" s="161" t="s">
        <v>515</v>
      </c>
      <c r="B27" s="161" t="s">
        <v>516</v>
      </c>
      <c r="C27" s="193">
        <f t="shared" si="0"/>
        <v>0</v>
      </c>
      <c r="D27" s="194">
        <f>IF(C29=0,0,C27/C29)</f>
        <v>0</v>
      </c>
      <c r="E27" s="197">
        <v>0</v>
      </c>
      <c r="F27" s="194">
        <f>IF(E29=0,0,E27/E29)</f>
        <v>0</v>
      </c>
      <c r="G27" s="711"/>
      <c r="H27" s="197">
        <v>0</v>
      </c>
      <c r="I27" s="197">
        <v>0</v>
      </c>
      <c r="J27" s="197">
        <v>0</v>
      </c>
      <c r="K27" s="197">
        <v>0</v>
      </c>
      <c r="L27" s="196"/>
      <c r="M27" s="169"/>
    </row>
    <row r="28" spans="1:13" ht="12.75" customHeight="1">
      <c r="A28" s="161" t="s">
        <v>517</v>
      </c>
      <c r="B28" s="161" t="s">
        <v>431</v>
      </c>
      <c r="C28" s="193">
        <f t="shared" si="0"/>
        <v>0</v>
      </c>
      <c r="D28" s="194">
        <f>IF(C29=0,0,C28/C29)</f>
        <v>0</v>
      </c>
      <c r="E28" s="197">
        <v>0</v>
      </c>
      <c r="F28" s="194">
        <f>IF(E29=0,0,E28/E29)</f>
        <v>0</v>
      </c>
      <c r="G28" s="166"/>
      <c r="H28" s="197">
        <v>0</v>
      </c>
      <c r="I28" s="197">
        <v>0</v>
      </c>
      <c r="J28" s="197">
        <v>0</v>
      </c>
      <c r="K28" s="197">
        <v>0</v>
      </c>
      <c r="L28" s="169"/>
      <c r="M28" s="169"/>
    </row>
    <row r="29" spans="1:13" ht="12.75">
      <c r="A29" s="115"/>
      <c r="B29" s="515" t="s">
        <v>479</v>
      </c>
      <c r="C29" s="514">
        <f>SUM(C10,C27,C28)</f>
        <v>2693</v>
      </c>
      <c r="D29" s="655">
        <f>SUM(D10,D27,D28)</f>
        <v>1</v>
      </c>
      <c r="E29" s="514">
        <f>SUM(E10,E27,E28)</f>
        <v>570</v>
      </c>
      <c r="F29" s="655">
        <f>SUM(F10,F27,F28)</f>
        <v>1</v>
      </c>
      <c r="G29" s="166"/>
      <c r="H29" s="514">
        <f>SUM(H10,H27,H28)</f>
        <v>467</v>
      </c>
      <c r="I29" s="514">
        <f>SUM(I10,I27,I28)</f>
        <v>647</v>
      </c>
      <c r="J29" s="514">
        <f>SUM(J10,J27,J28)</f>
        <v>495</v>
      </c>
      <c r="K29" s="514">
        <f>SUM(K10,K27,K28)</f>
        <v>514</v>
      </c>
      <c r="L29" s="169"/>
      <c r="M29" s="169"/>
    </row>
  </sheetData>
  <mergeCells count="16">
    <mergeCell ref="A3:M3"/>
    <mergeCell ref="A4:A8"/>
    <mergeCell ref="B4:B8"/>
    <mergeCell ref="C4:D5"/>
    <mergeCell ref="E4:K4"/>
    <mergeCell ref="M4:M8"/>
    <mergeCell ref="E5:G5"/>
    <mergeCell ref="C6:C8"/>
    <mergeCell ref="E6:F7"/>
    <mergeCell ref="G6:G8"/>
    <mergeCell ref="D6:D8"/>
    <mergeCell ref="L4:L7"/>
    <mergeCell ref="J6:J8"/>
    <mergeCell ref="K6:K8"/>
    <mergeCell ref="H6:H8"/>
    <mergeCell ref="I6:I8"/>
  </mergeCells>
  <printOptions/>
  <pageMargins left="0.5905511811023623" right="0.5905511811023623" top="0.984251968503937" bottom="0.984251968503937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2:L20"/>
  <sheetViews>
    <sheetView workbookViewId="0" topLeftCell="A4">
      <selection activeCell="G10" sqref="G10"/>
    </sheetView>
  </sheetViews>
  <sheetFormatPr defaultColWidth="9.00390625" defaultRowHeight="12.75"/>
  <cols>
    <col min="1" max="1" width="6.625" style="0" customWidth="1"/>
    <col min="2" max="2" width="24.375" style="0" customWidth="1"/>
    <col min="4" max="5" width="9.25390625" style="0" customWidth="1"/>
    <col min="6" max="6" width="9.875" style="0" customWidth="1"/>
    <col min="7" max="7" width="10.00390625" style="0" customWidth="1"/>
    <col min="8" max="8" width="10.25390625" style="0" customWidth="1"/>
    <col min="9" max="9" width="10.00390625" style="0" customWidth="1"/>
    <col min="10" max="10" width="15.125" style="0" customWidth="1"/>
    <col min="11" max="11" width="10.00390625" style="0" customWidth="1"/>
    <col min="12" max="12" width="12.625" style="0" customWidth="1"/>
  </cols>
  <sheetData>
    <row r="2" spans="1:12" ht="15.75">
      <c r="A2" s="1512" t="s">
        <v>129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</row>
    <row r="3" spans="1:12" ht="140.25">
      <c r="A3" s="487" t="s">
        <v>380</v>
      </c>
      <c r="B3" s="487" t="s">
        <v>130</v>
      </c>
      <c r="C3" s="487" t="s">
        <v>131</v>
      </c>
      <c r="D3" s="487" t="s">
        <v>132</v>
      </c>
      <c r="E3" s="487" t="s">
        <v>133</v>
      </c>
      <c r="F3" s="503" t="s">
        <v>134</v>
      </c>
      <c r="G3" s="503" t="s">
        <v>135</v>
      </c>
      <c r="H3" s="487" t="s">
        <v>136</v>
      </c>
      <c r="I3" s="507" t="s">
        <v>156</v>
      </c>
      <c r="J3" s="487" t="s">
        <v>137</v>
      </c>
      <c r="K3" s="487" t="s">
        <v>389</v>
      </c>
      <c r="L3" s="487" t="s">
        <v>138</v>
      </c>
    </row>
    <row r="4" spans="1:12" ht="12.75">
      <c r="A4" s="504">
        <v>1</v>
      </c>
      <c r="B4" s="505">
        <v>2</v>
      </c>
      <c r="C4" s="505">
        <v>3</v>
      </c>
      <c r="D4" s="505">
        <v>4</v>
      </c>
      <c r="E4" s="505">
        <v>5</v>
      </c>
      <c r="F4" s="505">
        <v>6</v>
      </c>
      <c r="G4" s="505">
        <v>7</v>
      </c>
      <c r="H4" s="505" t="s">
        <v>141</v>
      </c>
      <c r="I4" s="505">
        <v>9</v>
      </c>
      <c r="J4" s="505">
        <v>10</v>
      </c>
      <c r="K4" s="505">
        <v>11</v>
      </c>
      <c r="L4" s="505">
        <v>12</v>
      </c>
    </row>
    <row r="5" spans="1:12" ht="15">
      <c r="A5" s="1478" t="s">
        <v>1454</v>
      </c>
      <c r="B5" s="1479"/>
      <c r="C5" s="1479"/>
      <c r="D5" s="1479"/>
      <c r="E5" s="1479"/>
      <c r="F5" s="1479"/>
      <c r="G5" s="1479"/>
      <c r="H5" s="1479"/>
      <c r="I5" s="1479"/>
      <c r="J5" s="1479"/>
      <c r="K5" s="1479"/>
      <c r="L5" s="1480"/>
    </row>
    <row r="6" spans="1:12" ht="12.7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2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12" ht="15.75">
      <c r="A8" s="506"/>
      <c r="B8" s="2" t="s">
        <v>382</v>
      </c>
      <c r="C8" s="506"/>
      <c r="D8" s="506"/>
      <c r="E8" s="506"/>
      <c r="F8" s="506"/>
      <c r="G8" s="506"/>
      <c r="H8" s="506"/>
      <c r="I8" s="1513" t="s">
        <v>416</v>
      </c>
      <c r="J8" s="1477"/>
      <c r="K8" s="1477"/>
      <c r="L8" s="151"/>
    </row>
    <row r="9" spans="1:12" ht="15.75">
      <c r="A9" s="506"/>
      <c r="B9" s="4" t="s">
        <v>799</v>
      </c>
      <c r="C9" s="506"/>
      <c r="D9" s="506"/>
      <c r="E9" s="506"/>
      <c r="F9" s="506"/>
      <c r="G9" s="506"/>
      <c r="H9" s="506"/>
      <c r="I9" s="339"/>
      <c r="J9" s="339" t="s">
        <v>383</v>
      </c>
      <c r="K9" s="339"/>
      <c r="L9" s="151"/>
    </row>
    <row r="10" spans="1:12" ht="15.75">
      <c r="A10" s="506"/>
      <c r="B10" s="4"/>
      <c r="C10" s="506"/>
      <c r="D10" s="506"/>
      <c r="E10" s="506"/>
      <c r="F10" s="506"/>
      <c r="G10" s="506"/>
      <c r="H10" s="506"/>
      <c r="I10" s="506"/>
      <c r="J10" s="506" t="s">
        <v>698</v>
      </c>
      <c r="K10" s="506"/>
      <c r="L10" s="151"/>
    </row>
    <row r="11" spans="1:12" ht="15.75">
      <c r="A11" s="506"/>
      <c r="B11" s="340" t="s">
        <v>2030</v>
      </c>
      <c r="C11" s="506"/>
      <c r="D11" s="506"/>
      <c r="E11" s="506"/>
      <c r="F11" s="506"/>
      <c r="G11" s="506"/>
      <c r="H11" s="506"/>
      <c r="I11" s="506"/>
      <c r="J11" s="506"/>
      <c r="K11" s="506"/>
      <c r="L11" s="151"/>
    </row>
    <row r="12" spans="1:12" ht="15.75">
      <c r="A12" s="506"/>
      <c r="B12" s="340"/>
      <c r="C12" s="506"/>
      <c r="D12" s="506"/>
      <c r="E12" s="506"/>
      <c r="F12" s="506"/>
      <c r="G12" s="506"/>
      <c r="H12" s="506"/>
      <c r="I12" s="506"/>
      <c r="J12" s="506"/>
      <c r="K12" s="506"/>
      <c r="L12" s="151"/>
    </row>
    <row r="13" spans="1:12" ht="15.75">
      <c r="A13" s="506"/>
      <c r="B13" s="6" t="s">
        <v>384</v>
      </c>
      <c r="C13" s="506"/>
      <c r="D13" s="506"/>
      <c r="E13" s="506"/>
      <c r="F13" s="506"/>
      <c r="G13" s="506"/>
      <c r="H13" s="506"/>
      <c r="I13" s="506"/>
      <c r="J13" s="506"/>
      <c r="K13" s="506"/>
      <c r="L13" s="151"/>
    </row>
    <row r="14" spans="1:12" ht="15.75">
      <c r="A14" s="506"/>
      <c r="B14" s="6"/>
      <c r="C14" s="506"/>
      <c r="D14" s="506"/>
      <c r="E14" s="506"/>
      <c r="F14" s="506"/>
      <c r="G14" s="506"/>
      <c r="H14" s="506"/>
      <c r="I14" s="506"/>
      <c r="J14" s="506"/>
      <c r="K14" s="506"/>
      <c r="L14" s="151"/>
    </row>
    <row r="15" spans="1:12" ht="15.75">
      <c r="A15" s="506"/>
      <c r="B15" s="2" t="s">
        <v>142</v>
      </c>
      <c r="C15" s="506"/>
      <c r="D15" s="506"/>
      <c r="E15" s="506"/>
      <c r="F15" s="506"/>
      <c r="G15" s="506"/>
      <c r="H15" s="506"/>
      <c r="I15" s="1513" t="s">
        <v>143</v>
      </c>
      <c r="J15" s="1477"/>
      <c r="K15" s="1477"/>
      <c r="L15" s="151"/>
    </row>
    <row r="16" spans="1:12" ht="15.75">
      <c r="A16" s="506"/>
      <c r="B16" s="4" t="s">
        <v>799</v>
      </c>
      <c r="C16" s="506"/>
      <c r="D16" s="506"/>
      <c r="E16" s="506"/>
      <c r="F16" s="506"/>
      <c r="G16" s="506"/>
      <c r="H16" s="506"/>
      <c r="I16" s="339"/>
      <c r="J16" s="339" t="s">
        <v>383</v>
      </c>
      <c r="K16" s="339"/>
      <c r="L16" s="151"/>
    </row>
    <row r="17" spans="1:12" ht="15.75">
      <c r="A17" s="506"/>
      <c r="B17" s="4"/>
      <c r="C17" s="506"/>
      <c r="D17" s="506"/>
      <c r="E17" s="506"/>
      <c r="F17" s="506"/>
      <c r="G17" s="506"/>
      <c r="H17" s="506"/>
      <c r="I17" s="506"/>
      <c r="J17" s="506"/>
      <c r="K17" s="506"/>
      <c r="L17" s="151"/>
    </row>
    <row r="18" spans="1:12" ht="15.75">
      <c r="A18" s="506"/>
      <c r="B18" s="340" t="s">
        <v>2031</v>
      </c>
      <c r="C18" s="506"/>
      <c r="D18" s="506"/>
      <c r="E18" s="506"/>
      <c r="F18" s="506"/>
      <c r="G18" s="506"/>
      <c r="H18" s="506"/>
      <c r="I18" s="506"/>
      <c r="J18" s="506"/>
      <c r="K18" s="506"/>
      <c r="L18" s="151"/>
    </row>
    <row r="19" spans="1:12" ht="15.75">
      <c r="A19" s="506"/>
      <c r="B19" s="6"/>
      <c r="C19" s="506"/>
      <c r="D19" s="506"/>
      <c r="E19" s="506"/>
      <c r="F19" s="506"/>
      <c r="G19" s="506"/>
      <c r="H19" s="506"/>
      <c r="I19" s="506"/>
      <c r="J19" s="506"/>
      <c r="K19" s="506"/>
      <c r="L19" s="151"/>
    </row>
    <row r="20" spans="1:12" ht="12.7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</row>
  </sheetData>
  <mergeCells count="4">
    <mergeCell ref="A2:L2"/>
    <mergeCell ref="I8:K8"/>
    <mergeCell ref="I15:K15"/>
    <mergeCell ref="A5:L5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3:I50"/>
  <sheetViews>
    <sheetView workbookViewId="0" topLeftCell="A25">
      <selection activeCell="E44" sqref="E44"/>
    </sheetView>
  </sheetViews>
  <sheetFormatPr defaultColWidth="9.00390625" defaultRowHeight="12.75"/>
  <cols>
    <col min="2" max="2" width="4.625" style="0" customWidth="1"/>
    <col min="3" max="3" width="29.875" style="0" customWidth="1"/>
    <col min="5" max="5" width="16.75390625" style="0" customWidth="1"/>
    <col min="6" max="6" width="13.75390625" style="0" customWidth="1"/>
    <col min="7" max="7" width="16.125" style="0" customWidth="1"/>
    <col min="8" max="8" width="16.875" style="0" customWidth="1"/>
    <col min="9" max="9" width="16.75390625" style="0" customWidth="1"/>
  </cols>
  <sheetData>
    <row r="3" spans="2:9" ht="15.75">
      <c r="B3" s="1911" t="s">
        <v>483</v>
      </c>
      <c r="C3" s="1912"/>
      <c r="D3" s="1912"/>
      <c r="E3" s="1912"/>
      <c r="F3" s="1912"/>
      <c r="G3" s="1912"/>
      <c r="H3" s="1912"/>
      <c r="I3" s="1913"/>
    </row>
    <row r="4" spans="2:9" ht="140.25" customHeight="1">
      <c r="B4" s="1938" t="s">
        <v>484</v>
      </c>
      <c r="C4" s="1915" t="s">
        <v>485</v>
      </c>
      <c r="D4" s="1915" t="s">
        <v>486</v>
      </c>
      <c r="E4" s="128" t="s">
        <v>487</v>
      </c>
      <c r="F4" s="128" t="s">
        <v>506</v>
      </c>
      <c r="G4" s="128" t="s">
        <v>507</v>
      </c>
      <c r="H4" s="128" t="s">
        <v>508</v>
      </c>
      <c r="I4" s="128" t="s">
        <v>509</v>
      </c>
    </row>
    <row r="5" spans="2:9" ht="15">
      <c r="B5" s="1938"/>
      <c r="C5" s="1915"/>
      <c r="D5" s="1915"/>
      <c r="E5" s="1939" t="s">
        <v>481</v>
      </c>
      <c r="F5" s="1939"/>
      <c r="G5" s="1939"/>
      <c r="H5" s="1939"/>
      <c r="I5" s="1939"/>
    </row>
    <row r="6" spans="2:9" ht="15">
      <c r="B6" s="129">
        <v>1</v>
      </c>
      <c r="C6" s="131">
        <v>2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29" t="s">
        <v>489</v>
      </c>
    </row>
    <row r="7" spans="2:9" ht="15">
      <c r="B7" s="132">
        <v>1</v>
      </c>
      <c r="C7" s="1934" t="s">
        <v>490</v>
      </c>
      <c r="D7" s="1934"/>
      <c r="E7" s="1934"/>
      <c r="F7" s="1934"/>
      <c r="G7" s="1934"/>
      <c r="H7" s="1934"/>
      <c r="I7" s="1934"/>
    </row>
    <row r="8" spans="2:9" ht="15.75" thickBot="1">
      <c r="B8" s="1140" t="s">
        <v>491</v>
      </c>
      <c r="C8" s="1141"/>
      <c r="D8" s="1142"/>
      <c r="E8" s="1141"/>
      <c r="F8" s="1141"/>
      <c r="G8" s="1141"/>
      <c r="H8" s="1141"/>
      <c r="I8" s="1141"/>
    </row>
    <row r="9" spans="2:9" ht="15">
      <c r="B9" s="1127">
        <v>2</v>
      </c>
      <c r="C9" s="1935" t="s">
        <v>492</v>
      </c>
      <c r="D9" s="1935"/>
      <c r="E9" s="1935"/>
      <c r="F9" s="1935"/>
      <c r="G9" s="1935"/>
      <c r="H9" s="1935"/>
      <c r="I9" s="1935"/>
    </row>
    <row r="10" spans="2:9" ht="15">
      <c r="B10" s="132" t="s">
        <v>493</v>
      </c>
      <c r="C10" s="135" t="s">
        <v>1261</v>
      </c>
      <c r="D10" s="136">
        <v>2013</v>
      </c>
      <c r="E10" s="137">
        <v>220</v>
      </c>
      <c r="F10" s="137"/>
      <c r="G10" s="137"/>
      <c r="H10" s="137"/>
      <c r="I10" s="137">
        <v>190</v>
      </c>
    </row>
    <row r="11" spans="2:9" ht="15">
      <c r="B11" s="132" t="s">
        <v>494</v>
      </c>
      <c r="C11" s="657" t="s">
        <v>1262</v>
      </c>
      <c r="D11" s="136">
        <v>2013</v>
      </c>
      <c r="E11" s="137">
        <v>220</v>
      </c>
      <c r="F11" s="137"/>
      <c r="G11" s="137"/>
      <c r="H11" s="137"/>
      <c r="I11" s="659">
        <v>190</v>
      </c>
    </row>
    <row r="12" spans="2:9" ht="25.5">
      <c r="B12" s="132" t="s">
        <v>495</v>
      </c>
      <c r="C12" s="658" t="s">
        <v>1263</v>
      </c>
      <c r="D12" s="136">
        <v>2013</v>
      </c>
      <c r="E12" s="137">
        <v>130</v>
      </c>
      <c r="F12" s="137"/>
      <c r="G12" s="137"/>
      <c r="H12" s="137"/>
      <c r="I12" s="660">
        <v>87</v>
      </c>
    </row>
    <row r="13" spans="2:9" ht="25.5">
      <c r="B13" s="132" t="s">
        <v>1264</v>
      </c>
      <c r="C13" s="661" t="s">
        <v>1265</v>
      </c>
      <c r="D13" s="136">
        <v>2014</v>
      </c>
      <c r="E13" s="137">
        <v>425</v>
      </c>
      <c r="F13" s="137"/>
      <c r="G13" s="137"/>
      <c r="H13" s="137"/>
      <c r="I13" s="656">
        <v>418</v>
      </c>
    </row>
    <row r="14" spans="2:9" ht="15">
      <c r="B14" s="132" t="s">
        <v>1266</v>
      </c>
      <c r="C14" s="657" t="s">
        <v>1267</v>
      </c>
      <c r="D14" s="136">
        <v>2014</v>
      </c>
      <c r="E14" s="137">
        <v>27</v>
      </c>
      <c r="F14" s="137"/>
      <c r="G14" s="137"/>
      <c r="H14" s="137"/>
      <c r="I14" s="659">
        <v>26</v>
      </c>
    </row>
    <row r="15" spans="2:9" ht="25.5">
      <c r="B15" s="132" t="s">
        <v>1268</v>
      </c>
      <c r="C15" s="658" t="s">
        <v>1263</v>
      </c>
      <c r="D15" s="136">
        <v>2014</v>
      </c>
      <c r="E15" s="137">
        <v>210</v>
      </c>
      <c r="F15" s="137"/>
      <c r="G15" s="137"/>
      <c r="H15" s="137"/>
      <c r="I15" s="660">
        <v>202</v>
      </c>
    </row>
    <row r="16" spans="2:9" ht="15">
      <c r="B16" s="132" t="s">
        <v>1270</v>
      </c>
      <c r="C16" s="657" t="s">
        <v>1271</v>
      </c>
      <c r="D16" s="136">
        <v>2015</v>
      </c>
      <c r="E16" s="137">
        <v>200</v>
      </c>
      <c r="F16" s="137"/>
      <c r="G16" s="137"/>
      <c r="H16" s="137"/>
      <c r="I16" s="656">
        <v>180</v>
      </c>
    </row>
    <row r="17" spans="2:9" ht="15">
      <c r="B17" s="132" t="s">
        <v>1272</v>
      </c>
      <c r="C17" s="657" t="s">
        <v>1273</v>
      </c>
      <c r="D17" s="136">
        <v>2015</v>
      </c>
      <c r="E17" s="137">
        <v>50</v>
      </c>
      <c r="F17" s="137"/>
      <c r="G17" s="137"/>
      <c r="H17" s="137"/>
      <c r="I17" s="656">
        <v>50</v>
      </c>
    </row>
    <row r="18" spans="2:9" ht="15">
      <c r="B18" s="132" t="s">
        <v>1274</v>
      </c>
      <c r="C18" s="657" t="s">
        <v>1267</v>
      </c>
      <c r="D18" s="136">
        <v>2015</v>
      </c>
      <c r="E18" s="137">
        <v>125</v>
      </c>
      <c r="F18" s="137"/>
      <c r="G18" s="137"/>
      <c r="H18" s="137"/>
      <c r="I18" s="659">
        <v>125</v>
      </c>
    </row>
    <row r="19" spans="2:9" ht="25.5">
      <c r="B19" s="132" t="s">
        <v>1275</v>
      </c>
      <c r="C19" s="658" t="s">
        <v>1263</v>
      </c>
      <c r="D19" s="136">
        <v>2015</v>
      </c>
      <c r="E19" s="137">
        <v>141</v>
      </c>
      <c r="F19" s="137"/>
      <c r="G19" s="137"/>
      <c r="H19" s="137"/>
      <c r="I19" s="660">
        <v>140</v>
      </c>
    </row>
    <row r="20" spans="2:9" ht="15">
      <c r="B20" s="132" t="s">
        <v>1276</v>
      </c>
      <c r="C20" s="657" t="s">
        <v>1277</v>
      </c>
      <c r="D20" s="136">
        <v>2016</v>
      </c>
      <c r="E20" s="137">
        <v>50</v>
      </c>
      <c r="F20" s="137"/>
      <c r="G20" s="137"/>
      <c r="H20" s="137"/>
      <c r="I20" s="128">
        <v>50</v>
      </c>
    </row>
    <row r="21" spans="2:9" ht="15">
      <c r="B21" s="132" t="s">
        <v>1278</v>
      </c>
      <c r="C21" s="657" t="s">
        <v>1267</v>
      </c>
      <c r="D21" s="136">
        <v>2016</v>
      </c>
      <c r="E21" s="137">
        <v>125</v>
      </c>
      <c r="F21" s="137"/>
      <c r="G21" s="137"/>
      <c r="H21" s="137"/>
      <c r="I21" s="128">
        <v>125</v>
      </c>
    </row>
    <row r="22" spans="2:9" ht="15">
      <c r="B22" s="132" t="s">
        <v>1279</v>
      </c>
      <c r="C22" s="135" t="s">
        <v>1280</v>
      </c>
      <c r="D22" s="136">
        <v>2016</v>
      </c>
      <c r="E22" s="137">
        <v>350</v>
      </c>
      <c r="F22" s="137"/>
      <c r="G22" s="137"/>
      <c r="H22" s="137"/>
      <c r="I22" s="128">
        <v>339</v>
      </c>
    </row>
    <row r="23" spans="2:9" ht="14.25">
      <c r="B23" s="1936" t="s">
        <v>479</v>
      </c>
      <c r="C23" s="1936"/>
      <c r="D23" s="133"/>
      <c r="E23" s="133">
        <f>SUM(E10:E22)</f>
        <v>2273</v>
      </c>
      <c r="F23" s="133">
        <f>SUM(F10:F22)</f>
        <v>0</v>
      </c>
      <c r="G23" s="133">
        <f>SUM(G10:G22)</f>
        <v>0</v>
      </c>
      <c r="H23" s="133">
        <f>SUM(H10:H22)</f>
        <v>0</v>
      </c>
      <c r="I23" s="133">
        <f>SUM(I10:I22)</f>
        <v>2122</v>
      </c>
    </row>
    <row r="24" spans="2:9" ht="15">
      <c r="B24" s="1937" t="s">
        <v>496</v>
      </c>
      <c r="C24" s="1937"/>
      <c r="D24" s="136">
        <v>2012</v>
      </c>
      <c r="E24" s="1126">
        <v>0</v>
      </c>
      <c r="F24" s="1126">
        <f>F10</f>
        <v>0</v>
      </c>
      <c r="G24" s="1126">
        <f>G10</f>
        <v>0</v>
      </c>
      <c r="H24" s="1126">
        <f>H10</f>
        <v>0</v>
      </c>
      <c r="I24" s="1126">
        <v>0</v>
      </c>
    </row>
    <row r="25" spans="2:9" ht="15">
      <c r="B25" s="1128"/>
      <c r="C25" s="1128"/>
      <c r="D25" s="136">
        <v>2013</v>
      </c>
      <c r="E25" s="1126">
        <f>E10+E11+E12</f>
        <v>570</v>
      </c>
      <c r="F25" s="1126">
        <f>F10+F11+F12</f>
        <v>0</v>
      </c>
      <c r="G25" s="1126">
        <f>G10+G11+G12</f>
        <v>0</v>
      </c>
      <c r="H25" s="1126">
        <f>H10+H11+H12</f>
        <v>0</v>
      </c>
      <c r="I25" s="1126">
        <f>I10+I11+I12</f>
        <v>467</v>
      </c>
    </row>
    <row r="26" spans="2:9" ht="15">
      <c r="B26" s="1128"/>
      <c r="C26" s="1128"/>
      <c r="D26" s="136">
        <v>2014</v>
      </c>
      <c r="E26" s="1126">
        <f>E13+E14+E15</f>
        <v>662</v>
      </c>
      <c r="F26" s="1126">
        <f>F13+F14+F15</f>
        <v>0</v>
      </c>
      <c r="G26" s="1126">
        <f>G13+G14+G15</f>
        <v>0</v>
      </c>
      <c r="H26" s="1126">
        <f>H13+H14+H15</f>
        <v>0</v>
      </c>
      <c r="I26" s="1126">
        <f>I13+I14+I15</f>
        <v>646</v>
      </c>
    </row>
    <row r="27" spans="2:9" ht="15">
      <c r="B27" s="1129"/>
      <c r="C27" s="1130"/>
      <c r="D27" s="136">
        <v>2015</v>
      </c>
      <c r="E27" s="1126">
        <f>E16+E17+E18+E19</f>
        <v>516</v>
      </c>
      <c r="F27" s="1126">
        <f>F16+F17+F18+F19</f>
        <v>0</v>
      </c>
      <c r="G27" s="1126">
        <f>G16+G17+G18+G19</f>
        <v>0</v>
      </c>
      <c r="H27" s="1126">
        <f>H16+H17+H18+H19</f>
        <v>0</v>
      </c>
      <c r="I27" s="1126">
        <f>I16+I17+I18+I19</f>
        <v>495</v>
      </c>
    </row>
    <row r="28" spans="2:9" ht="15.75" thickBot="1">
      <c r="B28" s="1131"/>
      <c r="C28" s="1132"/>
      <c r="D28" s="1133">
        <v>2016</v>
      </c>
      <c r="E28" s="1134">
        <f>E20+E21+E22</f>
        <v>525</v>
      </c>
      <c r="F28" s="1134">
        <f>F20+F21+F22</f>
        <v>0</v>
      </c>
      <c r="G28" s="1134">
        <f>G20+G21+G22</f>
        <v>0</v>
      </c>
      <c r="H28" s="1134">
        <f>H20+H21+H22</f>
        <v>0</v>
      </c>
      <c r="I28" s="1134">
        <f>I20+I21+I22</f>
        <v>514</v>
      </c>
    </row>
    <row r="29" spans="2:9" ht="15">
      <c r="B29" s="1127">
        <v>3</v>
      </c>
      <c r="C29" s="1929" t="s">
        <v>497</v>
      </c>
      <c r="D29" s="1929"/>
      <c r="E29" s="1929"/>
      <c r="F29" s="1929"/>
      <c r="G29" s="1929"/>
      <c r="H29" s="1929"/>
      <c r="I29" s="1929"/>
    </row>
    <row r="30" spans="2:9" ht="15">
      <c r="B30" s="139" t="s">
        <v>498</v>
      </c>
      <c r="C30" s="140" t="s">
        <v>1269</v>
      </c>
      <c r="D30" s="136">
        <v>2011</v>
      </c>
      <c r="E30" s="137">
        <v>970</v>
      </c>
      <c r="F30" s="137">
        <v>414</v>
      </c>
      <c r="G30" s="137">
        <v>409.87</v>
      </c>
      <c r="H30" s="137"/>
      <c r="I30" s="137">
        <v>409.87</v>
      </c>
    </row>
    <row r="31" spans="2:9" ht="15">
      <c r="B31" s="139"/>
      <c r="C31" s="140"/>
      <c r="D31" s="136">
        <v>2012</v>
      </c>
      <c r="E31" s="137"/>
      <c r="F31" s="137"/>
      <c r="G31" s="137"/>
      <c r="H31" s="137">
        <v>476.5</v>
      </c>
      <c r="I31" s="137">
        <v>476.5</v>
      </c>
    </row>
    <row r="32" spans="2:9" ht="45">
      <c r="B32" s="139" t="s">
        <v>659</v>
      </c>
      <c r="C32" s="140" t="s">
        <v>1254</v>
      </c>
      <c r="D32" s="136">
        <v>2012</v>
      </c>
      <c r="E32" s="137">
        <v>70</v>
      </c>
      <c r="F32" s="137"/>
      <c r="G32" s="137"/>
      <c r="H32" s="137">
        <v>33.01</v>
      </c>
      <c r="I32" s="137">
        <v>33.01</v>
      </c>
    </row>
    <row r="33" spans="2:9" ht="30.75" thickBot="1">
      <c r="B33" s="139" t="s">
        <v>1231</v>
      </c>
      <c r="C33" s="1135" t="s">
        <v>1255</v>
      </c>
      <c r="D33" s="136">
        <v>2012</v>
      </c>
      <c r="E33" s="1136">
        <v>180</v>
      </c>
      <c r="F33" s="1136"/>
      <c r="G33" s="1136"/>
      <c r="H33" s="1136">
        <v>60.49</v>
      </c>
      <c r="I33" s="1136">
        <v>60.49</v>
      </c>
    </row>
    <row r="34" spans="2:9" ht="15">
      <c r="B34" s="1127">
        <v>4</v>
      </c>
      <c r="C34" s="1929" t="s">
        <v>499</v>
      </c>
      <c r="D34" s="1929"/>
      <c r="E34" s="1929"/>
      <c r="F34" s="1929"/>
      <c r="G34" s="1929"/>
      <c r="H34" s="1929"/>
      <c r="I34" s="1929"/>
    </row>
    <row r="35" spans="2:9" ht="15.75" thickBot="1">
      <c r="B35" s="1139" t="s">
        <v>500</v>
      </c>
      <c r="C35" s="1135"/>
      <c r="D35" s="1133"/>
      <c r="E35" s="1136"/>
      <c r="F35" s="1136"/>
      <c r="G35" s="1136"/>
      <c r="H35" s="1136"/>
      <c r="I35" s="1136"/>
    </row>
    <row r="36" spans="2:9" ht="15">
      <c r="B36" s="1930" t="s">
        <v>479</v>
      </c>
      <c r="C36" s="1930"/>
      <c r="D36" s="1137"/>
      <c r="E36" s="1138">
        <f>E23+E30+E31</f>
        <v>3243</v>
      </c>
      <c r="F36" s="1138">
        <f>F23+F30+F31</f>
        <v>414</v>
      </c>
      <c r="G36" s="1138">
        <f>G23+G30+G31</f>
        <v>409.87</v>
      </c>
      <c r="H36" s="1138">
        <f>H23+H30+H31+H32+H33</f>
        <v>570</v>
      </c>
      <c r="I36" s="1138">
        <f>I23+I30+I31</f>
        <v>3008.37</v>
      </c>
    </row>
    <row r="37" spans="2:9" ht="15">
      <c r="B37" s="1932" t="s">
        <v>496</v>
      </c>
      <c r="C37" s="1933"/>
      <c r="D37" s="136">
        <v>2011</v>
      </c>
      <c r="E37" s="134">
        <f>E30</f>
        <v>970</v>
      </c>
      <c r="F37" s="134">
        <f>F30</f>
        <v>414</v>
      </c>
      <c r="G37" s="134">
        <f>G30</f>
        <v>409.87</v>
      </c>
      <c r="H37" s="134"/>
      <c r="I37" s="134">
        <f>I30</f>
        <v>409.87</v>
      </c>
    </row>
    <row r="38" spans="2:9" ht="15">
      <c r="B38" s="1125"/>
      <c r="C38" s="1125"/>
      <c r="D38" s="136">
        <v>2012</v>
      </c>
      <c r="E38" s="134">
        <f>E32+E33</f>
        <v>250</v>
      </c>
      <c r="F38" s="134">
        <f>F24+F31</f>
        <v>0</v>
      </c>
      <c r="G38" s="134">
        <f>G24+G31</f>
        <v>0</v>
      </c>
      <c r="H38" s="134">
        <f>H31+H32+H33</f>
        <v>570</v>
      </c>
      <c r="I38" s="134">
        <f>I31+I32+I33</f>
        <v>570</v>
      </c>
    </row>
    <row r="39" spans="2:9" ht="15">
      <c r="B39" s="1125"/>
      <c r="C39" s="1125"/>
      <c r="D39" s="136">
        <v>2013</v>
      </c>
      <c r="E39" s="134">
        <f aca="true" t="shared" si="0" ref="E39:I42">E25</f>
        <v>570</v>
      </c>
      <c r="F39" s="134">
        <f t="shared" si="0"/>
        <v>0</v>
      </c>
      <c r="G39" s="134">
        <f t="shared" si="0"/>
        <v>0</v>
      </c>
      <c r="H39" s="134">
        <f t="shared" si="0"/>
        <v>0</v>
      </c>
      <c r="I39" s="134">
        <f t="shared" si="0"/>
        <v>467</v>
      </c>
    </row>
    <row r="40" spans="2:9" ht="15">
      <c r="B40" s="1125"/>
      <c r="C40" s="1125"/>
      <c r="D40" s="136">
        <v>2014</v>
      </c>
      <c r="E40" s="134">
        <f t="shared" si="0"/>
        <v>662</v>
      </c>
      <c r="F40" s="134">
        <f t="shared" si="0"/>
        <v>0</v>
      </c>
      <c r="G40" s="134">
        <f t="shared" si="0"/>
        <v>0</v>
      </c>
      <c r="H40" s="134">
        <f t="shared" si="0"/>
        <v>0</v>
      </c>
      <c r="I40" s="134">
        <f t="shared" si="0"/>
        <v>646</v>
      </c>
    </row>
    <row r="41" spans="2:9" ht="15">
      <c r="B41" s="1125"/>
      <c r="C41" s="1125"/>
      <c r="D41" s="136">
        <v>2015</v>
      </c>
      <c r="E41" s="134">
        <f t="shared" si="0"/>
        <v>516</v>
      </c>
      <c r="F41" s="134">
        <f t="shared" si="0"/>
        <v>0</v>
      </c>
      <c r="G41" s="134">
        <f t="shared" si="0"/>
        <v>0</v>
      </c>
      <c r="H41" s="134">
        <f t="shared" si="0"/>
        <v>0</v>
      </c>
      <c r="I41" s="134">
        <f t="shared" si="0"/>
        <v>495</v>
      </c>
    </row>
    <row r="42" spans="2:9" ht="15">
      <c r="B42" s="1125"/>
      <c r="C42" s="1125"/>
      <c r="D42" s="136">
        <v>2016</v>
      </c>
      <c r="E42" s="134">
        <f t="shared" si="0"/>
        <v>525</v>
      </c>
      <c r="F42" s="134">
        <f t="shared" si="0"/>
        <v>0</v>
      </c>
      <c r="G42" s="134">
        <f t="shared" si="0"/>
        <v>0</v>
      </c>
      <c r="H42" s="134">
        <f t="shared" si="0"/>
        <v>0</v>
      </c>
      <c r="I42" s="134">
        <f t="shared" si="0"/>
        <v>514</v>
      </c>
    </row>
    <row r="43" spans="2:9" ht="15">
      <c r="B43" s="141"/>
      <c r="C43" s="144"/>
      <c r="D43" s="144"/>
      <c r="E43" s="144"/>
      <c r="F43" s="142"/>
      <c r="G43" s="142"/>
      <c r="H43" s="142"/>
      <c r="I43" s="142"/>
    </row>
    <row r="44" spans="2:9" ht="15">
      <c r="B44" s="143" t="s">
        <v>501</v>
      </c>
      <c r="C44" s="143"/>
      <c r="D44" s="144"/>
      <c r="E44" s="142"/>
      <c r="F44" s="145" t="s">
        <v>502</v>
      </c>
      <c r="G44" s="145"/>
      <c r="H44" s="146" t="s">
        <v>503</v>
      </c>
      <c r="I44" s="142"/>
    </row>
    <row r="45" spans="2:9" ht="15">
      <c r="B45" s="147" t="s">
        <v>504</v>
      </c>
      <c r="C45" s="147"/>
      <c r="D45" s="144"/>
      <c r="E45" s="142"/>
      <c r="F45" s="145" t="s">
        <v>505</v>
      </c>
      <c r="G45" s="145"/>
      <c r="H45" s="145" t="s">
        <v>383</v>
      </c>
      <c r="I45" s="142"/>
    </row>
    <row r="46" spans="2:9" ht="15">
      <c r="B46" s="147"/>
      <c r="C46" s="147"/>
      <c r="D46" s="144"/>
      <c r="E46" s="142"/>
      <c r="F46" s="142"/>
      <c r="G46" s="142"/>
      <c r="H46" s="142"/>
      <c r="I46" s="142"/>
    </row>
    <row r="47" spans="2:9" ht="15">
      <c r="B47" s="1931" t="s">
        <v>903</v>
      </c>
      <c r="C47" s="1931"/>
      <c r="D47" s="1931"/>
      <c r="E47" s="1931"/>
      <c r="F47" s="1931"/>
      <c r="G47" s="148"/>
      <c r="H47" s="142"/>
      <c r="I47" s="142"/>
    </row>
    <row r="48" spans="2:9" ht="15">
      <c r="B48" s="149"/>
      <c r="C48" s="149"/>
      <c r="D48" s="144"/>
      <c r="E48" s="142"/>
      <c r="F48" s="142"/>
      <c r="G48" s="142"/>
      <c r="H48" s="142"/>
      <c r="I48" s="142"/>
    </row>
    <row r="49" spans="2:9" ht="15">
      <c r="B49" s="149" t="s">
        <v>384</v>
      </c>
      <c r="C49" s="149"/>
      <c r="D49" s="144"/>
      <c r="E49" s="142"/>
      <c r="F49" s="142"/>
      <c r="G49" s="142"/>
      <c r="H49" s="142"/>
      <c r="I49" s="142"/>
    </row>
    <row r="50" spans="2:9" ht="12.75">
      <c r="B50" s="150"/>
      <c r="C50" s="151"/>
      <c r="D50" s="151"/>
      <c r="E50" s="151"/>
      <c r="F50" s="151"/>
      <c r="G50" s="151"/>
      <c r="H50" s="151"/>
      <c r="I50" s="151"/>
    </row>
  </sheetData>
  <mergeCells count="14">
    <mergeCell ref="B3:I3"/>
    <mergeCell ref="B4:B5"/>
    <mergeCell ref="C4:C5"/>
    <mergeCell ref="D4:D5"/>
    <mergeCell ref="E5:I5"/>
    <mergeCell ref="C7:I7"/>
    <mergeCell ref="C9:I9"/>
    <mergeCell ref="B23:C23"/>
    <mergeCell ref="B24:C24"/>
    <mergeCell ref="C29:I29"/>
    <mergeCell ref="C34:I34"/>
    <mergeCell ref="B36:C36"/>
    <mergeCell ref="B47:F47"/>
    <mergeCell ref="B37:C37"/>
  </mergeCells>
  <printOptions/>
  <pageMargins left="0.5905511811023623" right="0.5905511811023623" top="0.984251968503937" bottom="0.984251968503937" header="0" footer="0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M15"/>
  <sheetViews>
    <sheetView workbookViewId="0" topLeftCell="A1">
      <selection activeCell="L11" sqref="L11"/>
    </sheetView>
  </sheetViews>
  <sheetFormatPr defaultColWidth="9.00390625" defaultRowHeight="12.75"/>
  <cols>
    <col min="1" max="1" width="4.875" style="0" customWidth="1"/>
    <col min="2" max="2" width="25.125" style="0" customWidth="1"/>
    <col min="3" max="3" width="8.25390625" style="0" customWidth="1"/>
    <col min="4" max="4" width="7.875" style="0" customWidth="1"/>
    <col min="5" max="5" width="8.625" style="0" customWidth="1"/>
    <col min="6" max="6" width="11.625" style="0" bestFit="1" customWidth="1"/>
    <col min="7" max="7" width="10.125" style="0" bestFit="1" customWidth="1"/>
    <col min="8" max="8" width="8.125" style="0" customWidth="1"/>
    <col min="9" max="9" width="8.00390625" style="0" customWidth="1"/>
    <col min="10" max="10" width="7.625" style="0" customWidth="1"/>
    <col min="12" max="12" width="14.00390625" style="0" customWidth="1"/>
  </cols>
  <sheetData>
    <row r="3" spans="1:13" ht="15.75">
      <c r="A3" s="1475" t="s">
        <v>480</v>
      </c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614"/>
    </row>
    <row r="4" spans="1:13" ht="12.75" customHeight="1">
      <c r="A4" s="1870" t="s">
        <v>380</v>
      </c>
      <c r="B4" s="1850" t="s">
        <v>446</v>
      </c>
      <c r="C4" s="1877" t="s">
        <v>482</v>
      </c>
      <c r="D4" s="1877"/>
      <c r="E4" s="1870" t="s">
        <v>447</v>
      </c>
      <c r="F4" s="1870"/>
      <c r="G4" s="1870"/>
      <c r="H4" s="1870"/>
      <c r="I4" s="1870"/>
      <c r="J4" s="1870"/>
      <c r="K4" s="1852"/>
      <c r="L4" s="1850" t="s">
        <v>474</v>
      </c>
      <c r="M4" s="1850" t="s">
        <v>390</v>
      </c>
    </row>
    <row r="5" spans="1:13" ht="12.75">
      <c r="A5" s="1870"/>
      <c r="B5" s="1881"/>
      <c r="C5" s="1877"/>
      <c r="D5" s="1877"/>
      <c r="E5" s="1928">
        <v>2012</v>
      </c>
      <c r="F5" s="1877"/>
      <c r="G5" s="1877"/>
      <c r="H5" s="117">
        <v>2013</v>
      </c>
      <c r="I5" s="117">
        <v>2014</v>
      </c>
      <c r="J5" s="117">
        <v>2015</v>
      </c>
      <c r="K5" s="117">
        <v>2016</v>
      </c>
      <c r="L5" s="1881"/>
      <c r="M5" s="1881"/>
    </row>
    <row r="6" spans="1:13" ht="12.75">
      <c r="A6" s="1870"/>
      <c r="B6" s="1881"/>
      <c r="C6" s="1870" t="s">
        <v>481</v>
      </c>
      <c r="D6" s="1870" t="s">
        <v>432</v>
      </c>
      <c r="E6" s="1871" t="s">
        <v>476</v>
      </c>
      <c r="F6" s="1872"/>
      <c r="G6" s="1850" t="s">
        <v>477</v>
      </c>
      <c r="H6" s="1870" t="s">
        <v>481</v>
      </c>
      <c r="I6" s="1870" t="s">
        <v>481</v>
      </c>
      <c r="J6" s="1870" t="s">
        <v>481</v>
      </c>
      <c r="K6" s="1870" t="s">
        <v>481</v>
      </c>
      <c r="L6" s="1881"/>
      <c r="M6" s="1881"/>
    </row>
    <row r="7" spans="1:13" ht="55.5" customHeight="1">
      <c r="A7" s="1870"/>
      <c r="B7" s="1881"/>
      <c r="C7" s="1870"/>
      <c r="D7" s="1870"/>
      <c r="E7" s="1873"/>
      <c r="F7" s="1874"/>
      <c r="G7" s="1881"/>
      <c r="H7" s="1870"/>
      <c r="I7" s="1870"/>
      <c r="J7" s="1870"/>
      <c r="K7" s="1870"/>
      <c r="L7" s="1851"/>
      <c r="M7" s="1881"/>
    </row>
    <row r="8" spans="1:13" ht="27" customHeight="1">
      <c r="A8" s="1870"/>
      <c r="B8" s="1851"/>
      <c r="C8" s="1870"/>
      <c r="D8" s="1870"/>
      <c r="E8" s="115" t="s">
        <v>481</v>
      </c>
      <c r="F8" s="115" t="s">
        <v>432</v>
      </c>
      <c r="G8" s="1851"/>
      <c r="H8" s="1870"/>
      <c r="I8" s="1870"/>
      <c r="J8" s="1870"/>
      <c r="K8" s="1870"/>
      <c r="L8" s="116" t="s">
        <v>478</v>
      </c>
      <c r="M8" s="1851"/>
    </row>
    <row r="9" spans="1:13" ht="12.75">
      <c r="A9" s="121">
        <v>1</v>
      </c>
      <c r="B9" s="123">
        <v>2</v>
      </c>
      <c r="C9" s="121">
        <v>3</v>
      </c>
      <c r="D9" s="121">
        <v>4</v>
      </c>
      <c r="E9" s="121">
        <v>5</v>
      </c>
      <c r="F9" s="121">
        <v>6</v>
      </c>
      <c r="G9" s="124">
        <v>7</v>
      </c>
      <c r="H9" s="121">
        <v>8</v>
      </c>
      <c r="I9" s="121">
        <v>9</v>
      </c>
      <c r="J9" s="121">
        <v>10</v>
      </c>
      <c r="K9" s="123">
        <v>11</v>
      </c>
      <c r="L9" s="121">
        <v>12</v>
      </c>
      <c r="M9" s="121">
        <v>13</v>
      </c>
    </row>
    <row r="10" spans="1:13" ht="12.75">
      <c r="A10" s="122">
        <v>1</v>
      </c>
      <c r="B10" s="1199" t="str">
        <f>I!B246</f>
        <v>ВАЗ-21214</v>
      </c>
      <c r="C10" s="223">
        <f aca="true" t="shared" si="0" ref="C10:C15">E10+H10+I10+J10+K10</f>
        <v>2891.6966666666667</v>
      </c>
      <c r="D10" s="719">
        <f>C10/C15</f>
        <v>0.2555180276039079</v>
      </c>
      <c r="E10" s="680">
        <f>I!F246</f>
        <v>601.6966666666669</v>
      </c>
      <c r="F10" s="719">
        <f>E10/E15</f>
        <v>0.22343015649233391</v>
      </c>
      <c r="G10" s="122">
        <v>3.26</v>
      </c>
      <c r="H10" s="122">
        <v>367</v>
      </c>
      <c r="I10" s="122">
        <v>485</v>
      </c>
      <c r="J10" s="122">
        <v>673</v>
      </c>
      <c r="K10" s="122">
        <v>765</v>
      </c>
      <c r="L10" s="1163" t="s">
        <v>197</v>
      </c>
      <c r="M10" s="122"/>
    </row>
    <row r="11" spans="1:13" ht="12.75">
      <c r="A11" s="127">
        <v>2</v>
      </c>
      <c r="B11" s="1199" t="str">
        <f>I!B247</f>
        <v>УАЗ-39095</v>
      </c>
      <c r="C11" s="223">
        <f t="shared" si="0"/>
        <v>2700.1</v>
      </c>
      <c r="D11" s="1158">
        <f>C11/C15</f>
        <v>0.23858803528262357</v>
      </c>
      <c r="E11" s="680">
        <f>I!F247</f>
        <v>818.0999999999999</v>
      </c>
      <c r="F11" s="719">
        <f>E11/E15</f>
        <v>0.303787973496687</v>
      </c>
      <c r="G11" s="122">
        <v>2.45</v>
      </c>
      <c r="H11" s="127">
        <v>278</v>
      </c>
      <c r="I11" s="127">
        <v>456</v>
      </c>
      <c r="J11" s="127">
        <v>561</v>
      </c>
      <c r="K11" s="127">
        <v>587</v>
      </c>
      <c r="L11" s="126" t="s">
        <v>1327</v>
      </c>
      <c r="M11" s="126"/>
    </row>
    <row r="12" spans="1:13" ht="12.75">
      <c r="A12" s="127">
        <v>3</v>
      </c>
      <c r="B12" s="1199" t="str">
        <f>I!B248</f>
        <v>ГАЗ-2705</v>
      </c>
      <c r="C12" s="223">
        <f t="shared" si="0"/>
        <v>2252.2</v>
      </c>
      <c r="D12" s="1158">
        <f>C12/C15</f>
        <v>0.19901039704585935</v>
      </c>
      <c r="E12" s="680">
        <f>I!F248</f>
        <v>277.2</v>
      </c>
      <c r="F12" s="719">
        <f>E12/E15</f>
        <v>0.10293365878655623</v>
      </c>
      <c r="G12" s="122">
        <v>2.75</v>
      </c>
      <c r="H12" s="127">
        <v>347</v>
      </c>
      <c r="I12" s="127">
        <v>412</v>
      </c>
      <c r="J12" s="127">
        <v>543</v>
      </c>
      <c r="K12" s="127">
        <v>673</v>
      </c>
      <c r="L12" s="126"/>
      <c r="M12" s="126"/>
    </row>
    <row r="13" spans="1:13" ht="19.5" customHeight="1">
      <c r="A13" s="127">
        <v>4</v>
      </c>
      <c r="B13" s="1199" t="str">
        <f>I!B250</f>
        <v>БКМ-2М на базі ХТА-200</v>
      </c>
      <c r="C13" s="223">
        <f t="shared" si="0"/>
        <v>3078</v>
      </c>
      <c r="D13" s="1158">
        <f>C13/C15</f>
        <v>0.27198028687823245</v>
      </c>
      <c r="E13" s="718">
        <f>I!F250</f>
        <v>601</v>
      </c>
      <c r="F13" s="719">
        <f>E13/E15</f>
        <v>0.22317146078903424</v>
      </c>
      <c r="G13" s="720">
        <v>6.842105263157895</v>
      </c>
      <c r="H13" s="127">
        <v>678</v>
      </c>
      <c r="I13" s="127">
        <v>0</v>
      </c>
      <c r="J13" s="127">
        <v>876</v>
      </c>
      <c r="K13" s="127">
        <v>923</v>
      </c>
      <c r="L13" s="126"/>
      <c r="M13" s="126"/>
    </row>
    <row r="14" spans="1:13" ht="19.5" customHeight="1">
      <c r="A14" s="127">
        <v>5</v>
      </c>
      <c r="B14" s="1231" t="s">
        <v>1186</v>
      </c>
      <c r="C14" s="223">
        <f t="shared" si="0"/>
        <v>395</v>
      </c>
      <c r="D14" s="1158">
        <f>C14/C15</f>
        <v>0.03490325318937681</v>
      </c>
      <c r="E14" s="718">
        <f>I!F251</f>
        <v>395</v>
      </c>
      <c r="F14" s="719">
        <f>E14/E15</f>
        <v>0.14667675043538858</v>
      </c>
      <c r="G14" s="720">
        <v>4.835671342685371</v>
      </c>
      <c r="H14" s="127">
        <v>0</v>
      </c>
      <c r="I14" s="127">
        <v>0</v>
      </c>
      <c r="J14" s="127">
        <v>0</v>
      </c>
      <c r="K14" s="127">
        <v>0</v>
      </c>
      <c r="L14" s="126"/>
      <c r="M14" s="126"/>
    </row>
    <row r="15" spans="1:13" ht="12.75">
      <c r="A15" s="126"/>
      <c r="B15" s="715" t="s">
        <v>479</v>
      </c>
      <c r="C15" s="1198">
        <f t="shared" si="0"/>
        <v>11316.996666666666</v>
      </c>
      <c r="D15" s="1159">
        <f>C15/C15</f>
        <v>1</v>
      </c>
      <c r="E15" s="717">
        <f>SUM(E10:E14)</f>
        <v>2692.996666666667</v>
      </c>
      <c r="F15" s="682">
        <f>E15/E15</f>
        <v>1</v>
      </c>
      <c r="G15" s="716"/>
      <c r="H15" s="717">
        <f>SUM(H10:H13)</f>
        <v>1670</v>
      </c>
      <c r="I15" s="717">
        <f>SUM(I10:I13)</f>
        <v>1353</v>
      </c>
      <c r="J15" s="717">
        <f>SUM(J10:J13)</f>
        <v>2653</v>
      </c>
      <c r="K15" s="717">
        <f>SUM(K10:K13)</f>
        <v>2948</v>
      </c>
      <c r="L15" s="716"/>
      <c r="M15" s="716"/>
    </row>
  </sheetData>
  <mergeCells count="16">
    <mergeCell ref="A3:M3"/>
    <mergeCell ref="A4:A8"/>
    <mergeCell ref="B4:B8"/>
    <mergeCell ref="C4:D5"/>
    <mergeCell ref="E4:K4"/>
    <mergeCell ref="M4:M8"/>
    <mergeCell ref="E5:G5"/>
    <mergeCell ref="C6:C8"/>
    <mergeCell ref="D6:D8"/>
    <mergeCell ref="J6:J8"/>
    <mergeCell ref="K6:K8"/>
    <mergeCell ref="L4:L7"/>
    <mergeCell ref="E6:F7"/>
    <mergeCell ref="G6:G8"/>
    <mergeCell ref="H6:H8"/>
    <mergeCell ref="I6:I8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D2:P21"/>
  <sheetViews>
    <sheetView workbookViewId="0" topLeftCell="B10">
      <selection activeCell="M21" sqref="M21"/>
    </sheetView>
  </sheetViews>
  <sheetFormatPr defaultColWidth="9.00390625" defaultRowHeight="12.75"/>
  <cols>
    <col min="4" max="4" width="4.75390625" style="0" customWidth="1"/>
    <col min="5" max="5" width="28.75390625" style="0" customWidth="1"/>
    <col min="6" max="6" width="7.75390625" style="0" customWidth="1"/>
    <col min="7" max="7" width="8.75390625" style="0" customWidth="1"/>
    <col min="8" max="8" width="7.00390625" style="0" customWidth="1"/>
    <col min="9" max="9" width="8.25390625" style="0" customWidth="1"/>
    <col min="10" max="10" width="8.875" style="0" customWidth="1"/>
  </cols>
  <sheetData>
    <row r="2" spans="4:16" ht="15.75">
      <c r="D2" s="1475" t="s">
        <v>445</v>
      </c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  <c r="P2" s="1614"/>
    </row>
    <row r="3" spans="4:16" ht="12.75" customHeight="1">
      <c r="D3" s="1870" t="s">
        <v>380</v>
      </c>
      <c r="E3" s="1850" t="s">
        <v>446</v>
      </c>
      <c r="F3" s="1877" t="s">
        <v>482</v>
      </c>
      <c r="G3" s="1877"/>
      <c r="H3" s="1870" t="s">
        <v>447</v>
      </c>
      <c r="I3" s="1870"/>
      <c r="J3" s="1870"/>
      <c r="K3" s="1870"/>
      <c r="L3" s="1870"/>
      <c r="M3" s="1870"/>
      <c r="N3" s="1852"/>
      <c r="O3" s="1878" t="s">
        <v>474</v>
      </c>
      <c r="P3" s="1850" t="s">
        <v>390</v>
      </c>
    </row>
    <row r="4" spans="4:16" ht="12.75">
      <c r="D4" s="1870"/>
      <c r="E4" s="1881"/>
      <c r="F4" s="1877"/>
      <c r="G4" s="1877"/>
      <c r="H4" s="1928">
        <v>2012</v>
      </c>
      <c r="I4" s="1877"/>
      <c r="J4" s="1877"/>
      <c r="K4" s="117">
        <v>2013</v>
      </c>
      <c r="L4" s="117">
        <v>2014</v>
      </c>
      <c r="M4" s="117">
        <v>2015</v>
      </c>
      <c r="N4" s="117">
        <v>2016</v>
      </c>
      <c r="O4" s="1879"/>
      <c r="P4" s="1881"/>
    </row>
    <row r="5" spans="4:16" ht="12.75">
      <c r="D5" s="1870"/>
      <c r="E5" s="1881"/>
      <c r="F5" s="1870" t="s">
        <v>481</v>
      </c>
      <c r="G5" s="1870" t="s">
        <v>432</v>
      </c>
      <c r="H5" s="1871" t="s">
        <v>476</v>
      </c>
      <c r="I5" s="1872"/>
      <c r="J5" s="1850" t="s">
        <v>477</v>
      </c>
      <c r="K5" s="1870" t="s">
        <v>481</v>
      </c>
      <c r="L5" s="1870" t="s">
        <v>481</v>
      </c>
      <c r="M5" s="1870" t="s">
        <v>481</v>
      </c>
      <c r="N5" s="1870" t="s">
        <v>481</v>
      </c>
      <c r="O5" s="1879"/>
      <c r="P5" s="1881"/>
    </row>
    <row r="6" spans="4:16" ht="101.25" customHeight="1">
      <c r="D6" s="1870"/>
      <c r="E6" s="1881"/>
      <c r="F6" s="1870"/>
      <c r="G6" s="1870"/>
      <c r="H6" s="1873"/>
      <c r="I6" s="1874"/>
      <c r="J6" s="1881"/>
      <c r="K6" s="1870"/>
      <c r="L6" s="1870"/>
      <c r="M6" s="1870"/>
      <c r="N6" s="1870"/>
      <c r="O6" s="1880"/>
      <c r="P6" s="1881"/>
    </row>
    <row r="7" spans="4:16" ht="46.5" customHeight="1">
      <c r="D7" s="1870"/>
      <c r="E7" s="1851"/>
      <c r="F7" s="1870"/>
      <c r="G7" s="1870"/>
      <c r="H7" s="115" t="s">
        <v>475</v>
      </c>
      <c r="I7" s="115" t="s">
        <v>432</v>
      </c>
      <c r="J7" s="1851"/>
      <c r="K7" s="1870"/>
      <c r="L7" s="1870"/>
      <c r="M7" s="1870"/>
      <c r="N7" s="1870"/>
      <c r="O7" s="116" t="s">
        <v>478</v>
      </c>
      <c r="P7" s="1851"/>
    </row>
    <row r="8" spans="4:16" ht="12.75">
      <c r="D8" s="118">
        <v>1</v>
      </c>
      <c r="E8" s="119">
        <v>2</v>
      </c>
      <c r="F8" s="118">
        <v>3</v>
      </c>
      <c r="G8" s="118">
        <v>4</v>
      </c>
      <c r="H8" s="118">
        <v>5</v>
      </c>
      <c r="I8" s="118">
        <v>6</v>
      </c>
      <c r="J8" s="119">
        <v>7</v>
      </c>
      <c r="K8" s="118">
        <v>8</v>
      </c>
      <c r="L8" s="118">
        <v>9</v>
      </c>
      <c r="M8" s="118">
        <v>10</v>
      </c>
      <c r="N8" s="120">
        <v>11</v>
      </c>
      <c r="O8" s="121">
        <v>12</v>
      </c>
      <c r="P8" s="121">
        <v>13</v>
      </c>
    </row>
    <row r="9" spans="4:16" s="320" customFormat="1" ht="12.75">
      <c r="D9" s="122">
        <v>1</v>
      </c>
      <c r="E9" s="1146" t="str">
        <f>I!B254</f>
        <v>Бензопила STIL MS-341</v>
      </c>
      <c r="F9" s="680">
        <f>H9+K9+L9+M9+N9</f>
        <v>367.4</v>
      </c>
      <c r="G9" s="674">
        <f>F9/F21</f>
        <v>0.2706788631782443</v>
      </c>
      <c r="H9" s="122">
        <f>'6. Проведення закупівлі '!F225</f>
        <v>35.4</v>
      </c>
      <c r="I9" s="674">
        <f aca="true" t="shared" si="0" ref="I9:I21">H9/$H$21</f>
        <v>0.09934666936081361</v>
      </c>
      <c r="J9" s="676">
        <v>3</v>
      </c>
      <c r="K9" s="677">
        <v>72</v>
      </c>
      <c r="L9" s="677">
        <v>84</v>
      </c>
      <c r="M9" s="677">
        <v>96</v>
      </c>
      <c r="N9" s="678">
        <v>80</v>
      </c>
      <c r="O9" s="125"/>
      <c r="P9" s="125"/>
    </row>
    <row r="10" spans="4:16" s="320" customFormat="1" ht="12.75">
      <c r="D10" s="122">
        <v>2</v>
      </c>
      <c r="E10" s="1146" t="str">
        <f>I!B255</f>
        <v>Висоторіз STIL NT-75</v>
      </c>
      <c r="F10" s="680">
        <f aca="true" t="shared" si="1" ref="F10:F21">H10+K10+L10+M10+N10</f>
        <v>286.76</v>
      </c>
      <c r="G10" s="674">
        <f>F10/F21</f>
        <v>0.21126802069949194</v>
      </c>
      <c r="H10" s="122">
        <f>'6. Проведення закупівлі '!F226</f>
        <v>38.76</v>
      </c>
      <c r="I10" s="674">
        <f t="shared" si="0"/>
        <v>0.10877618374082304</v>
      </c>
      <c r="J10" s="676">
        <v>1</v>
      </c>
      <c r="K10" s="677">
        <v>60</v>
      </c>
      <c r="L10" s="677">
        <v>48</v>
      </c>
      <c r="M10" s="677">
        <v>58</v>
      </c>
      <c r="N10" s="678">
        <v>82</v>
      </c>
      <c r="O10" s="125"/>
      <c r="P10" s="125"/>
    </row>
    <row r="11" spans="4:16" s="320" customFormat="1" ht="51">
      <c r="D11" s="122">
        <v>3</v>
      </c>
      <c r="E11" s="1146" t="str">
        <f>I!B256</f>
        <v>Бензогенератор із зварювальним трансформатором WAGN 220 DCHSB HONDA</v>
      </c>
      <c r="F11" s="680">
        <f t="shared" si="1"/>
        <v>243.2</v>
      </c>
      <c r="G11" s="674">
        <f>F11/F21</f>
        <v>0.1791755566819516</v>
      </c>
      <c r="H11" s="122">
        <f>'6. Проведення закупівлі '!F227</f>
        <v>39.2</v>
      </c>
      <c r="I11" s="674">
        <f t="shared" si="0"/>
        <v>0.11001100110011001</v>
      </c>
      <c r="J11" s="676">
        <v>3</v>
      </c>
      <c r="K11" s="677">
        <v>60</v>
      </c>
      <c r="L11" s="677">
        <v>70</v>
      </c>
      <c r="M11" s="677">
        <v>0</v>
      </c>
      <c r="N11" s="678">
        <v>74</v>
      </c>
      <c r="O11" s="1163" t="s">
        <v>196</v>
      </c>
      <c r="P11" s="125"/>
    </row>
    <row r="12" spans="4:16" s="320" customFormat="1" ht="28.5">
      <c r="D12" s="122">
        <v>4</v>
      </c>
      <c r="E12" s="1147" t="str">
        <f>I!B257</f>
        <v>Компресор AiRcasn 50 LB 30</v>
      </c>
      <c r="F12" s="680">
        <f t="shared" si="1"/>
        <v>71</v>
      </c>
      <c r="G12" s="674">
        <f>F12/F21</f>
        <v>0.05230865347211581</v>
      </c>
      <c r="H12" s="122">
        <f>'6. Проведення закупівлі '!F228</f>
        <v>9</v>
      </c>
      <c r="I12" s="674">
        <f t="shared" si="0"/>
        <v>0.025257627803596683</v>
      </c>
      <c r="J12" s="676">
        <v>2</v>
      </c>
      <c r="K12" s="677">
        <v>25</v>
      </c>
      <c r="L12" s="677">
        <v>0</v>
      </c>
      <c r="M12" s="677">
        <v>21</v>
      </c>
      <c r="N12" s="678">
        <v>16</v>
      </c>
      <c r="O12" s="125" t="s">
        <v>1329</v>
      </c>
      <c r="P12" s="125"/>
    </row>
    <row r="13" spans="4:16" s="320" customFormat="1" ht="28.5">
      <c r="D13" s="122">
        <v>5</v>
      </c>
      <c r="E13" s="1147" t="str">
        <f>I!B258</f>
        <v>Електрокотел Protherm СКАТ К</v>
      </c>
      <c r="F13" s="680">
        <f t="shared" si="1"/>
        <v>90.98</v>
      </c>
      <c r="G13" s="674">
        <f>F13/F21</f>
        <v>0.06702875060412812</v>
      </c>
      <c r="H13" s="122">
        <f>'6. Проведення закупівлі '!F229</f>
        <v>13.98</v>
      </c>
      <c r="I13" s="674">
        <f t="shared" si="0"/>
        <v>0.039233515188253514</v>
      </c>
      <c r="J13" s="676">
        <v>3</v>
      </c>
      <c r="K13" s="677">
        <v>15</v>
      </c>
      <c r="L13" s="677">
        <v>0</v>
      </c>
      <c r="M13" s="677">
        <v>18</v>
      </c>
      <c r="N13" s="678">
        <v>44</v>
      </c>
      <c r="O13" s="125"/>
      <c r="P13" s="125"/>
    </row>
    <row r="14" spans="4:16" s="320" customFormat="1" ht="14.25">
      <c r="D14" s="122">
        <v>6</v>
      </c>
      <c r="E14" s="1147" t="str">
        <f>I!B259</f>
        <v>Мегомметр С0210\2Г</v>
      </c>
      <c r="F14" s="680">
        <f t="shared" si="1"/>
        <v>38.78</v>
      </c>
      <c r="G14" s="674">
        <f>F14/F21</f>
        <v>0.028570839178150013</v>
      </c>
      <c r="H14" s="122">
        <f>'6. Проведення закупівлі '!F231</f>
        <v>2.78</v>
      </c>
      <c r="I14" s="674">
        <f t="shared" si="0"/>
        <v>0.007801800588222086</v>
      </c>
      <c r="J14" s="676">
        <v>5</v>
      </c>
      <c r="K14" s="677">
        <v>12</v>
      </c>
      <c r="L14" s="677">
        <v>0</v>
      </c>
      <c r="M14" s="677">
        <v>18</v>
      </c>
      <c r="N14" s="678">
        <v>6</v>
      </c>
      <c r="O14" s="125"/>
      <c r="P14" s="125"/>
    </row>
    <row r="15" spans="4:16" s="320" customFormat="1" ht="28.5">
      <c r="D15" s="122">
        <v>7</v>
      </c>
      <c r="E15" s="1481" t="s">
        <v>821</v>
      </c>
      <c r="F15" s="680">
        <f t="shared" si="1"/>
        <v>6.218</v>
      </c>
      <c r="G15" s="674">
        <f>F15/F21</f>
        <v>0.004581059257600226</v>
      </c>
      <c r="H15" s="1482">
        <f>'6. Проведення закупівлі '!F230</f>
        <v>6.218</v>
      </c>
      <c r="I15" s="674">
        <f t="shared" si="0"/>
        <v>0.01745021440919602</v>
      </c>
      <c r="J15" s="676">
        <v>3</v>
      </c>
      <c r="K15" s="677">
        <v>0</v>
      </c>
      <c r="L15" s="677">
        <v>0</v>
      </c>
      <c r="M15" s="677">
        <v>0</v>
      </c>
      <c r="N15" s="678">
        <v>0</v>
      </c>
      <c r="O15" s="125"/>
      <c r="P15" s="125"/>
    </row>
    <row r="16" spans="4:16" s="320" customFormat="1" ht="25.5">
      <c r="D16" s="122">
        <v>8</v>
      </c>
      <c r="E16" s="1146" t="str">
        <f>I!B260</f>
        <v>Електричний опресовочний насос</v>
      </c>
      <c r="F16" s="680">
        <f t="shared" si="1"/>
        <v>4.3</v>
      </c>
      <c r="G16" s="674">
        <f>F16/F21</f>
        <v>0.0031679888722549007</v>
      </c>
      <c r="H16" s="122">
        <f>'6. Проведення закупівлі '!F232</f>
        <v>4.3</v>
      </c>
      <c r="I16" s="674">
        <f t="shared" si="0"/>
        <v>0.012067533283940637</v>
      </c>
      <c r="J16" s="676">
        <v>6</v>
      </c>
      <c r="K16" s="677">
        <v>0</v>
      </c>
      <c r="L16" s="677">
        <v>0</v>
      </c>
      <c r="M16" s="677">
        <v>0</v>
      </c>
      <c r="N16" s="678">
        <v>0</v>
      </c>
      <c r="O16" s="125"/>
      <c r="P16" s="125"/>
    </row>
    <row r="17" spans="4:16" s="320" customFormat="1" ht="38.25">
      <c r="D17" s="122">
        <v>11</v>
      </c>
      <c r="E17" s="1146" t="str">
        <f>I!B261</f>
        <v>Прилад для вимірювання діелектричних втрат в трансформаторному маслі. </v>
      </c>
      <c r="F17" s="680">
        <f t="shared" si="1"/>
        <v>80.46000000000001</v>
      </c>
      <c r="G17" s="674">
        <f>F17/F21</f>
        <v>0.05927822899107659</v>
      </c>
      <c r="H17" s="122">
        <f>'6. Проведення закупівлі '!F233</f>
        <v>38.46</v>
      </c>
      <c r="I17" s="674">
        <f t="shared" si="0"/>
        <v>0.1079342628140365</v>
      </c>
      <c r="J17" s="676">
        <v>5</v>
      </c>
      <c r="K17" s="677">
        <v>0</v>
      </c>
      <c r="L17" s="677">
        <v>42</v>
      </c>
      <c r="M17" s="677">
        <v>0</v>
      </c>
      <c r="N17" s="678">
        <v>0</v>
      </c>
      <c r="O17" s="125"/>
      <c r="P17" s="125"/>
    </row>
    <row r="18" spans="4:16" s="320" customFormat="1" ht="14.25">
      <c r="D18" s="122">
        <v>12</v>
      </c>
      <c r="E18" s="1147" t="str">
        <f>I!B262</f>
        <v>Фотоелектроколориметр.</v>
      </c>
      <c r="F18" s="680">
        <f t="shared" si="1"/>
        <v>17.9</v>
      </c>
      <c r="G18" s="674">
        <f>F18/F21</f>
        <v>0.013187674607758772</v>
      </c>
      <c r="H18" s="122">
        <f>'6. Проведення закупівлі '!F234</f>
        <v>17.9</v>
      </c>
      <c r="I18" s="674">
        <f t="shared" si="0"/>
        <v>0.050234615298264514</v>
      </c>
      <c r="J18" s="676">
        <v>5</v>
      </c>
      <c r="K18" s="677">
        <v>0</v>
      </c>
      <c r="L18" s="677">
        <v>0</v>
      </c>
      <c r="M18" s="677">
        <v>0</v>
      </c>
      <c r="N18" s="678">
        <v>0</v>
      </c>
      <c r="O18" s="125"/>
      <c r="P18" s="125"/>
    </row>
    <row r="19" spans="4:16" s="320" customFormat="1" ht="63.75">
      <c r="D19" s="122">
        <v>13</v>
      </c>
      <c r="E19" s="1146" t="str">
        <f>I!B263</f>
        <v>Модернізація системи зливу з т-рів, відстоювання та перекачування т-ного масла в Цеху РЕО с. Олександрія (Виготовлення ПКД)</v>
      </c>
      <c r="F19" s="680">
        <f t="shared" si="1"/>
        <v>138</v>
      </c>
      <c r="G19" s="674">
        <f>F19/F21</f>
        <v>0.10167034055143635</v>
      </c>
      <c r="H19" s="122">
        <f>'6. Проведення закупівлі '!F235</f>
        <v>138</v>
      </c>
      <c r="I19" s="674">
        <f t="shared" si="0"/>
        <v>0.38728362632181584</v>
      </c>
      <c r="J19" s="676">
        <v>5</v>
      </c>
      <c r="K19" s="677">
        <v>0</v>
      </c>
      <c r="L19" s="677">
        <v>0</v>
      </c>
      <c r="M19" s="677">
        <v>0</v>
      </c>
      <c r="N19" s="678">
        <v>0</v>
      </c>
      <c r="O19" s="125"/>
      <c r="P19" s="125"/>
    </row>
    <row r="20" spans="4:16" s="320" customFormat="1" ht="12.75">
      <c r="D20" s="122">
        <v>14</v>
      </c>
      <c r="E20" s="1146" t="str">
        <f>I!B264</f>
        <v>Кондиціонер для серверів</v>
      </c>
      <c r="F20" s="680">
        <f t="shared" si="1"/>
        <v>12.33</v>
      </c>
      <c r="G20" s="674">
        <f>F20/F21</f>
        <v>0.009084023905791378</v>
      </c>
      <c r="H20" s="122">
        <f>'6. Проведення закупівлі '!F293</f>
        <v>12.33</v>
      </c>
      <c r="I20" s="674">
        <f t="shared" si="0"/>
        <v>0.03460295009092746</v>
      </c>
      <c r="J20" s="676">
        <v>6</v>
      </c>
      <c r="K20" s="677">
        <v>0</v>
      </c>
      <c r="L20" s="677">
        <v>0</v>
      </c>
      <c r="M20" s="677">
        <v>0</v>
      </c>
      <c r="N20" s="678">
        <v>0</v>
      </c>
      <c r="O20" s="125"/>
      <c r="P20" s="125"/>
    </row>
    <row r="21" spans="4:16" ht="15">
      <c r="D21" s="116"/>
      <c r="E21" s="679" t="s">
        <v>479</v>
      </c>
      <c r="F21" s="681">
        <f t="shared" si="1"/>
        <v>1357.328</v>
      </c>
      <c r="G21" s="675">
        <f>F21/F21</f>
        <v>1</v>
      </c>
      <c r="H21" s="1483">
        <f>SUM(H9:H20)</f>
        <v>356.32800000000003</v>
      </c>
      <c r="I21" s="675">
        <f t="shared" si="0"/>
        <v>1</v>
      </c>
      <c r="J21" s="673"/>
      <c r="K21" s="673">
        <f>SUM(K9:K19)</f>
        <v>244</v>
      </c>
      <c r="L21" s="673">
        <f>SUM(L9:L19)</f>
        <v>244</v>
      </c>
      <c r="M21" s="673">
        <f>SUM(M9:M19)</f>
        <v>211</v>
      </c>
      <c r="N21" s="673">
        <f>SUM(N9:N19)</f>
        <v>302</v>
      </c>
      <c r="O21" s="673"/>
      <c r="P21" s="673"/>
    </row>
  </sheetData>
  <mergeCells count="16">
    <mergeCell ref="D2:P2"/>
    <mergeCell ref="D3:D7"/>
    <mergeCell ref="E3:E7"/>
    <mergeCell ref="F3:G4"/>
    <mergeCell ref="H3:N3"/>
    <mergeCell ref="O3:O6"/>
    <mergeCell ref="P3:P7"/>
    <mergeCell ref="H4:J4"/>
    <mergeCell ref="F5:F7"/>
    <mergeCell ref="G5:G7"/>
    <mergeCell ref="M5:M7"/>
    <mergeCell ref="N5:N7"/>
    <mergeCell ref="H5:I6"/>
    <mergeCell ref="J5:J7"/>
    <mergeCell ref="K5:K7"/>
    <mergeCell ref="L5:L7"/>
  </mergeCells>
  <printOptions/>
  <pageMargins left="0.5905511811023623" right="0.5905511811023623" top="0.984251968503937" bottom="0.984251968503937" header="0" footer="0"/>
  <pageSetup horizontalDpi="600" verticalDpi="6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</sheetPr>
  <dimension ref="A1:S306"/>
  <sheetViews>
    <sheetView zoomScale="75" zoomScaleNormal="75" zoomScaleSheetLayoutView="75" workbookViewId="0" topLeftCell="A1">
      <pane xSplit="2" ySplit="7" topLeftCell="E28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01" sqref="F301"/>
    </sheetView>
  </sheetViews>
  <sheetFormatPr defaultColWidth="9.00390625" defaultRowHeight="12.75"/>
  <cols>
    <col min="1" max="1" width="5.25390625" style="1" customWidth="1"/>
    <col min="2" max="2" width="65.25390625" style="1" customWidth="1"/>
    <col min="3" max="3" width="9.75390625" style="1" customWidth="1"/>
    <col min="4" max="4" width="11.25390625" style="1" customWidth="1"/>
    <col min="5" max="5" width="11.75390625" style="1" customWidth="1"/>
    <col min="6" max="6" width="15.75390625" style="1" customWidth="1"/>
    <col min="7" max="7" width="10.00390625" style="1" customWidth="1"/>
    <col min="8" max="8" width="12.25390625" style="1" customWidth="1"/>
    <col min="9" max="9" width="10.00390625" style="1" customWidth="1"/>
    <col min="10" max="10" width="13.625" style="1" customWidth="1"/>
    <col min="11" max="11" width="9.25390625" style="1" customWidth="1"/>
    <col min="12" max="12" width="13.375" style="1" customWidth="1"/>
    <col min="13" max="13" width="9.375" style="1" customWidth="1"/>
    <col min="14" max="14" width="14.75390625" style="1" customWidth="1"/>
    <col min="15" max="15" width="19.375" style="1" customWidth="1"/>
    <col min="16" max="16" width="12.75390625" style="1" customWidth="1"/>
    <col min="17" max="18" width="11.375" style="1" customWidth="1"/>
    <col min="19" max="19" width="18.00390625" style="1" customWidth="1"/>
    <col min="20" max="16384" width="9.125" style="1" customWidth="1"/>
  </cols>
  <sheetData>
    <row r="1" spans="1:19" s="7" customFormat="1" ht="36.75" customHeight="1">
      <c r="A1" s="1581" t="s">
        <v>1304</v>
      </c>
      <c r="B1" s="1562"/>
      <c r="C1" s="1562"/>
      <c r="D1" s="1562"/>
      <c r="E1" s="1562"/>
      <c r="F1" s="1562"/>
      <c r="G1" s="1562"/>
      <c r="H1" s="1562"/>
      <c r="I1" s="1562"/>
      <c r="J1" s="1562"/>
      <c r="K1" s="1562"/>
      <c r="L1" s="1562"/>
      <c r="M1" s="1562"/>
      <c r="N1" s="1562"/>
      <c r="O1" s="1562"/>
      <c r="P1" s="1562"/>
      <c r="Q1" s="1562"/>
      <c r="R1" s="1562"/>
      <c r="S1" s="1563"/>
    </row>
    <row r="2" spans="1:19" s="7" customFormat="1" ht="15" customHeight="1">
      <c r="A2" s="1565" t="s">
        <v>380</v>
      </c>
      <c r="B2" s="1565" t="s">
        <v>385</v>
      </c>
      <c r="C2" s="1565" t="s">
        <v>386</v>
      </c>
      <c r="D2" s="1565" t="s">
        <v>387</v>
      </c>
      <c r="E2" s="1565" t="s">
        <v>381</v>
      </c>
      <c r="F2" s="1565"/>
      <c r="G2" s="1565" t="s">
        <v>388</v>
      </c>
      <c r="H2" s="1565"/>
      <c r="I2" s="1565"/>
      <c r="J2" s="1565"/>
      <c r="K2" s="1565"/>
      <c r="L2" s="1565"/>
      <c r="M2" s="1565"/>
      <c r="N2" s="1565"/>
      <c r="O2" s="1564" t="s">
        <v>389</v>
      </c>
      <c r="P2" s="1566" t="s">
        <v>601</v>
      </c>
      <c r="Q2" s="1566" t="s">
        <v>602</v>
      </c>
      <c r="R2" s="1566" t="s">
        <v>603</v>
      </c>
      <c r="S2" s="1564" t="s">
        <v>390</v>
      </c>
    </row>
    <row r="3" spans="1:19" s="7" customFormat="1" ht="17.25" customHeight="1">
      <c r="A3" s="1565"/>
      <c r="B3" s="1565"/>
      <c r="C3" s="1565"/>
      <c r="D3" s="1565"/>
      <c r="E3" s="1565" t="s">
        <v>391</v>
      </c>
      <c r="F3" s="1565" t="s">
        <v>392</v>
      </c>
      <c r="G3" s="1565" t="s">
        <v>393</v>
      </c>
      <c r="H3" s="1565"/>
      <c r="I3" s="1565" t="s">
        <v>394</v>
      </c>
      <c r="J3" s="1565"/>
      <c r="K3" s="1565" t="s">
        <v>395</v>
      </c>
      <c r="L3" s="1565"/>
      <c r="M3" s="1565" t="s">
        <v>396</v>
      </c>
      <c r="N3" s="1565"/>
      <c r="O3" s="1564"/>
      <c r="P3" s="1567"/>
      <c r="Q3" s="1567"/>
      <c r="R3" s="1567"/>
      <c r="S3" s="1564"/>
    </row>
    <row r="4" spans="1:19" s="7" customFormat="1" ht="43.5" customHeight="1">
      <c r="A4" s="1565"/>
      <c r="B4" s="1565"/>
      <c r="C4" s="1565"/>
      <c r="D4" s="1565"/>
      <c r="E4" s="1565"/>
      <c r="F4" s="1565"/>
      <c r="G4" s="1565" t="s">
        <v>391</v>
      </c>
      <c r="H4" s="1565" t="s">
        <v>392</v>
      </c>
      <c r="I4" s="1565" t="s">
        <v>391</v>
      </c>
      <c r="J4" s="1565" t="s">
        <v>392</v>
      </c>
      <c r="K4" s="1565" t="s">
        <v>391</v>
      </c>
      <c r="L4" s="1565" t="s">
        <v>392</v>
      </c>
      <c r="M4" s="1565" t="s">
        <v>391</v>
      </c>
      <c r="N4" s="1565" t="s">
        <v>392</v>
      </c>
      <c r="O4" s="1564"/>
      <c r="P4" s="1568"/>
      <c r="Q4" s="1568"/>
      <c r="R4" s="1568"/>
      <c r="S4" s="1564"/>
    </row>
    <row r="5" spans="1:19" s="7" customFormat="1" ht="12.75" customHeight="1" hidden="1">
      <c r="A5" s="1565"/>
      <c r="B5" s="1565"/>
      <c r="C5" s="1565"/>
      <c r="D5" s="1565"/>
      <c r="E5" s="1565"/>
      <c r="F5" s="1565"/>
      <c r="G5" s="1565"/>
      <c r="H5" s="1565"/>
      <c r="I5" s="1565"/>
      <c r="J5" s="1565"/>
      <c r="K5" s="1565"/>
      <c r="L5" s="1565"/>
      <c r="M5" s="1565"/>
      <c r="N5" s="1565"/>
      <c r="O5" s="8"/>
      <c r="P5" s="8"/>
      <c r="Q5" s="8"/>
      <c r="R5" s="8"/>
      <c r="S5" s="8"/>
    </row>
    <row r="6" spans="1:19" s="11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</row>
    <row r="7" spans="1:19" ht="18.75">
      <c r="A7" s="1558" t="s">
        <v>397</v>
      </c>
      <c r="B7" s="1559"/>
      <c r="C7" s="1559"/>
      <c r="D7" s="1559"/>
      <c r="E7" s="1559"/>
      <c r="F7" s="1559"/>
      <c r="G7" s="1559"/>
      <c r="H7" s="1559"/>
      <c r="I7" s="1559"/>
      <c r="J7" s="1559"/>
      <c r="K7" s="1559"/>
      <c r="L7" s="1559"/>
      <c r="M7" s="1559"/>
      <c r="N7" s="1559"/>
      <c r="O7" s="12"/>
      <c r="P7" s="12"/>
      <c r="Q7" s="12"/>
      <c r="R7" s="12"/>
      <c r="S7" s="13"/>
    </row>
    <row r="8" spans="1:19" ht="19.5" customHeight="1">
      <c r="A8" s="1595" t="s">
        <v>417</v>
      </c>
      <c r="B8" s="1596"/>
      <c r="C8" s="1596"/>
      <c r="D8" s="1596"/>
      <c r="E8" s="1596"/>
      <c r="F8" s="1597"/>
      <c r="G8" s="592"/>
      <c r="H8" s="592"/>
      <c r="I8" s="592"/>
      <c r="J8" s="592"/>
      <c r="K8" s="592"/>
      <c r="L8" s="593"/>
      <c r="M8" s="593"/>
      <c r="N8" s="593"/>
      <c r="O8" s="590"/>
      <c r="P8" s="590"/>
      <c r="Q8" s="799"/>
      <c r="R8" s="590"/>
      <c r="S8" s="591"/>
    </row>
    <row r="9" spans="1:19" s="23" customFormat="1" ht="15">
      <c r="A9" s="48"/>
      <c r="B9" s="721" t="s">
        <v>1569</v>
      </c>
      <c r="C9" s="722"/>
      <c r="D9" s="43"/>
      <c r="E9" s="735"/>
      <c r="F9" s="43"/>
      <c r="G9" s="44"/>
      <c r="H9" s="50"/>
      <c r="I9" s="44"/>
      <c r="J9" s="44"/>
      <c r="K9" s="45"/>
      <c r="L9" s="46"/>
      <c r="M9" s="44"/>
      <c r="N9" s="44"/>
      <c r="O9" s="41"/>
      <c r="P9" s="41"/>
      <c r="Q9" s="41"/>
      <c r="R9" s="41"/>
      <c r="S9" s="16"/>
    </row>
    <row r="10" spans="1:19" s="23" customFormat="1" ht="15.75">
      <c r="A10" s="1393">
        <v>1</v>
      </c>
      <c r="B10" s="723" t="s">
        <v>1570</v>
      </c>
      <c r="C10" s="57" t="s">
        <v>185</v>
      </c>
      <c r="D10" s="43">
        <f>F10/E10</f>
        <v>163.34047619047618</v>
      </c>
      <c r="E10" s="1392">
        <v>4.2</v>
      </c>
      <c r="F10" s="1391">
        <v>686.03</v>
      </c>
      <c r="G10" s="44"/>
      <c r="H10" s="50"/>
      <c r="I10" s="1265">
        <v>4.2</v>
      </c>
      <c r="J10" s="800">
        <f>F10</f>
        <v>686.03</v>
      </c>
      <c r="K10" s="45"/>
      <c r="L10" s="46"/>
      <c r="M10" s="44"/>
      <c r="N10" s="44"/>
      <c r="O10" s="1351" t="s">
        <v>377</v>
      </c>
      <c r="P10" s="1161" t="s">
        <v>195</v>
      </c>
      <c r="Q10" s="785" t="s">
        <v>600</v>
      </c>
      <c r="R10" s="41"/>
      <c r="S10" s="16"/>
    </row>
    <row r="11" spans="1:19" s="23" customFormat="1" ht="15">
      <c r="A11" s="812"/>
      <c r="B11" s="721" t="s">
        <v>1571</v>
      </c>
      <c r="C11" s="722"/>
      <c r="D11" s="43"/>
      <c r="E11" s="735"/>
      <c r="F11" s="1289"/>
      <c r="G11" s="44"/>
      <c r="H11" s="50"/>
      <c r="I11" s="44"/>
      <c r="J11" s="44"/>
      <c r="K11" s="45"/>
      <c r="L11" s="46"/>
      <c r="M11" s="44"/>
      <c r="N11" s="44"/>
      <c r="O11" s="755"/>
      <c r="P11" s="41"/>
      <c r="Q11" s="41"/>
      <c r="R11" s="41"/>
      <c r="S11" s="16"/>
    </row>
    <row r="12" spans="1:19" s="23" customFormat="1" ht="15.75">
      <c r="A12" s="1394">
        <v>2</v>
      </c>
      <c r="B12" s="723" t="s">
        <v>1572</v>
      </c>
      <c r="C12" s="57" t="s">
        <v>185</v>
      </c>
      <c r="D12" s="43">
        <f>F12/E12</f>
        <v>169.12180451127819</v>
      </c>
      <c r="E12" s="1392">
        <v>6.65</v>
      </c>
      <c r="F12" s="1391">
        <v>1124.66</v>
      </c>
      <c r="G12" s="44"/>
      <c r="H12" s="50"/>
      <c r="I12" s="44"/>
      <c r="J12" s="800"/>
      <c r="K12" s="1392">
        <v>6.65</v>
      </c>
      <c r="L12" s="800">
        <f>F12</f>
        <v>1124.66</v>
      </c>
      <c r="M12" s="44"/>
      <c r="N12" s="44"/>
      <c r="O12" s="1351" t="s">
        <v>377</v>
      </c>
      <c r="P12" s="1161" t="s">
        <v>195</v>
      </c>
      <c r="Q12" s="41"/>
      <c r="R12" s="41"/>
      <c r="S12" s="16"/>
    </row>
    <row r="13" spans="1:19" s="23" customFormat="1" ht="15">
      <c r="A13" s="813"/>
      <c r="B13" s="721" t="s">
        <v>1573</v>
      </c>
      <c r="C13" s="722"/>
      <c r="D13" s="43"/>
      <c r="E13" s="735"/>
      <c r="F13" s="1289"/>
      <c r="G13" s="44"/>
      <c r="H13" s="50"/>
      <c r="I13" s="44"/>
      <c r="J13" s="44"/>
      <c r="K13" s="45"/>
      <c r="L13" s="46"/>
      <c r="M13" s="44"/>
      <c r="N13" s="44"/>
      <c r="O13" s="755"/>
      <c r="P13" s="41"/>
      <c r="Q13" s="41"/>
      <c r="R13" s="41"/>
      <c r="S13" s="16"/>
    </row>
    <row r="14" spans="1:19" s="23" customFormat="1" ht="15.75">
      <c r="A14" s="813">
        <v>3</v>
      </c>
      <c r="B14" s="723" t="s">
        <v>1574</v>
      </c>
      <c r="C14" s="57" t="s">
        <v>185</v>
      </c>
      <c r="D14" s="43">
        <f>F14/E14</f>
        <v>222.66585956416466</v>
      </c>
      <c r="E14" s="41">
        <v>4.13</v>
      </c>
      <c r="F14" s="1391">
        <v>919.61</v>
      </c>
      <c r="G14" s="44"/>
      <c r="H14" s="50"/>
      <c r="I14" s="44">
        <f>E14</f>
        <v>4.13</v>
      </c>
      <c r="J14" s="800">
        <f>F14</f>
        <v>919.61</v>
      </c>
      <c r="K14" s="45"/>
      <c r="L14" s="46"/>
      <c r="M14" s="44"/>
      <c r="N14" s="44"/>
      <c r="O14" s="1351" t="s">
        <v>377</v>
      </c>
      <c r="P14" s="1161" t="s">
        <v>195</v>
      </c>
      <c r="Q14" s="41"/>
      <c r="R14" s="41"/>
      <c r="S14" s="16"/>
    </row>
    <row r="15" spans="1:19" s="23" customFormat="1" ht="15">
      <c r="A15" s="812"/>
      <c r="B15" s="721" t="s">
        <v>1575</v>
      </c>
      <c r="C15" s="722"/>
      <c r="D15" s="43"/>
      <c r="E15" s="735"/>
      <c r="F15" s="1289"/>
      <c r="G15" s="44"/>
      <c r="H15" s="50"/>
      <c r="I15" s="44"/>
      <c r="J15" s="44"/>
      <c r="K15" s="45"/>
      <c r="L15" s="46"/>
      <c r="M15" s="44"/>
      <c r="N15" s="44"/>
      <c r="O15" s="755"/>
      <c r="P15" s="41"/>
      <c r="Q15" s="41"/>
      <c r="R15" s="41"/>
      <c r="S15" s="16"/>
    </row>
    <row r="16" spans="1:19" s="23" customFormat="1" ht="15.75">
      <c r="A16" s="1394">
        <v>4</v>
      </c>
      <c r="B16" s="726" t="s">
        <v>1045</v>
      </c>
      <c r="C16" s="57" t="s">
        <v>185</v>
      </c>
      <c r="D16" s="43">
        <f>F16/E16</f>
        <v>195.7671641791045</v>
      </c>
      <c r="E16" s="725">
        <v>3.35</v>
      </c>
      <c r="F16" s="1391">
        <v>655.82</v>
      </c>
      <c r="G16" s="44"/>
      <c r="H16" s="50"/>
      <c r="I16" s="44"/>
      <c r="J16" s="800"/>
      <c r="K16" s="45">
        <f>E16</f>
        <v>3.35</v>
      </c>
      <c r="L16" s="1279">
        <f>F16</f>
        <v>655.82</v>
      </c>
      <c r="M16" s="44"/>
      <c r="N16" s="44"/>
      <c r="O16" s="1351" t="s">
        <v>377</v>
      </c>
      <c r="P16" s="1161" t="s">
        <v>195</v>
      </c>
      <c r="Q16" s="41"/>
      <c r="R16" s="41"/>
      <c r="S16" s="16"/>
    </row>
    <row r="17" spans="1:19" s="23" customFormat="1" ht="15.75">
      <c r="A17" s="1394">
        <v>5</v>
      </c>
      <c r="B17" s="723" t="s">
        <v>1046</v>
      </c>
      <c r="C17" s="57" t="s">
        <v>185</v>
      </c>
      <c r="D17" s="45">
        <f>F17/E17</f>
        <v>136.14888888888888</v>
      </c>
      <c r="E17" s="1265">
        <v>4.5</v>
      </c>
      <c r="F17" s="1391">
        <v>612.67</v>
      </c>
      <c r="G17" s="44"/>
      <c r="H17" s="50"/>
      <c r="I17" s="44"/>
      <c r="J17" s="44"/>
      <c r="K17" s="1265">
        <v>4.5</v>
      </c>
      <c r="L17" s="1298">
        <f>F17</f>
        <v>612.67</v>
      </c>
      <c r="M17" s="44"/>
      <c r="N17" s="44"/>
      <c r="O17" s="1351" t="s">
        <v>377</v>
      </c>
      <c r="P17" s="1161" t="s">
        <v>195</v>
      </c>
      <c r="Q17" s="41"/>
      <c r="R17" s="41"/>
      <c r="S17" s="16"/>
    </row>
    <row r="18" spans="1:19" s="23" customFormat="1" ht="15.75">
      <c r="A18" s="1394">
        <v>6</v>
      </c>
      <c r="B18" s="1241" t="s">
        <v>1047</v>
      </c>
      <c r="C18" s="57" t="s">
        <v>185</v>
      </c>
      <c r="D18" s="43">
        <f>F18/E18</f>
        <v>154.0467741935484</v>
      </c>
      <c r="E18" s="725">
        <v>6.2</v>
      </c>
      <c r="F18" s="1391">
        <v>955.09</v>
      </c>
      <c r="G18" s="44"/>
      <c r="H18" s="50"/>
      <c r="I18" s="44"/>
      <c r="J18" s="44"/>
      <c r="K18" s="725">
        <v>6.2</v>
      </c>
      <c r="L18" s="1279">
        <f>F18</f>
        <v>955.09</v>
      </c>
      <c r="M18" s="44"/>
      <c r="N18" s="44"/>
      <c r="O18" s="25" t="s">
        <v>377</v>
      </c>
      <c r="P18" s="1161" t="s">
        <v>195</v>
      </c>
      <c r="Q18" s="41"/>
      <c r="R18" s="41"/>
      <c r="S18" s="16"/>
    </row>
    <row r="19" spans="1:19" s="23" customFormat="1" ht="15.75">
      <c r="A19" s="1399">
        <v>7</v>
      </c>
      <c r="B19" s="1395" t="s">
        <v>806</v>
      </c>
      <c r="C19" s="1400" t="s">
        <v>185</v>
      </c>
      <c r="D19" s="593">
        <f>F19/E19</f>
        <v>219.93491124260356</v>
      </c>
      <c r="E19" s="1401">
        <v>1.69</v>
      </c>
      <c r="F19" s="1402">
        <v>371.69</v>
      </c>
      <c r="G19" s="1403"/>
      <c r="H19" s="1404"/>
      <c r="I19" s="1403"/>
      <c r="J19" s="1403"/>
      <c r="K19" s="1405"/>
      <c r="L19" s="1406"/>
      <c r="M19" s="1407">
        <f>E19</f>
        <v>1.69</v>
      </c>
      <c r="N19" s="1408">
        <f>F19</f>
        <v>371.69</v>
      </c>
      <c r="O19" s="1275" t="s">
        <v>377</v>
      </c>
      <c r="P19" s="1409"/>
      <c r="Q19" s="592"/>
      <c r="R19" s="592"/>
      <c r="S19" s="1410"/>
    </row>
    <row r="20" spans="1:19" s="23" customFormat="1" ht="45">
      <c r="A20" s="1399">
        <v>8</v>
      </c>
      <c r="B20" s="1396" t="s">
        <v>807</v>
      </c>
      <c r="C20" s="1400" t="s">
        <v>185</v>
      </c>
      <c r="D20" s="593">
        <f>F20/E20</f>
        <v>211.12232779097386</v>
      </c>
      <c r="E20" s="1401">
        <v>3.368</v>
      </c>
      <c r="F20" s="1402">
        <v>711.06</v>
      </c>
      <c r="G20" s="1403"/>
      <c r="H20" s="1404"/>
      <c r="I20" s="1403"/>
      <c r="J20" s="1403"/>
      <c r="K20" s="1405"/>
      <c r="L20" s="1406"/>
      <c r="M20" s="1407">
        <f>E20</f>
        <v>3.368</v>
      </c>
      <c r="N20" s="1408">
        <f>F20</f>
        <v>711.06</v>
      </c>
      <c r="O20" s="1275" t="s">
        <v>377</v>
      </c>
      <c r="P20" s="1409"/>
      <c r="Q20" s="592"/>
      <c r="R20" s="592"/>
      <c r="S20" s="1410"/>
    </row>
    <row r="21" spans="1:19" s="23" customFormat="1" ht="15">
      <c r="A21" s="813"/>
      <c r="B21" s="721" t="s">
        <v>1048</v>
      </c>
      <c r="C21" s="722"/>
      <c r="D21" s="43"/>
      <c r="E21" s="735"/>
      <c r="F21" s="1289"/>
      <c r="G21" s="44"/>
      <c r="H21" s="50"/>
      <c r="I21" s="44"/>
      <c r="J21" s="44"/>
      <c r="K21" s="45"/>
      <c r="L21" s="46"/>
      <c r="M21" s="44"/>
      <c r="N21" s="44"/>
      <c r="O21" s="41"/>
      <c r="P21" s="41"/>
      <c r="Q21" s="41"/>
      <c r="R21" s="41"/>
      <c r="S21" s="16"/>
    </row>
    <row r="22" spans="1:19" s="23" customFormat="1" ht="15">
      <c r="A22" s="1393">
        <v>9</v>
      </c>
      <c r="B22" s="728" t="s">
        <v>1049</v>
      </c>
      <c r="C22" s="57" t="s">
        <v>185</v>
      </c>
      <c r="D22" s="16">
        <f>F22/E22</f>
        <v>163.04864864864862</v>
      </c>
      <c r="E22" s="729">
        <v>1.85</v>
      </c>
      <c r="F22" s="1297">
        <v>301.64</v>
      </c>
      <c r="G22" s="44"/>
      <c r="H22" s="50"/>
      <c r="I22" s="44"/>
      <c r="J22" s="44"/>
      <c r="K22" s="729">
        <v>1.85</v>
      </c>
      <c r="L22" s="1297">
        <f>F22</f>
        <v>301.64</v>
      </c>
      <c r="M22" s="44"/>
      <c r="N22" s="44"/>
      <c r="O22" s="25" t="s">
        <v>377</v>
      </c>
      <c r="P22" s="1161" t="s">
        <v>195</v>
      </c>
      <c r="Q22" s="41"/>
      <c r="R22" s="41"/>
      <c r="S22" s="16"/>
    </row>
    <row r="23" spans="1:19" s="23" customFormat="1" ht="15">
      <c r="A23" s="812"/>
      <c r="B23" s="721" t="s">
        <v>1050</v>
      </c>
      <c r="C23" s="57"/>
      <c r="D23" s="16"/>
      <c r="E23" s="727"/>
      <c r="F23" s="1299"/>
      <c r="G23" s="44"/>
      <c r="H23" s="50"/>
      <c r="I23" s="44"/>
      <c r="J23" s="44"/>
      <c r="K23" s="45"/>
      <c r="L23" s="46"/>
      <c r="M23" s="44"/>
      <c r="N23" s="44"/>
      <c r="O23" s="41"/>
      <c r="P23" s="41"/>
      <c r="Q23" s="41"/>
      <c r="R23" s="41"/>
      <c r="S23" s="16"/>
    </row>
    <row r="24" spans="1:19" s="23" customFormat="1" ht="15.75">
      <c r="A24" s="813">
        <v>10</v>
      </c>
      <c r="B24" s="728" t="s">
        <v>1390</v>
      </c>
      <c r="C24" s="57" t="s">
        <v>185</v>
      </c>
      <c r="D24" s="16">
        <f aca="true" t="shared" si="0" ref="D24:D29">F24/E24</f>
        <v>198.02733485193625</v>
      </c>
      <c r="E24" s="732">
        <v>4.39</v>
      </c>
      <c r="F24" s="1300">
        <v>869.34</v>
      </c>
      <c r="G24" s="44"/>
      <c r="H24" s="50"/>
      <c r="I24" s="732">
        <v>4.39</v>
      </c>
      <c r="J24" s="800">
        <f>F24</f>
        <v>869.34</v>
      </c>
      <c r="K24" s="45"/>
      <c r="L24" s="46"/>
      <c r="M24" s="44"/>
      <c r="N24" s="44"/>
      <c r="O24" s="25" t="s">
        <v>377</v>
      </c>
      <c r="P24" s="1161" t="s">
        <v>195</v>
      </c>
      <c r="Q24" s="41"/>
      <c r="R24" s="41"/>
      <c r="S24" s="16"/>
    </row>
    <row r="25" spans="1:19" s="23" customFormat="1" ht="15">
      <c r="A25" s="1281">
        <v>11</v>
      </c>
      <c r="B25" s="728" t="s">
        <v>1051</v>
      </c>
      <c r="C25" s="57" t="s">
        <v>185</v>
      </c>
      <c r="D25" s="16">
        <f t="shared" si="0"/>
        <v>181.44961240310076</v>
      </c>
      <c r="E25" s="729">
        <v>6.45</v>
      </c>
      <c r="F25" s="1297">
        <v>1170.35</v>
      </c>
      <c r="G25" s="44"/>
      <c r="H25" s="50"/>
      <c r="I25" s="44"/>
      <c r="J25" s="800"/>
      <c r="K25" s="729">
        <v>6.45</v>
      </c>
      <c r="L25" s="1297">
        <f>F25</f>
        <v>1170.35</v>
      </c>
      <c r="M25" s="44"/>
      <c r="N25" s="44"/>
      <c r="O25" s="25" t="s">
        <v>377</v>
      </c>
      <c r="P25" s="1161" t="s">
        <v>195</v>
      </c>
      <c r="Q25" s="41"/>
      <c r="R25" s="41"/>
      <c r="S25" s="16"/>
    </row>
    <row r="26" spans="1:19" s="23" customFormat="1" ht="15">
      <c r="A26" s="1281">
        <v>12</v>
      </c>
      <c r="B26" s="728" t="s">
        <v>1052</v>
      </c>
      <c r="C26" s="57" t="s">
        <v>185</v>
      </c>
      <c r="D26" s="16">
        <f t="shared" si="0"/>
        <v>159.37619047619046</v>
      </c>
      <c r="E26" s="729" t="s">
        <v>1288</v>
      </c>
      <c r="F26" s="1297">
        <v>334.69</v>
      </c>
      <c r="G26" s="44"/>
      <c r="H26" s="50"/>
      <c r="I26" s="44"/>
      <c r="J26" s="44"/>
      <c r="K26" s="45">
        <v>2.1</v>
      </c>
      <c r="L26" s="1297">
        <f>F26</f>
        <v>334.69</v>
      </c>
      <c r="M26" s="44"/>
      <c r="N26" s="44"/>
      <c r="O26" s="25" t="s">
        <v>377</v>
      </c>
      <c r="P26" s="1161" t="s">
        <v>195</v>
      </c>
      <c r="Q26" s="41"/>
      <c r="R26" s="41"/>
      <c r="S26" s="16"/>
    </row>
    <row r="27" spans="1:19" s="23" customFormat="1" ht="15">
      <c r="A27" s="1281">
        <v>13</v>
      </c>
      <c r="B27" s="728" t="s">
        <v>1053</v>
      </c>
      <c r="C27" s="57" t="s">
        <v>185</v>
      </c>
      <c r="D27" s="16">
        <f t="shared" si="0"/>
        <v>183.11141304347825</v>
      </c>
      <c r="E27" s="732">
        <v>3.68</v>
      </c>
      <c r="F27" s="1297">
        <v>673.85</v>
      </c>
      <c r="G27" s="44"/>
      <c r="H27" s="50"/>
      <c r="I27" s="732">
        <v>3.68</v>
      </c>
      <c r="J27" s="1297">
        <f>F27</f>
        <v>673.85</v>
      </c>
      <c r="K27" s="45"/>
      <c r="L27" s="46"/>
      <c r="M27" s="44"/>
      <c r="N27" s="44"/>
      <c r="O27" s="25" t="s">
        <v>377</v>
      </c>
      <c r="P27" s="1161" t="s">
        <v>195</v>
      </c>
      <c r="Q27" s="41"/>
      <c r="R27" s="41"/>
      <c r="S27" s="16"/>
    </row>
    <row r="28" spans="1:19" s="23" customFormat="1" ht="15">
      <c r="A28" s="1281">
        <v>14</v>
      </c>
      <c r="B28" s="728" t="s">
        <v>1054</v>
      </c>
      <c r="C28" s="57" t="s">
        <v>185</v>
      </c>
      <c r="D28" s="16">
        <f t="shared" si="0"/>
        <v>172.53456221198158</v>
      </c>
      <c r="E28" s="732">
        <v>6.51</v>
      </c>
      <c r="F28" s="1297">
        <v>1123.2</v>
      </c>
      <c r="G28" s="44"/>
      <c r="H28" s="50"/>
      <c r="I28" s="732">
        <v>6.51</v>
      </c>
      <c r="J28" s="1297">
        <f>F28</f>
        <v>1123.2</v>
      </c>
      <c r="K28" s="45"/>
      <c r="L28" s="800"/>
      <c r="M28" s="44"/>
      <c r="N28" s="44"/>
      <c r="O28" s="25" t="s">
        <v>377</v>
      </c>
      <c r="P28" s="1161" t="s">
        <v>195</v>
      </c>
      <c r="Q28" s="41"/>
      <c r="R28" s="41"/>
      <c r="S28" s="16"/>
    </row>
    <row r="29" spans="1:19" s="23" customFormat="1" ht="15">
      <c r="A29" s="1281">
        <v>15</v>
      </c>
      <c r="B29" s="802" t="s">
        <v>1055</v>
      </c>
      <c r="C29" s="57" t="s">
        <v>185</v>
      </c>
      <c r="D29" s="16">
        <f t="shared" si="0"/>
        <v>159.27787610619467</v>
      </c>
      <c r="E29" s="732">
        <v>5.65</v>
      </c>
      <c r="F29" s="1297">
        <v>899.92</v>
      </c>
      <c r="G29" s="44"/>
      <c r="H29" s="50"/>
      <c r="I29" s="44"/>
      <c r="J29" s="44"/>
      <c r="K29" s="732">
        <v>5.65</v>
      </c>
      <c r="L29" s="1297">
        <f>F29</f>
        <v>899.92</v>
      </c>
      <c r="M29" s="44"/>
      <c r="N29" s="44"/>
      <c r="O29" s="25" t="s">
        <v>377</v>
      </c>
      <c r="P29" s="1161" t="s">
        <v>195</v>
      </c>
      <c r="Q29" s="41"/>
      <c r="R29" s="41"/>
      <c r="S29" s="16"/>
    </row>
    <row r="30" spans="1:19" s="23" customFormat="1" ht="15">
      <c r="A30" s="813"/>
      <c r="B30" s="733" t="s">
        <v>1056</v>
      </c>
      <c r="C30" s="57"/>
      <c r="D30" s="16"/>
      <c r="E30" s="732"/>
      <c r="F30" s="1299"/>
      <c r="G30" s="44"/>
      <c r="H30" s="50"/>
      <c r="I30" s="44"/>
      <c r="J30" s="44"/>
      <c r="K30" s="45"/>
      <c r="L30" s="46"/>
      <c r="M30" s="44"/>
      <c r="N30" s="44"/>
      <c r="O30" s="41"/>
      <c r="P30" s="41"/>
      <c r="Q30" s="41"/>
      <c r="R30" s="41"/>
      <c r="S30" s="16"/>
    </row>
    <row r="31" spans="1:19" s="23" customFormat="1" ht="15">
      <c r="A31" s="813">
        <v>16</v>
      </c>
      <c r="B31" s="728" t="s">
        <v>1057</v>
      </c>
      <c r="C31" s="57" t="s">
        <v>185</v>
      </c>
      <c r="D31" s="16">
        <f>F31/E31</f>
        <v>159.21875</v>
      </c>
      <c r="E31" s="732">
        <v>3.52</v>
      </c>
      <c r="F31" s="1297">
        <v>560.45</v>
      </c>
      <c r="G31" s="44"/>
      <c r="H31" s="50"/>
      <c r="I31" s="44"/>
      <c r="J31" s="44"/>
      <c r="K31" s="45">
        <f>E31</f>
        <v>3.52</v>
      </c>
      <c r="L31" s="1297">
        <f>F31</f>
        <v>560.45</v>
      </c>
      <c r="M31" s="44"/>
      <c r="N31" s="44"/>
      <c r="O31" s="25" t="s">
        <v>377</v>
      </c>
      <c r="P31" s="1161" t="s">
        <v>195</v>
      </c>
      <c r="Q31" s="41"/>
      <c r="R31" s="41"/>
      <c r="S31" s="16"/>
    </row>
    <row r="32" spans="1:19" s="23" customFormat="1" ht="15">
      <c r="A32" s="812"/>
      <c r="B32" s="733" t="s">
        <v>1058</v>
      </c>
      <c r="C32" s="57"/>
      <c r="D32" s="16"/>
      <c r="E32" s="729"/>
      <c r="F32" s="1299"/>
      <c r="G32" s="44"/>
      <c r="H32" s="50"/>
      <c r="I32" s="44"/>
      <c r="J32" s="44"/>
      <c r="K32" s="45"/>
      <c r="L32" s="46"/>
      <c r="M32" s="44"/>
      <c r="N32" s="44"/>
      <c r="O32" s="41"/>
      <c r="P32" s="41"/>
      <c r="Q32" s="41"/>
      <c r="R32" s="41"/>
      <c r="S32" s="16"/>
    </row>
    <row r="33" spans="1:19" s="23" customFormat="1" ht="15">
      <c r="A33" s="1281">
        <v>17</v>
      </c>
      <c r="B33" s="728" t="s">
        <v>1059</v>
      </c>
      <c r="C33" s="1248" t="s">
        <v>185</v>
      </c>
      <c r="D33" s="16">
        <f>F33/E33</f>
        <v>213.37704918032787</v>
      </c>
      <c r="E33" s="729">
        <v>3.05</v>
      </c>
      <c r="F33" s="1297">
        <v>650.8</v>
      </c>
      <c r="G33" s="44"/>
      <c r="H33" s="50"/>
      <c r="I33" s="44"/>
      <c r="J33" s="44"/>
      <c r="K33" s="45"/>
      <c r="L33" s="46"/>
      <c r="M33" s="729">
        <v>3.05</v>
      </c>
      <c r="N33" s="1297">
        <f>F33</f>
        <v>650.8</v>
      </c>
      <c r="O33" s="25" t="s">
        <v>377</v>
      </c>
      <c r="P33" s="1161" t="s">
        <v>195</v>
      </c>
      <c r="Q33" s="41"/>
      <c r="R33" s="41"/>
      <c r="S33" s="16"/>
    </row>
    <row r="34" spans="1:19" s="23" customFormat="1" ht="45">
      <c r="A34" s="1399">
        <v>18</v>
      </c>
      <c r="B34" s="1396" t="s">
        <v>808</v>
      </c>
      <c r="C34" s="1411" t="s">
        <v>185</v>
      </c>
      <c r="D34" s="1410">
        <f>F34/E34</f>
        <v>212.0745856353591</v>
      </c>
      <c r="E34" s="1412">
        <v>3.62</v>
      </c>
      <c r="F34" s="1413">
        <v>767.71</v>
      </c>
      <c r="G34" s="1403"/>
      <c r="H34" s="1404"/>
      <c r="I34" s="1403"/>
      <c r="J34" s="1403"/>
      <c r="K34" s="1407"/>
      <c r="L34" s="1414"/>
      <c r="M34" s="1412">
        <f>E34</f>
        <v>3.62</v>
      </c>
      <c r="N34" s="1413">
        <f>F34</f>
        <v>767.71</v>
      </c>
      <c r="O34" s="1275" t="s">
        <v>377</v>
      </c>
      <c r="P34" s="1409"/>
      <c r="Q34" s="592"/>
      <c r="R34" s="592"/>
      <c r="S34" s="1410"/>
    </row>
    <row r="35" spans="1:19" s="23" customFormat="1" ht="15">
      <c r="A35" s="813"/>
      <c r="B35" s="733" t="s">
        <v>1060</v>
      </c>
      <c r="C35" s="57"/>
      <c r="D35" s="16"/>
      <c r="E35" s="729"/>
      <c r="F35" s="1299"/>
      <c r="G35" s="44"/>
      <c r="H35" s="50"/>
      <c r="I35" s="44"/>
      <c r="J35" s="44"/>
      <c r="K35" s="45"/>
      <c r="L35" s="46"/>
      <c r="M35" s="44"/>
      <c r="N35" s="44"/>
      <c r="O35" s="41"/>
      <c r="P35" s="41"/>
      <c r="Q35" s="41"/>
      <c r="R35" s="41"/>
      <c r="S35" s="16"/>
    </row>
    <row r="36" spans="1:19" s="23" customFormat="1" ht="15">
      <c r="A36" s="1281">
        <v>19</v>
      </c>
      <c r="B36" s="728" t="s">
        <v>1061</v>
      </c>
      <c r="C36" s="1248" t="s">
        <v>185</v>
      </c>
      <c r="D36" s="16">
        <f>F36/E36</f>
        <v>225.28169014084506</v>
      </c>
      <c r="E36" s="732">
        <v>2.84</v>
      </c>
      <c r="F36" s="1297">
        <v>639.8</v>
      </c>
      <c r="G36" s="44"/>
      <c r="H36" s="50"/>
      <c r="I36" s="732">
        <v>2.84</v>
      </c>
      <c r="J36" s="1297">
        <f>F36</f>
        <v>639.8</v>
      </c>
      <c r="K36" s="45"/>
      <c r="L36" s="46"/>
      <c r="M36" s="44"/>
      <c r="N36" s="44"/>
      <c r="O36" s="25" t="s">
        <v>377</v>
      </c>
      <c r="P36" s="1161" t="s">
        <v>195</v>
      </c>
      <c r="Q36" s="41"/>
      <c r="R36" s="41"/>
      <c r="S36" s="16"/>
    </row>
    <row r="37" spans="1:19" s="23" customFormat="1" ht="15">
      <c r="A37" s="1281">
        <v>20</v>
      </c>
      <c r="B37" s="728" t="s">
        <v>1062</v>
      </c>
      <c r="C37" s="57" t="s">
        <v>185</v>
      </c>
      <c r="D37" s="16">
        <f>F37/E37</f>
        <v>179.5</v>
      </c>
      <c r="E37" s="732">
        <v>0.86</v>
      </c>
      <c r="F37" s="1297">
        <v>154.37</v>
      </c>
      <c r="G37" s="44"/>
      <c r="H37" s="50"/>
      <c r="I37" s="732">
        <v>0.86</v>
      </c>
      <c r="J37" s="1297">
        <f>F37</f>
        <v>154.37</v>
      </c>
      <c r="K37" s="45"/>
      <c r="L37" s="46"/>
      <c r="M37" s="44"/>
      <c r="N37" s="44"/>
      <c r="O37" s="25" t="s">
        <v>377</v>
      </c>
      <c r="P37" s="1161" t="s">
        <v>195</v>
      </c>
      <c r="Q37" s="41"/>
      <c r="R37" s="41"/>
      <c r="S37" s="16"/>
    </row>
    <row r="38" spans="1:19" s="23" customFormat="1" ht="15">
      <c r="A38" s="1281">
        <v>21</v>
      </c>
      <c r="B38" s="728" t="s">
        <v>1063</v>
      </c>
      <c r="C38" s="57" t="s">
        <v>185</v>
      </c>
      <c r="D38" s="16">
        <f>F38/E38</f>
        <v>197.94078509647372</v>
      </c>
      <c r="E38" s="732">
        <v>3.006</v>
      </c>
      <c r="F38" s="1297">
        <v>595.01</v>
      </c>
      <c r="G38" s="44"/>
      <c r="H38" s="50"/>
      <c r="I38" s="732">
        <f>E38</f>
        <v>3.006</v>
      </c>
      <c r="J38" s="1297">
        <f>F38</f>
        <v>595.01</v>
      </c>
      <c r="K38" s="45"/>
      <c r="L38" s="46"/>
      <c r="M38" s="44"/>
      <c r="N38" s="44"/>
      <c r="O38" s="25" t="s">
        <v>377</v>
      </c>
      <c r="P38" s="1161" t="s">
        <v>195</v>
      </c>
      <c r="Q38" s="41"/>
      <c r="R38" s="41"/>
      <c r="S38" s="16"/>
    </row>
    <row r="39" spans="1:19" s="23" customFormat="1" ht="15">
      <c r="A39" s="1281">
        <v>22</v>
      </c>
      <c r="B39" s="728" t="s">
        <v>1064</v>
      </c>
      <c r="C39" s="57" t="s">
        <v>185</v>
      </c>
      <c r="D39" s="16">
        <f>F39/E39</f>
        <v>194.7584320875114</v>
      </c>
      <c r="E39" s="732">
        <v>2.194</v>
      </c>
      <c r="F39" s="1297">
        <v>427.3</v>
      </c>
      <c r="G39" s="44"/>
      <c r="H39" s="50"/>
      <c r="I39" s="732">
        <v>2.194</v>
      </c>
      <c r="J39" s="1297">
        <f>F39</f>
        <v>427.3</v>
      </c>
      <c r="K39" s="45"/>
      <c r="L39" s="46"/>
      <c r="M39" s="44"/>
      <c r="N39" s="44"/>
      <c r="O39" s="25" t="s">
        <v>377</v>
      </c>
      <c r="P39" s="1161" t="s">
        <v>195</v>
      </c>
      <c r="Q39" s="41"/>
      <c r="R39" s="41"/>
      <c r="S39" s="16"/>
    </row>
    <row r="40" spans="1:19" s="23" customFormat="1" ht="15">
      <c r="A40" s="813"/>
      <c r="B40" s="733" t="s">
        <v>1065</v>
      </c>
      <c r="C40" s="57"/>
      <c r="D40" s="16"/>
      <c r="E40" s="729"/>
      <c r="F40" s="1299"/>
      <c r="G40" s="44"/>
      <c r="H40" s="50"/>
      <c r="I40" s="44"/>
      <c r="J40" s="44"/>
      <c r="K40" s="45"/>
      <c r="L40" s="46"/>
      <c r="M40" s="44"/>
      <c r="N40" s="44"/>
      <c r="O40" s="41"/>
      <c r="P40" s="41"/>
      <c r="Q40" s="41"/>
      <c r="R40" s="41"/>
      <c r="S40" s="16"/>
    </row>
    <row r="41" spans="1:19" s="23" customFormat="1" ht="15">
      <c r="A41" s="1281">
        <v>23</v>
      </c>
      <c r="B41" s="728" t="s">
        <v>1066</v>
      </c>
      <c r="C41" s="57" t="s">
        <v>185</v>
      </c>
      <c r="D41" s="16">
        <f>F41/E41</f>
        <v>238.3012048192771</v>
      </c>
      <c r="E41" s="729">
        <v>4.15</v>
      </c>
      <c r="F41" s="1297">
        <v>988.95</v>
      </c>
      <c r="G41" s="44"/>
      <c r="H41" s="50"/>
      <c r="I41" s="44"/>
      <c r="J41" s="800"/>
      <c r="K41" s="729">
        <v>4.15</v>
      </c>
      <c r="L41" s="1297">
        <f>F41</f>
        <v>988.95</v>
      </c>
      <c r="M41" s="44"/>
      <c r="N41" s="44"/>
      <c r="O41" s="25" t="s">
        <v>377</v>
      </c>
      <c r="P41" s="1161" t="s">
        <v>195</v>
      </c>
      <c r="Q41" s="41"/>
      <c r="R41" s="41"/>
      <c r="S41" s="16"/>
    </row>
    <row r="42" spans="1:19" s="23" customFormat="1" ht="15">
      <c r="A42" s="1281">
        <v>24</v>
      </c>
      <c r="B42" s="728" t="s">
        <v>1067</v>
      </c>
      <c r="C42" s="57" t="s">
        <v>185</v>
      </c>
      <c r="D42" s="16">
        <f>F42/E42</f>
        <v>215.4496644295302</v>
      </c>
      <c r="E42" s="729">
        <v>2.98</v>
      </c>
      <c r="F42" s="1297">
        <v>642.04</v>
      </c>
      <c r="G42" s="44"/>
      <c r="H42" s="50"/>
      <c r="I42" s="44"/>
      <c r="J42" s="44"/>
      <c r="K42" s="729">
        <v>2.98</v>
      </c>
      <c r="L42" s="1297">
        <f>F42</f>
        <v>642.04</v>
      </c>
      <c r="M42" s="44"/>
      <c r="N42" s="44"/>
      <c r="O42" s="25" t="s">
        <v>377</v>
      </c>
      <c r="P42" s="1161" t="s">
        <v>195</v>
      </c>
      <c r="Q42" s="41"/>
      <c r="R42" s="41"/>
      <c r="S42" s="16"/>
    </row>
    <row r="43" spans="1:19" s="23" customFormat="1" ht="15">
      <c r="A43" s="1281">
        <v>25</v>
      </c>
      <c r="B43" s="728" t="s">
        <v>1068</v>
      </c>
      <c r="C43" s="57" t="s">
        <v>185</v>
      </c>
      <c r="D43" s="16">
        <f>F43/E43</f>
        <v>201.23219814241486</v>
      </c>
      <c r="E43" s="729">
        <v>3.23</v>
      </c>
      <c r="F43" s="1297">
        <v>649.98</v>
      </c>
      <c r="G43" s="44"/>
      <c r="H43" s="50"/>
      <c r="I43" s="44"/>
      <c r="J43" s="44"/>
      <c r="K43" s="729">
        <v>3.23</v>
      </c>
      <c r="L43" s="1297">
        <f>F43</f>
        <v>649.98</v>
      </c>
      <c r="M43" s="44"/>
      <c r="N43" s="44"/>
      <c r="O43" s="25" t="s">
        <v>377</v>
      </c>
      <c r="P43" s="1161" t="s">
        <v>195</v>
      </c>
      <c r="Q43" s="41"/>
      <c r="R43" s="41"/>
      <c r="S43" s="16"/>
    </row>
    <row r="44" spans="1:19" s="23" customFormat="1" ht="15">
      <c r="A44" s="813"/>
      <c r="B44" s="743" t="s">
        <v>1073</v>
      </c>
      <c r="C44" s="57"/>
      <c r="D44" s="16"/>
      <c r="E44" s="730"/>
      <c r="F44" s="1299"/>
      <c r="G44" s="44"/>
      <c r="H44" s="50"/>
      <c r="I44" s="44"/>
      <c r="J44" s="44"/>
      <c r="K44" s="45"/>
      <c r="L44" s="45"/>
      <c r="M44" s="44"/>
      <c r="N44" s="44"/>
      <c r="O44" s="41"/>
      <c r="P44" s="41"/>
      <c r="Q44" s="41"/>
      <c r="R44" s="41"/>
      <c r="S44" s="16"/>
    </row>
    <row r="45" spans="1:19" s="23" customFormat="1" ht="15">
      <c r="A45" s="813">
        <v>26</v>
      </c>
      <c r="B45" s="1222" t="s">
        <v>953</v>
      </c>
      <c r="C45" s="57" t="s">
        <v>185</v>
      </c>
      <c r="D45" s="16">
        <f>F45/E45</f>
        <v>181.92374350086658</v>
      </c>
      <c r="E45" s="729">
        <v>2.885</v>
      </c>
      <c r="F45" s="1297">
        <v>524.85</v>
      </c>
      <c r="G45" s="44"/>
      <c r="H45" s="50"/>
      <c r="I45" s="44"/>
      <c r="J45" s="44"/>
      <c r="K45" s="729">
        <v>2.885</v>
      </c>
      <c r="L45" s="1297">
        <f>F45</f>
        <v>524.85</v>
      </c>
      <c r="M45" s="44"/>
      <c r="N45" s="44"/>
      <c r="O45" s="25" t="s">
        <v>377</v>
      </c>
      <c r="P45" s="1161" t="s">
        <v>195</v>
      </c>
      <c r="Q45" s="41"/>
      <c r="R45" s="41"/>
      <c r="S45" s="16"/>
    </row>
    <row r="46" spans="1:19" s="23" customFormat="1" ht="15">
      <c r="A46" s="812"/>
      <c r="B46" s="733" t="s">
        <v>1086</v>
      </c>
      <c r="C46" s="57"/>
      <c r="D46" s="16"/>
      <c r="E46" s="729"/>
      <c r="F46" s="1299"/>
      <c r="G46" s="44"/>
      <c r="H46" s="50"/>
      <c r="I46" s="44"/>
      <c r="J46" s="44"/>
      <c r="K46" s="45"/>
      <c r="L46" s="45"/>
      <c r="M46" s="44"/>
      <c r="N46" s="44"/>
      <c r="O46" s="41"/>
      <c r="P46" s="41"/>
      <c r="Q46" s="41"/>
      <c r="R46" s="41"/>
      <c r="S46" s="16"/>
    </row>
    <row r="47" spans="1:19" s="23" customFormat="1" ht="15">
      <c r="A47" s="1281">
        <v>27</v>
      </c>
      <c r="B47" s="728" t="s">
        <v>955</v>
      </c>
      <c r="C47" s="57" t="s">
        <v>185</v>
      </c>
      <c r="D47" s="16">
        <f>F47/E47</f>
        <v>178.03835616438357</v>
      </c>
      <c r="E47" s="729">
        <v>3.65</v>
      </c>
      <c r="F47" s="1297">
        <v>649.84</v>
      </c>
      <c r="G47" s="44"/>
      <c r="H47" s="50"/>
      <c r="I47" s="44"/>
      <c r="J47" s="44"/>
      <c r="K47" s="729">
        <v>3.65</v>
      </c>
      <c r="L47" s="1297">
        <f>F47</f>
        <v>649.84</v>
      </c>
      <c r="M47" s="44"/>
      <c r="N47" s="44"/>
      <c r="O47" s="25" t="s">
        <v>377</v>
      </c>
      <c r="P47" s="1161" t="s">
        <v>195</v>
      </c>
      <c r="Q47" s="41"/>
      <c r="R47" s="41"/>
      <c r="S47" s="16"/>
    </row>
    <row r="48" spans="1:19" ht="15">
      <c r="A48" s="692"/>
      <c r="B48" s="33" t="s">
        <v>381</v>
      </c>
      <c r="C48" s="19"/>
      <c r="D48" s="34"/>
      <c r="E48" s="34"/>
      <c r="F48" s="35">
        <f>F47+F45+F43+F42+F41+F39+F38+F37+F36+F34+F33+F31+F29+F28+F27+F26+F25+F24+F22+F20+F19+F18+F17+F16+F14+F12+F10</f>
        <v>18660.72</v>
      </c>
      <c r="G48" s="35"/>
      <c r="H48" s="35">
        <f>H47+H45+H43+H42+H41+H39+H38+H37+H36+H34+H33+H31+H29+H28+H27+H26+H25+H24+H22+H20+H19+H18+H17+H16+H14+H12+H10</f>
        <v>0</v>
      </c>
      <c r="I48" s="35"/>
      <c r="J48" s="35">
        <f>J47+J45+J43+J42+J41+J39+J38+J37+J36+J34+J33+J31+J29+J28+J27+J26+J25+J24+J22+J20+J19+J18+J17+J16+J14+J12+J10</f>
        <v>6088.509999999999</v>
      </c>
      <c r="K48" s="35"/>
      <c r="L48" s="35">
        <f>L47+L45+L43+L42+L41+L39+L38+L37+L36+L34+L33+L31+L29+L28+L27+L26+L25+L24+L22+L20+L19+L18+L17+L16+L14+L12+L10</f>
        <v>10070.949999999999</v>
      </c>
      <c r="M48" s="35"/>
      <c r="N48" s="35">
        <f>N47+N45+N43+N42+N41+N39+N38+N37+N36+N34+N33+N31+N29+N28+N27+N26+N25+N24+N22+N20+N19+N18+N17+N16+N14+N12+N10</f>
        <v>2501.2599999999998</v>
      </c>
      <c r="O48" s="53"/>
      <c r="P48" s="53"/>
      <c r="Q48" s="53"/>
      <c r="R48" s="53"/>
      <c r="S48" s="19"/>
    </row>
    <row r="49" spans="1:19" s="23" customFormat="1" ht="50.25" customHeight="1">
      <c r="A49" s="1940" t="s">
        <v>809</v>
      </c>
      <c r="B49" s="1941"/>
      <c r="C49" s="1415"/>
      <c r="D49" s="1416"/>
      <c r="E49" s="1416"/>
      <c r="F49" s="1417"/>
      <c r="G49" s="18"/>
      <c r="H49" s="18"/>
      <c r="I49" s="18"/>
      <c r="J49" s="18"/>
      <c r="K49" s="18"/>
      <c r="L49" s="18"/>
      <c r="M49" s="18"/>
      <c r="N49" s="18"/>
      <c r="O49" s="41"/>
      <c r="P49" s="41"/>
      <c r="Q49" s="41"/>
      <c r="R49" s="41"/>
      <c r="S49" s="21"/>
    </row>
    <row r="50" spans="1:19" ht="45">
      <c r="A50" s="1399">
        <v>28</v>
      </c>
      <c r="B50" s="1396" t="s">
        <v>810</v>
      </c>
      <c r="C50" s="1418" t="s">
        <v>398</v>
      </c>
      <c r="D50" s="1419">
        <f>F50/E50</f>
        <v>1174</v>
      </c>
      <c r="E50" s="1419">
        <v>1</v>
      </c>
      <c r="F50" s="1419">
        <v>1174</v>
      </c>
      <c r="G50" s="589"/>
      <c r="H50" s="589"/>
      <c r="I50" s="589"/>
      <c r="J50" s="589"/>
      <c r="K50" s="589"/>
      <c r="L50" s="589"/>
      <c r="M50" s="1410">
        <f>E50</f>
        <v>1</v>
      </c>
      <c r="N50" s="1410">
        <f>F50</f>
        <v>1174</v>
      </c>
      <c r="O50" s="1275" t="s">
        <v>377</v>
      </c>
      <c r="P50" s="592"/>
      <c r="Q50" s="592"/>
      <c r="R50" s="592"/>
      <c r="S50" s="591"/>
    </row>
    <row r="51" spans="1:19" ht="15">
      <c r="A51" s="53"/>
      <c r="B51" s="33" t="s">
        <v>381</v>
      </c>
      <c r="C51" s="53"/>
      <c r="D51" s="19"/>
      <c r="E51" s="19"/>
      <c r="F51" s="35">
        <f>F50</f>
        <v>1174</v>
      </c>
      <c r="G51" s="35"/>
      <c r="H51" s="35">
        <f>H50</f>
        <v>0</v>
      </c>
      <c r="I51" s="35"/>
      <c r="J51" s="35">
        <f>J50</f>
        <v>0</v>
      </c>
      <c r="K51" s="35"/>
      <c r="L51" s="35">
        <f>L50</f>
        <v>0</v>
      </c>
      <c r="M51" s="35"/>
      <c r="N51" s="35">
        <f>N50</f>
        <v>1174</v>
      </c>
      <c r="O51" s="17"/>
      <c r="P51" s="17"/>
      <c r="Q51" s="17"/>
      <c r="R51" s="17"/>
      <c r="S51" s="19"/>
    </row>
    <row r="52" spans="1:19" s="23" customFormat="1" ht="36" customHeight="1">
      <c r="A52" s="1593" t="s">
        <v>419</v>
      </c>
      <c r="B52" s="1594"/>
      <c r="C52" s="586"/>
      <c r="D52" s="587"/>
      <c r="E52" s="586"/>
      <c r="F52" s="588"/>
      <c r="G52" s="589"/>
      <c r="H52" s="589"/>
      <c r="I52" s="589"/>
      <c r="J52" s="589"/>
      <c r="K52" s="589"/>
      <c r="L52" s="589"/>
      <c r="M52" s="589"/>
      <c r="N52" s="589"/>
      <c r="O52" s="590"/>
      <c r="P52" s="590"/>
      <c r="Q52" s="799"/>
      <c r="R52" s="590"/>
      <c r="S52" s="591"/>
    </row>
    <row r="53" spans="1:19" s="23" customFormat="1" ht="15">
      <c r="A53" s="48"/>
      <c r="B53" s="738" t="s">
        <v>1573</v>
      </c>
      <c r="C53" s="722"/>
      <c r="D53" s="43"/>
      <c r="E53" s="41"/>
      <c r="F53" s="16"/>
      <c r="G53" s="18"/>
      <c r="H53" s="18"/>
      <c r="I53" s="18"/>
      <c r="J53" s="18"/>
      <c r="K53" s="18"/>
      <c r="L53" s="18"/>
      <c r="M53" s="18"/>
      <c r="N53" s="18"/>
      <c r="O53" s="14"/>
      <c r="P53" s="14"/>
      <c r="Q53" s="785" t="s">
        <v>599</v>
      </c>
      <c r="R53" s="14"/>
      <c r="S53" s="21"/>
    </row>
    <row r="54" spans="1:19" s="23" customFormat="1" ht="15">
      <c r="A54" s="1281">
        <v>29</v>
      </c>
      <c r="B54" s="723" t="s">
        <v>1071</v>
      </c>
      <c r="C54" s="57" t="s">
        <v>185</v>
      </c>
      <c r="D54" s="43">
        <f>F54/E54</f>
        <v>274.0162162162162</v>
      </c>
      <c r="E54" s="41">
        <v>0.37</v>
      </c>
      <c r="F54" s="1277">
        <v>101.386</v>
      </c>
      <c r="G54" s="41">
        <v>0.37</v>
      </c>
      <c r="H54" s="739">
        <v>101.386</v>
      </c>
      <c r="I54" s="18"/>
      <c r="J54" s="18"/>
      <c r="K54" s="18"/>
      <c r="L54" s="18"/>
      <c r="M54" s="18"/>
      <c r="N54" s="18"/>
      <c r="O54" s="25" t="s">
        <v>377</v>
      </c>
      <c r="P54" s="1161" t="s">
        <v>195</v>
      </c>
      <c r="Q54" s="14" t="s">
        <v>1308</v>
      </c>
      <c r="R54" s="14"/>
      <c r="S54" s="21"/>
    </row>
    <row r="55" spans="1:19" s="23" customFormat="1" ht="15">
      <c r="A55" s="813"/>
      <c r="B55" s="740" t="s">
        <v>1050</v>
      </c>
      <c r="C55" s="722"/>
      <c r="D55" s="43"/>
      <c r="E55" s="732"/>
      <c r="F55" s="1345"/>
      <c r="G55" s="18"/>
      <c r="H55" s="18"/>
      <c r="I55" s="18"/>
      <c r="J55" s="18"/>
      <c r="K55" s="18"/>
      <c r="L55" s="18"/>
      <c r="M55" s="18"/>
      <c r="N55" s="18"/>
      <c r="O55" s="14"/>
      <c r="P55" s="14"/>
      <c r="Q55" s="14"/>
      <c r="R55" s="14"/>
      <c r="S55" s="21"/>
    </row>
    <row r="56" spans="1:19" s="23" customFormat="1" ht="30">
      <c r="A56" s="1281">
        <v>30</v>
      </c>
      <c r="B56" s="723" t="s">
        <v>1072</v>
      </c>
      <c r="C56" s="57" t="s">
        <v>185</v>
      </c>
      <c r="D56" s="43">
        <f>F56/E56</f>
        <v>218.8416666666667</v>
      </c>
      <c r="E56" s="732">
        <v>1.2</v>
      </c>
      <c r="F56" s="1346">
        <v>262.61</v>
      </c>
      <c r="G56" s="732">
        <v>1.2</v>
      </c>
      <c r="H56" s="742">
        <f>F56</f>
        <v>262.61</v>
      </c>
      <c r="I56" s="18"/>
      <c r="J56" s="18"/>
      <c r="K56" s="18"/>
      <c r="L56" s="18"/>
      <c r="M56" s="18"/>
      <c r="N56" s="18"/>
      <c r="O56" s="25" t="s">
        <v>377</v>
      </c>
      <c r="P56" s="1161" t="s">
        <v>195</v>
      </c>
      <c r="Q56" s="14"/>
      <c r="R56" s="14"/>
      <c r="S56" s="21"/>
    </row>
    <row r="57" spans="1:19" s="23" customFormat="1" ht="15">
      <c r="A57" s="53"/>
      <c r="B57" s="33" t="s">
        <v>381</v>
      </c>
      <c r="C57" s="53"/>
      <c r="D57" s="19"/>
      <c r="E57" s="19"/>
      <c r="F57" s="35">
        <f>F54+F56</f>
        <v>363.996</v>
      </c>
      <c r="G57" s="35"/>
      <c r="H57" s="35">
        <f>H54+H56</f>
        <v>363.996</v>
      </c>
      <c r="I57" s="35"/>
      <c r="J57" s="35">
        <f>J54+J56</f>
        <v>0</v>
      </c>
      <c r="K57" s="35"/>
      <c r="L57" s="35">
        <f>L54+L56</f>
        <v>0</v>
      </c>
      <c r="M57" s="35"/>
      <c r="N57" s="35">
        <f>N54+N56</f>
        <v>0</v>
      </c>
      <c r="O57" s="17"/>
      <c r="P57" s="17"/>
      <c r="Q57" s="17"/>
      <c r="R57" s="17"/>
      <c r="S57" s="19"/>
    </row>
    <row r="58" spans="1:19" ht="19.5" customHeight="1">
      <c r="A58" s="1593" t="s">
        <v>400</v>
      </c>
      <c r="B58" s="1594"/>
      <c r="C58" s="594"/>
      <c r="D58" s="594"/>
      <c r="E58" s="594"/>
      <c r="F58" s="595"/>
      <c r="G58" s="591"/>
      <c r="H58" s="591"/>
      <c r="I58" s="591"/>
      <c r="J58" s="591"/>
      <c r="K58" s="591"/>
      <c r="L58" s="596"/>
      <c r="M58" s="591"/>
      <c r="N58" s="591"/>
      <c r="O58" s="590"/>
      <c r="P58" s="590"/>
      <c r="Q58" s="799"/>
      <c r="R58" s="590"/>
      <c r="S58" s="591"/>
    </row>
    <row r="59" spans="1:19" s="23" customFormat="1" ht="15.75">
      <c r="A59" s="562"/>
      <c r="B59" s="743" t="s">
        <v>1073</v>
      </c>
      <c r="C59" s="722"/>
      <c r="D59" s="45"/>
      <c r="E59" s="731"/>
      <c r="F59" s="744"/>
      <c r="G59" s="44"/>
      <c r="H59" s="45"/>
      <c r="I59" s="44"/>
      <c r="J59" s="44"/>
      <c r="K59" s="45"/>
      <c r="L59" s="51"/>
      <c r="M59" s="702"/>
      <c r="N59" s="46"/>
      <c r="O59" s="41"/>
      <c r="P59" s="41"/>
      <c r="Q59" s="41"/>
      <c r="R59" s="41"/>
      <c r="S59" s="21"/>
    </row>
    <row r="60" spans="1:19" s="23" customFormat="1" ht="15">
      <c r="A60" s="1280">
        <v>31</v>
      </c>
      <c r="B60" s="745" t="s">
        <v>1074</v>
      </c>
      <c r="C60" s="57" t="s">
        <v>398</v>
      </c>
      <c r="D60" s="45">
        <f>F60/E60</f>
        <v>199.648</v>
      </c>
      <c r="E60" s="1210">
        <v>1</v>
      </c>
      <c r="F60" s="1297">
        <v>199.648</v>
      </c>
      <c r="G60" s="44"/>
      <c r="H60" s="45"/>
      <c r="I60" s="44"/>
      <c r="J60" s="800"/>
      <c r="K60" s="45"/>
      <c r="L60" s="51"/>
      <c r="M60" s="1210">
        <v>1</v>
      </c>
      <c r="N60" s="736">
        <v>199.648</v>
      </c>
      <c r="O60" s="25" t="s">
        <v>377</v>
      </c>
      <c r="P60" s="1161" t="s">
        <v>195</v>
      </c>
      <c r="Q60" s="785" t="s">
        <v>598</v>
      </c>
      <c r="R60" s="41"/>
      <c r="S60" s="21"/>
    </row>
    <row r="61" spans="1:19" s="23" customFormat="1" ht="15">
      <c r="A61" s="1315">
        <v>32</v>
      </c>
      <c r="B61" s="803" t="s">
        <v>1075</v>
      </c>
      <c r="C61" s="57" t="s">
        <v>398</v>
      </c>
      <c r="D61" s="45">
        <f>F61/E61</f>
        <v>100.9298</v>
      </c>
      <c r="E61" s="1210">
        <v>1</v>
      </c>
      <c r="F61" s="1297">
        <v>100.9298</v>
      </c>
      <c r="G61" s="44"/>
      <c r="H61" s="45"/>
      <c r="I61" s="44"/>
      <c r="J61" s="800"/>
      <c r="K61" s="45"/>
      <c r="L61" s="51"/>
      <c r="M61" s="1210">
        <v>1</v>
      </c>
      <c r="N61" s="1301">
        <v>100.9298</v>
      </c>
      <c r="O61" s="25" t="s">
        <v>377</v>
      </c>
      <c r="P61" s="1161" t="s">
        <v>195</v>
      </c>
      <c r="Q61" s="41"/>
      <c r="R61" s="41"/>
      <c r="S61" s="21"/>
    </row>
    <row r="62" spans="1:19" s="23" customFormat="1" ht="15.75">
      <c r="A62" s="1286"/>
      <c r="B62" s="743" t="s">
        <v>1076</v>
      </c>
      <c r="C62" s="722"/>
      <c r="D62" s="45"/>
      <c r="E62" s="731"/>
      <c r="F62" s="1304"/>
      <c r="G62" s="44"/>
      <c r="H62" s="45"/>
      <c r="I62" s="44"/>
      <c r="J62" s="44"/>
      <c r="K62" s="45"/>
      <c r="L62" s="51"/>
      <c r="M62" s="702"/>
      <c r="N62" s="46"/>
      <c r="O62" s="41"/>
      <c r="P62" s="41"/>
      <c r="Q62" s="41"/>
      <c r="R62" s="41"/>
      <c r="S62" s="21"/>
    </row>
    <row r="63" spans="1:19" s="23" customFormat="1" ht="15">
      <c r="A63" s="1280">
        <v>33</v>
      </c>
      <c r="B63" s="745" t="s">
        <v>1077</v>
      </c>
      <c r="C63" s="57" t="s">
        <v>398</v>
      </c>
      <c r="D63" s="45">
        <f>F63/E63</f>
        <v>170.596</v>
      </c>
      <c r="E63" s="1210">
        <v>1</v>
      </c>
      <c r="F63" s="1297">
        <v>170.596</v>
      </c>
      <c r="G63" s="44"/>
      <c r="H63" s="45"/>
      <c r="I63" s="44"/>
      <c r="J63" s="800"/>
      <c r="K63" s="45"/>
      <c r="L63" s="51"/>
      <c r="M63" s="1210">
        <v>0.54</v>
      </c>
      <c r="N63" s="736">
        <v>170.596</v>
      </c>
      <c r="O63" s="25" t="s">
        <v>377</v>
      </c>
      <c r="P63" s="1161" t="s">
        <v>195</v>
      </c>
      <c r="Q63" s="41"/>
      <c r="R63" s="41"/>
      <c r="S63" s="21"/>
    </row>
    <row r="64" spans="1:19" s="23" customFormat="1" ht="15">
      <c r="A64" s="1280">
        <v>34</v>
      </c>
      <c r="B64" s="803" t="s">
        <v>1078</v>
      </c>
      <c r="C64" s="57" t="s">
        <v>398</v>
      </c>
      <c r="D64" s="45">
        <f>F64/E64</f>
        <v>301.648</v>
      </c>
      <c r="E64" s="730">
        <v>1</v>
      </c>
      <c r="F64" s="1297">
        <v>301.648</v>
      </c>
      <c r="G64" s="44"/>
      <c r="H64" s="45"/>
      <c r="I64" s="44"/>
      <c r="J64" s="800"/>
      <c r="K64" s="45"/>
      <c r="L64" s="51"/>
      <c r="M64" s="730">
        <v>1</v>
      </c>
      <c r="N64" s="1301">
        <v>301.648</v>
      </c>
      <c r="O64" s="25" t="s">
        <v>377</v>
      </c>
      <c r="P64" s="1161" t="s">
        <v>195</v>
      </c>
      <c r="Q64" s="41"/>
      <c r="R64" s="41"/>
      <c r="S64" s="21"/>
    </row>
    <row r="65" spans="1:19" s="23" customFormat="1" ht="15.75">
      <c r="A65" s="1315"/>
      <c r="B65" s="743" t="s">
        <v>1079</v>
      </c>
      <c r="C65" s="722"/>
      <c r="D65" s="45"/>
      <c r="E65" s="731"/>
      <c r="F65" s="1304"/>
      <c r="G65" s="44"/>
      <c r="H65" s="45"/>
      <c r="I65" s="44"/>
      <c r="J65" s="44"/>
      <c r="K65" s="45"/>
      <c r="L65" s="51"/>
      <c r="M65" s="702"/>
      <c r="N65" s="46"/>
      <c r="O65" s="41"/>
      <c r="P65" s="41"/>
      <c r="Q65" s="41"/>
      <c r="R65" s="41"/>
      <c r="S65" s="21"/>
    </row>
    <row r="66" spans="1:19" s="23" customFormat="1" ht="15.75">
      <c r="A66" s="1280">
        <v>35</v>
      </c>
      <c r="B66" s="728" t="s">
        <v>152</v>
      </c>
      <c r="C66" s="57" t="s">
        <v>398</v>
      </c>
      <c r="D66" s="45">
        <f>F66/E66</f>
        <v>98.78960000000001</v>
      </c>
      <c r="E66" s="1210">
        <v>1</v>
      </c>
      <c r="F66" s="1300">
        <v>98.78960000000001</v>
      </c>
      <c r="G66" s="44"/>
      <c r="H66" s="45"/>
      <c r="I66" s="44"/>
      <c r="J66" s="800"/>
      <c r="K66" s="45"/>
      <c r="L66" s="51"/>
      <c r="M66" s="1210">
        <v>1</v>
      </c>
      <c r="N66" s="1303">
        <v>98.78960000000001</v>
      </c>
      <c r="O66" s="25" t="s">
        <v>377</v>
      </c>
      <c r="P66" s="1161" t="s">
        <v>195</v>
      </c>
      <c r="Q66" s="41"/>
      <c r="R66" s="41"/>
      <c r="S66" s="21"/>
    </row>
    <row r="67" spans="1:19" s="23" customFormat="1" ht="15">
      <c r="A67" s="1280">
        <v>36</v>
      </c>
      <c r="B67" s="745" t="s">
        <v>1080</v>
      </c>
      <c r="C67" s="57" t="s">
        <v>398</v>
      </c>
      <c r="D67" s="45">
        <f>F67/E67</f>
        <v>260.753</v>
      </c>
      <c r="E67" s="1210">
        <v>1</v>
      </c>
      <c r="F67" s="1297">
        <v>260.753</v>
      </c>
      <c r="G67" s="44"/>
      <c r="H67" s="45"/>
      <c r="I67" s="44"/>
      <c r="J67" s="800"/>
      <c r="K67" s="45"/>
      <c r="L67" s="51"/>
      <c r="M67" s="1210">
        <v>1</v>
      </c>
      <c r="N67" s="736">
        <v>260.753</v>
      </c>
      <c r="O67" s="25" t="s">
        <v>377</v>
      </c>
      <c r="P67" s="1161" t="s">
        <v>195</v>
      </c>
      <c r="Q67" s="41"/>
      <c r="R67" s="41"/>
      <c r="S67" s="21"/>
    </row>
    <row r="68" spans="1:19" s="23" customFormat="1" ht="15">
      <c r="A68" s="1280">
        <v>37</v>
      </c>
      <c r="B68" s="803" t="s">
        <v>1081</v>
      </c>
      <c r="C68" s="57" t="s">
        <v>398</v>
      </c>
      <c r="D68" s="45">
        <f>F68/E68</f>
        <v>149.727</v>
      </c>
      <c r="E68" s="1210">
        <v>1</v>
      </c>
      <c r="F68" s="1297">
        <v>149.727</v>
      </c>
      <c r="G68" s="44"/>
      <c r="H68" s="45"/>
      <c r="I68" s="44"/>
      <c r="J68" s="800"/>
      <c r="K68" s="45"/>
      <c r="L68" s="51"/>
      <c r="M68" s="1210">
        <v>1</v>
      </c>
      <c r="N68" s="1301">
        <v>149.727</v>
      </c>
      <c r="O68" s="25" t="s">
        <v>377</v>
      </c>
      <c r="P68" s="1161" t="s">
        <v>195</v>
      </c>
      <c r="Q68" s="41"/>
      <c r="R68" s="41"/>
      <c r="S68" s="21"/>
    </row>
    <row r="69" spans="1:19" s="23" customFormat="1" ht="38.25">
      <c r="A69" s="1329">
        <v>38</v>
      </c>
      <c r="B69" s="803" t="s">
        <v>1457</v>
      </c>
      <c r="C69" s="57" t="s">
        <v>398</v>
      </c>
      <c r="D69" s="45">
        <f>F69/E69</f>
        <v>289.99899999999997</v>
      </c>
      <c r="E69" s="1210">
        <v>1</v>
      </c>
      <c r="F69" s="1297">
        <v>289.99899999999997</v>
      </c>
      <c r="G69" s="44"/>
      <c r="H69" s="45"/>
      <c r="I69" s="1215"/>
      <c r="J69" s="45"/>
      <c r="K69" s="1210">
        <v>1</v>
      </c>
      <c r="L69" s="1297">
        <v>289.99899999999997</v>
      </c>
      <c r="M69" s="702"/>
      <c r="N69" s="45"/>
      <c r="O69" s="1330" t="s">
        <v>1305</v>
      </c>
      <c r="P69" s="1161" t="s">
        <v>195</v>
      </c>
      <c r="Q69" s="41"/>
      <c r="R69" s="41"/>
      <c r="S69" s="21"/>
    </row>
    <row r="70" spans="1:19" s="23" customFormat="1" ht="15.75">
      <c r="A70" s="860"/>
      <c r="B70" s="743" t="s">
        <v>1065</v>
      </c>
      <c r="C70" s="722"/>
      <c r="D70" s="45"/>
      <c r="E70" s="731"/>
      <c r="F70" s="1304"/>
      <c r="G70" s="44"/>
      <c r="H70" s="45"/>
      <c r="I70" s="44"/>
      <c r="J70" s="44"/>
      <c r="K70" s="45"/>
      <c r="L70" s="51"/>
      <c r="M70" s="702"/>
      <c r="N70" s="46"/>
      <c r="O70" s="41"/>
      <c r="P70" s="41"/>
      <c r="Q70" s="41"/>
      <c r="R70" s="41"/>
      <c r="S70" s="21"/>
    </row>
    <row r="71" spans="1:19" s="23" customFormat="1" ht="15">
      <c r="A71" s="1315">
        <v>39</v>
      </c>
      <c r="B71" s="745" t="s">
        <v>1082</v>
      </c>
      <c r="C71" s="57" t="s">
        <v>398</v>
      </c>
      <c r="D71" s="45">
        <f>F71/E71</f>
        <v>90.789</v>
      </c>
      <c r="E71" s="1210">
        <v>1</v>
      </c>
      <c r="F71" s="1297">
        <v>90.789</v>
      </c>
      <c r="G71" s="44"/>
      <c r="H71" s="45"/>
      <c r="I71" s="44"/>
      <c r="J71" s="800"/>
      <c r="K71" s="45"/>
      <c r="L71" s="51"/>
      <c r="M71" s="1210">
        <v>1</v>
      </c>
      <c r="N71" s="736">
        <v>90.789</v>
      </c>
      <c r="O71" s="25" t="s">
        <v>377</v>
      </c>
      <c r="P71" s="1161" t="s">
        <v>195</v>
      </c>
      <c r="Q71" s="41"/>
      <c r="R71" s="41"/>
      <c r="S71" s="21"/>
    </row>
    <row r="72" spans="1:19" s="23" customFormat="1" ht="15.75">
      <c r="A72" s="860"/>
      <c r="B72" s="733" t="s">
        <v>1083</v>
      </c>
      <c r="C72" s="722"/>
      <c r="D72" s="45"/>
      <c r="E72" s="731"/>
      <c r="F72" s="1304"/>
      <c r="G72" s="44"/>
      <c r="H72" s="45"/>
      <c r="I72" s="44"/>
      <c r="J72" s="44"/>
      <c r="K72" s="45"/>
      <c r="L72" s="51"/>
      <c r="M72" s="702"/>
      <c r="N72" s="46"/>
      <c r="O72" s="41"/>
      <c r="P72" s="41"/>
      <c r="Q72" s="41"/>
      <c r="R72" s="41"/>
      <c r="S72" s="21"/>
    </row>
    <row r="73" spans="1:19" s="23" customFormat="1" ht="15">
      <c r="A73" s="1280">
        <v>40</v>
      </c>
      <c r="B73" s="747" t="s">
        <v>1084</v>
      </c>
      <c r="C73" s="57" t="s">
        <v>398</v>
      </c>
      <c r="D73" s="45">
        <f>F73/E73</f>
        <v>191.332</v>
      </c>
      <c r="E73" s="1210">
        <v>1</v>
      </c>
      <c r="F73" s="1297">
        <v>191.332</v>
      </c>
      <c r="G73" s="44"/>
      <c r="H73" s="45"/>
      <c r="I73" s="44"/>
      <c r="J73" s="800"/>
      <c r="K73" s="45"/>
      <c r="L73" s="51"/>
      <c r="M73" s="1210">
        <v>1</v>
      </c>
      <c r="N73" s="736">
        <v>191.332</v>
      </c>
      <c r="O73" s="25" t="s">
        <v>377</v>
      </c>
      <c r="P73" s="1161" t="s">
        <v>195</v>
      </c>
      <c r="Q73" s="41"/>
      <c r="R73" s="41"/>
      <c r="S73" s="21"/>
    </row>
    <row r="74" spans="1:19" s="23" customFormat="1" ht="15.75">
      <c r="A74" s="1315"/>
      <c r="B74" s="733" t="s">
        <v>1571</v>
      </c>
      <c r="C74" s="722"/>
      <c r="D74" s="45"/>
      <c r="E74" s="731"/>
      <c r="F74" s="1302"/>
      <c r="G74" s="44"/>
      <c r="H74" s="45"/>
      <c r="I74" s="44"/>
      <c r="J74" s="44"/>
      <c r="K74" s="45"/>
      <c r="L74" s="51"/>
      <c r="M74" s="702"/>
      <c r="N74" s="46"/>
      <c r="O74" s="41"/>
      <c r="P74" s="41"/>
      <c r="Q74" s="41"/>
      <c r="R74" s="41"/>
      <c r="S74" s="21"/>
    </row>
    <row r="75" spans="1:19" s="23" customFormat="1" ht="15">
      <c r="A75" s="1315">
        <v>41</v>
      </c>
      <c r="B75" s="728" t="s">
        <v>1085</v>
      </c>
      <c r="C75" s="57" t="s">
        <v>398</v>
      </c>
      <c r="D75" s="45">
        <f>F75/E75</f>
        <v>99.543</v>
      </c>
      <c r="E75" s="1210">
        <v>1</v>
      </c>
      <c r="F75" s="1297">
        <v>99.543</v>
      </c>
      <c r="G75" s="44"/>
      <c r="H75" s="45"/>
      <c r="I75" s="44"/>
      <c r="J75" s="800"/>
      <c r="K75" s="45"/>
      <c r="L75" s="51"/>
      <c r="M75" s="1210">
        <v>1</v>
      </c>
      <c r="N75" s="1301">
        <v>99.543</v>
      </c>
      <c r="O75" s="25" t="s">
        <v>377</v>
      </c>
      <c r="P75" s="1161" t="s">
        <v>195</v>
      </c>
      <c r="Q75" s="41"/>
      <c r="R75" s="41"/>
      <c r="S75" s="21"/>
    </row>
    <row r="76" spans="1:19" s="23" customFormat="1" ht="15.75">
      <c r="A76" s="860"/>
      <c r="B76" s="733" t="s">
        <v>1086</v>
      </c>
      <c r="C76" s="722"/>
      <c r="D76" s="45"/>
      <c r="E76" s="731"/>
      <c r="F76" s="1304"/>
      <c r="G76" s="44"/>
      <c r="H76" s="45"/>
      <c r="I76" s="44"/>
      <c r="J76" s="44"/>
      <c r="K76" s="45"/>
      <c r="L76" s="51"/>
      <c r="M76" s="702"/>
      <c r="N76" s="46"/>
      <c r="O76" s="41"/>
      <c r="P76" s="41"/>
      <c r="Q76" s="41"/>
      <c r="R76" s="41"/>
      <c r="S76" s="21"/>
    </row>
    <row r="77" spans="1:19" s="23" customFormat="1" ht="15">
      <c r="A77" s="1280">
        <v>42</v>
      </c>
      <c r="B77" s="728" t="s">
        <v>1087</v>
      </c>
      <c r="C77" s="57" t="s">
        <v>398</v>
      </c>
      <c r="D77" s="45">
        <f>F77/E77</f>
        <v>96.5436</v>
      </c>
      <c r="E77" s="1210">
        <v>1</v>
      </c>
      <c r="F77" s="1297">
        <v>96.5436</v>
      </c>
      <c r="G77" s="44"/>
      <c r="H77" s="45"/>
      <c r="I77" s="44"/>
      <c r="J77" s="800"/>
      <c r="K77" s="45"/>
      <c r="L77" s="51"/>
      <c r="M77" s="1210">
        <v>1</v>
      </c>
      <c r="N77" s="1297">
        <v>96.5436</v>
      </c>
      <c r="O77" s="25" t="s">
        <v>377</v>
      </c>
      <c r="P77" s="1161" t="s">
        <v>195</v>
      </c>
      <c r="Q77" s="41"/>
      <c r="R77" s="41"/>
      <c r="S77" s="21"/>
    </row>
    <row r="78" spans="1:19" s="23" customFormat="1" ht="15">
      <c r="A78" s="1315"/>
      <c r="B78" s="733" t="s">
        <v>1573</v>
      </c>
      <c r="C78" s="722"/>
      <c r="D78" s="45"/>
      <c r="E78" s="1168"/>
      <c r="F78" s="1296"/>
      <c r="G78" s="44"/>
      <c r="H78" s="45"/>
      <c r="I78" s="44"/>
      <c r="J78" s="44"/>
      <c r="K78" s="45"/>
      <c r="L78" s="51"/>
      <c r="M78" s="702"/>
      <c r="N78" s="45"/>
      <c r="O78" s="41"/>
      <c r="P78" s="41"/>
      <c r="Q78" s="41"/>
      <c r="R78" s="41"/>
      <c r="S78" s="21"/>
    </row>
    <row r="79" spans="1:19" s="23" customFormat="1" ht="15">
      <c r="A79" s="1280">
        <v>43</v>
      </c>
      <c r="B79" s="803" t="s">
        <v>1140</v>
      </c>
      <c r="C79" s="57" t="s">
        <v>398</v>
      </c>
      <c r="D79" s="45">
        <f>F79/E79</f>
        <v>603.106</v>
      </c>
      <c r="E79" s="1210">
        <v>1</v>
      </c>
      <c r="F79" s="1297">
        <v>603.106</v>
      </c>
      <c r="G79" s="44"/>
      <c r="H79" s="45"/>
      <c r="I79" s="44"/>
      <c r="J79" s="800"/>
      <c r="K79" s="45"/>
      <c r="L79" s="51"/>
      <c r="M79" s="1210">
        <v>1</v>
      </c>
      <c r="N79" s="1297">
        <v>603.106</v>
      </c>
      <c r="O79" s="25" t="s">
        <v>377</v>
      </c>
      <c r="P79" s="1161" t="s">
        <v>195</v>
      </c>
      <c r="Q79" s="41"/>
      <c r="R79" s="41"/>
      <c r="S79" s="21"/>
    </row>
    <row r="80" spans="1:19" ht="15">
      <c r="A80" s="692"/>
      <c r="B80" s="33" t="s">
        <v>381</v>
      </c>
      <c r="C80" s="19"/>
      <c r="D80" s="34"/>
      <c r="E80" s="19"/>
      <c r="F80" s="35">
        <f>F79+F77+F75+F73+F71+F69+F68+F67+F66+F64+F63+F61+F60</f>
        <v>2653.404</v>
      </c>
      <c r="G80" s="35"/>
      <c r="H80" s="35">
        <f>H79+H77+H75+H73+H71+H69+H68+H67+H66+H64+H63+H61+H60</f>
        <v>0</v>
      </c>
      <c r="I80" s="35"/>
      <c r="J80" s="35">
        <f>J79+J77+J75+J73+J71+J69+J68+J67+J66+J64+J63+J61+J60</f>
        <v>0</v>
      </c>
      <c r="K80" s="35"/>
      <c r="L80" s="35">
        <f>L79+L77+L75+L73+L71+L69+L68+L67+L66+L64+L63+L61+L60</f>
        <v>289.99899999999997</v>
      </c>
      <c r="M80" s="35"/>
      <c r="N80" s="35">
        <f>N79+N77+N75+N73+N71+N69+N68+N67+N66+N64+N63+N61+N60</f>
        <v>2363.405</v>
      </c>
      <c r="O80" s="53"/>
      <c r="P80" s="53"/>
      <c r="Q80" s="53"/>
      <c r="R80" s="53"/>
      <c r="S80" s="19"/>
    </row>
    <row r="81" spans="1:19" s="23" customFormat="1" ht="30" customHeight="1">
      <c r="A81" s="1593" t="s">
        <v>811</v>
      </c>
      <c r="B81" s="1594"/>
      <c r="C81" s="594"/>
      <c r="D81" s="594"/>
      <c r="E81" s="594"/>
      <c r="F81" s="595"/>
      <c r="G81" s="591"/>
      <c r="H81" s="591"/>
      <c r="I81" s="591"/>
      <c r="J81" s="591"/>
      <c r="K81" s="591"/>
      <c r="L81" s="596"/>
      <c r="M81" s="591"/>
      <c r="N81" s="591"/>
      <c r="O81" s="590"/>
      <c r="P81" s="590"/>
      <c r="Q81" s="799"/>
      <c r="R81" s="590"/>
      <c r="S81" s="591"/>
    </row>
    <row r="82" spans="1:19" s="23" customFormat="1" ht="31.5" customHeight="1">
      <c r="A82" s="14">
        <v>44</v>
      </c>
      <c r="B82" s="788" t="s">
        <v>812</v>
      </c>
      <c r="C82" s="57" t="s">
        <v>398</v>
      </c>
      <c r="D82" s="18">
        <f>F82/E82</f>
        <v>23</v>
      </c>
      <c r="E82" s="41">
        <v>10</v>
      </c>
      <c r="F82" s="1277">
        <v>230</v>
      </c>
      <c r="G82" s="18"/>
      <c r="H82" s="18"/>
      <c r="I82" s="18"/>
      <c r="J82" s="18"/>
      <c r="K82" s="1320">
        <f aca="true" t="shared" si="1" ref="K82:L84">E82</f>
        <v>10</v>
      </c>
      <c r="L82" s="739">
        <f t="shared" si="1"/>
        <v>230</v>
      </c>
      <c r="M82" s="18"/>
      <c r="N82" s="18"/>
      <c r="O82" s="25" t="s">
        <v>377</v>
      </c>
      <c r="P82" s="1161" t="s">
        <v>195</v>
      </c>
      <c r="Q82" s="785" t="s">
        <v>598</v>
      </c>
      <c r="R82" s="41"/>
      <c r="S82" s="21"/>
    </row>
    <row r="83" spans="1:19" s="23" customFormat="1" ht="29.25" customHeight="1">
      <c r="A83" s="14">
        <v>45</v>
      </c>
      <c r="B83" s="788" t="s">
        <v>813</v>
      </c>
      <c r="C83" s="57" t="s">
        <v>398</v>
      </c>
      <c r="D83" s="18">
        <f>F83/E83</f>
        <v>26</v>
      </c>
      <c r="E83" s="41">
        <v>8</v>
      </c>
      <c r="F83" s="1277">
        <v>208</v>
      </c>
      <c r="G83" s="18"/>
      <c r="H83" s="18"/>
      <c r="I83" s="18"/>
      <c r="J83" s="18"/>
      <c r="K83" s="1320">
        <f t="shared" si="1"/>
        <v>8</v>
      </c>
      <c r="L83" s="739">
        <f t="shared" si="1"/>
        <v>208</v>
      </c>
      <c r="M83" s="18"/>
      <c r="N83" s="18"/>
      <c r="O83" s="25" t="s">
        <v>377</v>
      </c>
      <c r="P83" s="1161" t="s">
        <v>195</v>
      </c>
      <c r="Q83" s="14" t="s">
        <v>1309</v>
      </c>
      <c r="R83" s="41"/>
      <c r="S83" s="21"/>
    </row>
    <row r="84" spans="1:19" s="23" customFormat="1" ht="33" customHeight="1">
      <c r="A84" s="14">
        <v>46</v>
      </c>
      <c r="B84" s="788" t="s">
        <v>814</v>
      </c>
      <c r="C84" s="57" t="s">
        <v>398</v>
      </c>
      <c r="D84" s="18">
        <f>F84/E84</f>
        <v>41</v>
      </c>
      <c r="E84" s="41">
        <v>2</v>
      </c>
      <c r="F84" s="739">
        <v>82</v>
      </c>
      <c r="G84" s="18"/>
      <c r="H84" s="18"/>
      <c r="I84" s="18"/>
      <c r="J84" s="18"/>
      <c r="K84" s="1320">
        <f t="shared" si="1"/>
        <v>2</v>
      </c>
      <c r="L84" s="739">
        <f t="shared" si="1"/>
        <v>82</v>
      </c>
      <c r="M84" s="18"/>
      <c r="N84" s="18"/>
      <c r="O84" s="25" t="s">
        <v>377</v>
      </c>
      <c r="P84" s="1161" t="s">
        <v>195</v>
      </c>
      <c r="Q84" s="41"/>
      <c r="R84" s="41"/>
      <c r="S84" s="21"/>
    </row>
    <row r="85" spans="1:19" s="23" customFormat="1" ht="15">
      <c r="A85" s="692"/>
      <c r="B85" s="33" t="s">
        <v>381</v>
      </c>
      <c r="C85" s="19"/>
      <c r="D85" s="34"/>
      <c r="E85" s="35">
        <f>E82+E83+E84</f>
        <v>20</v>
      </c>
      <c r="F85" s="35">
        <f>F82+F83+F84</f>
        <v>520</v>
      </c>
      <c r="G85" s="35"/>
      <c r="H85" s="35">
        <f>H82+H83+H84</f>
        <v>0</v>
      </c>
      <c r="I85" s="35"/>
      <c r="J85" s="35">
        <f>J82+J83+J84</f>
        <v>0</v>
      </c>
      <c r="K85" s="35">
        <f>K82+K83+K84</f>
        <v>20</v>
      </c>
      <c r="L85" s="35">
        <f>L82+L83+L84</f>
        <v>520</v>
      </c>
      <c r="M85" s="35"/>
      <c r="N85" s="35">
        <f>N82+N83+N84</f>
        <v>0</v>
      </c>
      <c r="O85" s="53"/>
      <c r="P85" s="53"/>
      <c r="Q85" s="53"/>
      <c r="R85" s="53"/>
      <c r="S85" s="19"/>
    </row>
    <row r="86" spans="1:19" ht="21.75" customHeight="1">
      <c r="A86" s="1593" t="s">
        <v>401</v>
      </c>
      <c r="B86" s="1594"/>
      <c r="C86" s="597"/>
      <c r="D86" s="597"/>
      <c r="E86" s="597"/>
      <c r="F86" s="598"/>
      <c r="G86" s="599"/>
      <c r="H86" s="599"/>
      <c r="I86" s="599"/>
      <c r="J86" s="599"/>
      <c r="K86" s="599"/>
      <c r="L86" s="599"/>
      <c r="M86" s="599"/>
      <c r="N86" s="600"/>
      <c r="O86" s="601"/>
      <c r="P86" s="601"/>
      <c r="Q86" s="799"/>
      <c r="R86" s="601"/>
      <c r="S86" s="599"/>
    </row>
    <row r="87" spans="1:19" ht="15">
      <c r="A87" s="48"/>
      <c r="B87" s="738" t="s">
        <v>1088</v>
      </c>
      <c r="C87" s="57"/>
      <c r="D87" s="43"/>
      <c r="E87" s="748"/>
      <c r="F87" s="42"/>
      <c r="G87" s="41"/>
      <c r="H87" s="41"/>
      <c r="I87" s="43"/>
      <c r="J87" s="43"/>
      <c r="K87" s="43"/>
      <c r="L87" s="43"/>
      <c r="M87" s="21"/>
      <c r="N87" s="42"/>
      <c r="O87" s="41"/>
      <c r="P87" s="41"/>
      <c r="Q87" s="41"/>
      <c r="R87" s="41"/>
      <c r="S87" s="21"/>
    </row>
    <row r="88" spans="1:19" ht="15">
      <c r="A88" s="812">
        <v>47</v>
      </c>
      <c r="B88" s="747" t="s">
        <v>1089</v>
      </c>
      <c r="C88" s="57" t="s">
        <v>185</v>
      </c>
      <c r="D88" s="43">
        <f>F88/E88</f>
        <v>351.61290322580646</v>
      </c>
      <c r="E88" s="750">
        <v>0.62</v>
      </c>
      <c r="F88" s="807">
        <v>218</v>
      </c>
      <c r="G88" s="41"/>
      <c r="H88" s="41"/>
      <c r="I88" s="43"/>
      <c r="J88" s="43"/>
      <c r="K88" s="43">
        <f>E88</f>
        <v>0.62</v>
      </c>
      <c r="L88" s="724">
        <f>F88</f>
        <v>218</v>
      </c>
      <c r="M88" s="21"/>
      <c r="N88" s="42"/>
      <c r="O88" s="25" t="s">
        <v>377</v>
      </c>
      <c r="P88" s="1161" t="s">
        <v>195</v>
      </c>
      <c r="Q88" s="1245" t="s">
        <v>1311</v>
      </c>
      <c r="R88" s="41"/>
      <c r="S88" s="21"/>
    </row>
    <row r="89" spans="1:19" ht="15">
      <c r="A89" s="812"/>
      <c r="B89" s="740" t="s">
        <v>1569</v>
      </c>
      <c r="C89" s="57"/>
      <c r="D89" s="43"/>
      <c r="E89" s="750"/>
      <c r="F89" s="807"/>
      <c r="G89" s="41"/>
      <c r="H89" s="41"/>
      <c r="I89" s="43"/>
      <c r="J89" s="43"/>
      <c r="K89" s="43"/>
      <c r="L89" s="43"/>
      <c r="M89" s="21"/>
      <c r="N89" s="42"/>
      <c r="O89" s="41"/>
      <c r="P89" s="41"/>
      <c r="Q89" s="14" t="s">
        <v>1310</v>
      </c>
      <c r="R89" s="41"/>
      <c r="S89" s="21"/>
    </row>
    <row r="90" spans="1:19" ht="30">
      <c r="A90" s="812">
        <v>48</v>
      </c>
      <c r="B90" s="749" t="s">
        <v>1090</v>
      </c>
      <c r="C90" s="57" t="s">
        <v>185</v>
      </c>
      <c r="D90" s="43">
        <f>F90/E90</f>
        <v>342.8258488499452</v>
      </c>
      <c r="E90" s="752">
        <v>0.913</v>
      </c>
      <c r="F90" s="807">
        <v>313</v>
      </c>
      <c r="G90" s="41"/>
      <c r="H90" s="41"/>
      <c r="I90" s="43">
        <f>E90</f>
        <v>0.913</v>
      </c>
      <c r="J90" s="724">
        <f>F90</f>
        <v>313</v>
      </c>
      <c r="K90" s="43"/>
      <c r="L90" s="43"/>
      <c r="M90" s="21"/>
      <c r="N90" s="42"/>
      <c r="O90" s="25" t="s">
        <v>377</v>
      </c>
      <c r="P90" s="1161" t="s">
        <v>195</v>
      </c>
      <c r="Q90" s="41"/>
      <c r="R90" s="41"/>
      <c r="S90" s="21"/>
    </row>
    <row r="91" spans="1:19" ht="15">
      <c r="A91" s="812"/>
      <c r="B91" s="740" t="s">
        <v>1060</v>
      </c>
      <c r="C91" s="57"/>
      <c r="D91" s="43"/>
      <c r="E91" s="750"/>
      <c r="F91" s="807"/>
      <c r="G91" s="41"/>
      <c r="H91" s="41"/>
      <c r="I91" s="43"/>
      <c r="J91" s="724"/>
      <c r="K91" s="43"/>
      <c r="L91" s="43"/>
      <c r="M91" s="21"/>
      <c r="N91" s="42"/>
      <c r="O91" s="41"/>
      <c r="P91" s="41"/>
      <c r="Q91" s="41"/>
      <c r="R91" s="41"/>
      <c r="S91" s="21"/>
    </row>
    <row r="92" spans="1:19" ht="30">
      <c r="A92" s="812">
        <v>49</v>
      </c>
      <c r="B92" s="728" t="s">
        <v>783</v>
      </c>
      <c r="C92" s="57" t="s">
        <v>185</v>
      </c>
      <c r="D92" s="43">
        <f>F92/E92</f>
        <v>440.1709401709402</v>
      </c>
      <c r="E92" s="750">
        <v>1.17</v>
      </c>
      <c r="F92" s="808">
        <v>515</v>
      </c>
      <c r="G92" s="41"/>
      <c r="H92" s="41"/>
      <c r="I92" s="43">
        <f>E92</f>
        <v>1.17</v>
      </c>
      <c r="J92" s="724">
        <f>F92</f>
        <v>515</v>
      </c>
      <c r="K92" s="43"/>
      <c r="L92" s="43"/>
      <c r="M92" s="21"/>
      <c r="N92" s="42"/>
      <c r="O92" s="25" t="s">
        <v>377</v>
      </c>
      <c r="P92" s="1161" t="s">
        <v>195</v>
      </c>
      <c r="Q92" s="41"/>
      <c r="R92" s="41"/>
      <c r="S92" s="21"/>
    </row>
    <row r="93" spans="1:19" ht="30">
      <c r="A93" s="813">
        <v>50</v>
      </c>
      <c r="B93" s="728" t="s">
        <v>784</v>
      </c>
      <c r="C93" s="57" t="s">
        <v>185</v>
      </c>
      <c r="D93" s="43">
        <f>F93/E93</f>
        <v>447.3684210526316</v>
      </c>
      <c r="E93" s="750">
        <v>0.95</v>
      </c>
      <c r="F93" s="808">
        <v>425</v>
      </c>
      <c r="G93" s="41"/>
      <c r="H93" s="41"/>
      <c r="I93" s="750">
        <v>0.95</v>
      </c>
      <c r="J93" s="808">
        <v>425</v>
      </c>
      <c r="K93" s="43"/>
      <c r="L93" s="724"/>
      <c r="M93" s="21"/>
      <c r="N93" s="42"/>
      <c r="O93" s="25" t="s">
        <v>377</v>
      </c>
      <c r="P93" s="1161" t="s">
        <v>195</v>
      </c>
      <c r="Q93" s="41"/>
      <c r="R93" s="41"/>
      <c r="S93" s="21"/>
    </row>
    <row r="94" spans="1:19" ht="15">
      <c r="A94" s="812"/>
      <c r="B94" s="753" t="s">
        <v>1050</v>
      </c>
      <c r="C94" s="57"/>
      <c r="D94" s="43"/>
      <c r="E94" s="732"/>
      <c r="F94" s="737"/>
      <c r="G94" s="41"/>
      <c r="H94" s="41"/>
      <c r="I94" s="43"/>
      <c r="J94" s="724"/>
      <c r="K94" s="43"/>
      <c r="L94" s="724"/>
      <c r="M94" s="21"/>
      <c r="N94" s="42"/>
      <c r="O94" s="25"/>
      <c r="P94" s="1161"/>
      <c r="Q94" s="41"/>
      <c r="R94" s="41"/>
      <c r="S94" s="21"/>
    </row>
    <row r="95" spans="1:19" ht="30">
      <c r="A95" s="812">
        <v>51</v>
      </c>
      <c r="B95" s="728" t="s">
        <v>786</v>
      </c>
      <c r="C95" s="57" t="s">
        <v>185</v>
      </c>
      <c r="D95" s="43">
        <f>F95/E95</f>
        <v>298.46153846153845</v>
      </c>
      <c r="E95" s="806">
        <v>1.95</v>
      </c>
      <c r="F95" s="808">
        <v>582</v>
      </c>
      <c r="G95" s="41"/>
      <c r="H95" s="41"/>
      <c r="I95" s="43">
        <f>E95</f>
        <v>1.95</v>
      </c>
      <c r="J95" s="724">
        <f>F95</f>
        <v>582</v>
      </c>
      <c r="K95" s="43"/>
      <c r="L95" s="724"/>
      <c r="M95" s="21"/>
      <c r="N95" s="42"/>
      <c r="O95" s="25" t="s">
        <v>377</v>
      </c>
      <c r="P95" s="1161" t="s">
        <v>195</v>
      </c>
      <c r="Q95" s="41"/>
      <c r="R95" s="41"/>
      <c r="S95" s="21"/>
    </row>
    <row r="96" spans="1:19" ht="15">
      <c r="A96" s="812"/>
      <c r="B96" s="753" t="s">
        <v>1076</v>
      </c>
      <c r="C96" s="57"/>
      <c r="D96" s="43"/>
      <c r="E96" s="729"/>
      <c r="F96" s="737"/>
      <c r="G96" s="41"/>
      <c r="H96" s="41"/>
      <c r="I96" s="43"/>
      <c r="J96" s="724"/>
      <c r="K96" s="43"/>
      <c r="L96" s="43"/>
      <c r="M96" s="21"/>
      <c r="N96" s="42"/>
      <c r="O96" s="41"/>
      <c r="P96" s="41"/>
      <c r="Q96" s="41"/>
      <c r="R96" s="41"/>
      <c r="S96" s="21"/>
    </row>
    <row r="97" spans="1:19" ht="30.75" customHeight="1">
      <c r="A97" s="812">
        <v>52</v>
      </c>
      <c r="B97" s="728" t="s">
        <v>1091</v>
      </c>
      <c r="C97" s="57" t="s">
        <v>185</v>
      </c>
      <c r="D97" s="43">
        <f>F97/E97</f>
        <v>397.72727272727275</v>
      </c>
      <c r="E97" s="806">
        <v>0.88</v>
      </c>
      <c r="F97" s="808">
        <v>350</v>
      </c>
      <c r="G97" s="41"/>
      <c r="H97" s="41"/>
      <c r="I97" s="43">
        <f>E97</f>
        <v>0.88</v>
      </c>
      <c r="J97" s="724">
        <f>F97</f>
        <v>350</v>
      </c>
      <c r="K97" s="43"/>
      <c r="L97" s="43"/>
      <c r="M97" s="21"/>
      <c r="N97" s="42"/>
      <c r="O97" s="25" t="s">
        <v>377</v>
      </c>
      <c r="P97" s="1161" t="s">
        <v>195</v>
      </c>
      <c r="Q97" s="41"/>
      <c r="R97" s="41"/>
      <c r="S97" s="21"/>
    </row>
    <row r="98" spans="1:19" ht="15" customHeight="1">
      <c r="A98" s="801"/>
      <c r="B98" s="33" t="s">
        <v>381</v>
      </c>
      <c r="C98" s="19"/>
      <c r="D98" s="34"/>
      <c r="E98" s="809">
        <f>SUM(E87:E97)</f>
        <v>6.483</v>
      </c>
      <c r="F98" s="35">
        <f>SUM(F88:F97)</f>
        <v>2403</v>
      </c>
      <c r="G98" s="35"/>
      <c r="H98" s="35">
        <f>SUM(H88:H97)</f>
        <v>0</v>
      </c>
      <c r="I98" s="35"/>
      <c r="J98" s="35">
        <f>SUM(J88:J97)</f>
        <v>2185</v>
      </c>
      <c r="K98" s="35"/>
      <c r="L98" s="35">
        <f>SUM(L88:L97)</f>
        <v>218</v>
      </c>
      <c r="M98" s="35"/>
      <c r="N98" s="35">
        <f>SUM(N88:N97)</f>
        <v>0</v>
      </c>
      <c r="O98" s="17"/>
      <c r="P98" s="17"/>
      <c r="Q98" s="17"/>
      <c r="R98" s="17"/>
      <c r="S98" s="19"/>
    </row>
    <row r="99" spans="1:19" ht="19.5" customHeight="1">
      <c r="A99" s="1593" t="s">
        <v>399</v>
      </c>
      <c r="B99" s="1594"/>
      <c r="C99" s="602"/>
      <c r="D99" s="602"/>
      <c r="E99" s="602"/>
      <c r="F99" s="603"/>
      <c r="G99" s="592"/>
      <c r="H99" s="592"/>
      <c r="I99" s="593"/>
      <c r="J99" s="593"/>
      <c r="K99" s="592"/>
      <c r="L99" s="593"/>
      <c r="M99" s="591"/>
      <c r="N99" s="596"/>
      <c r="O99" s="590"/>
      <c r="P99" s="590"/>
      <c r="Q99" s="799"/>
      <c r="R99" s="590"/>
      <c r="S99" s="591"/>
    </row>
    <row r="100" spans="1:19" ht="15">
      <c r="A100" s="52"/>
      <c r="B100" s="582" t="s">
        <v>1568</v>
      </c>
      <c r="C100" s="97"/>
      <c r="D100" s="45"/>
      <c r="E100" s="583" t="s">
        <v>698</v>
      </c>
      <c r="F100" s="46"/>
      <c r="G100" s="41"/>
      <c r="H100" s="41"/>
      <c r="I100" s="44"/>
      <c r="J100" s="45"/>
      <c r="K100" s="21"/>
      <c r="L100" s="21"/>
      <c r="M100" s="21"/>
      <c r="N100" s="42"/>
      <c r="O100" s="14"/>
      <c r="P100" s="14"/>
      <c r="Q100" s="14"/>
      <c r="R100" s="14"/>
      <c r="S100" s="21"/>
    </row>
    <row r="101" spans="1:19" ht="30">
      <c r="A101" s="813">
        <v>53</v>
      </c>
      <c r="B101" s="805" t="s">
        <v>1285</v>
      </c>
      <c r="C101" s="57" t="s">
        <v>185</v>
      </c>
      <c r="D101" s="45">
        <f>F101/E101</f>
        <v>231.25</v>
      </c>
      <c r="E101" s="810">
        <v>0.16</v>
      </c>
      <c r="F101" s="808">
        <v>37</v>
      </c>
      <c r="G101" s="41"/>
      <c r="H101" s="41"/>
      <c r="I101" s="44">
        <f>E101</f>
        <v>0.16</v>
      </c>
      <c r="J101" s="800">
        <f>F101</f>
        <v>37</v>
      </c>
      <c r="K101" s="21"/>
      <c r="L101" s="21"/>
      <c r="M101" s="21"/>
      <c r="N101" s="42"/>
      <c r="O101" s="25" t="s">
        <v>377</v>
      </c>
      <c r="P101" s="1161" t="s">
        <v>195</v>
      </c>
      <c r="Q101" s="785" t="s">
        <v>597</v>
      </c>
      <c r="R101" s="41"/>
      <c r="S101" s="21"/>
    </row>
    <row r="102" spans="1:19" ht="15">
      <c r="A102" s="813"/>
      <c r="B102" s="738" t="s">
        <v>1571</v>
      </c>
      <c r="C102" s="57"/>
      <c r="D102" s="45"/>
      <c r="E102" s="754"/>
      <c r="F102" s="734"/>
      <c r="G102" s="41"/>
      <c r="H102" s="41"/>
      <c r="I102" s="44"/>
      <c r="J102" s="800"/>
      <c r="K102" s="21"/>
      <c r="L102" s="21"/>
      <c r="M102" s="21"/>
      <c r="N102" s="42"/>
      <c r="O102" s="41"/>
      <c r="P102" s="41"/>
      <c r="Q102" s="20" t="s">
        <v>1312</v>
      </c>
      <c r="R102" s="41"/>
      <c r="S102" s="21"/>
    </row>
    <row r="103" spans="1:19" ht="30">
      <c r="A103" s="813">
        <v>54</v>
      </c>
      <c r="B103" s="751" t="s">
        <v>1092</v>
      </c>
      <c r="C103" s="57" t="s">
        <v>185</v>
      </c>
      <c r="D103" s="45">
        <f>F103/E103</f>
        <v>230</v>
      </c>
      <c r="E103" s="754">
        <v>0.1</v>
      </c>
      <c r="F103" s="807">
        <v>23</v>
      </c>
      <c r="G103" s="41"/>
      <c r="H103" s="41"/>
      <c r="I103" s="44">
        <f>E103</f>
        <v>0.1</v>
      </c>
      <c r="J103" s="800">
        <f>F103</f>
        <v>23</v>
      </c>
      <c r="K103" s="21"/>
      <c r="L103" s="21"/>
      <c r="M103" s="21"/>
      <c r="N103" s="42"/>
      <c r="O103" s="25" t="s">
        <v>377</v>
      </c>
      <c r="P103" s="1161" t="s">
        <v>195</v>
      </c>
      <c r="Q103" s="41"/>
      <c r="R103" s="41"/>
      <c r="S103" s="21"/>
    </row>
    <row r="104" spans="1:19" ht="15">
      <c r="A104" s="49"/>
      <c r="B104" s="33" t="s">
        <v>381</v>
      </c>
      <c r="C104" s="19"/>
      <c r="D104" s="34"/>
      <c r="E104" s="35">
        <f>SUM(E100:E103)</f>
        <v>0.26</v>
      </c>
      <c r="F104" s="35">
        <f>SUM(F100:F103)</f>
        <v>60</v>
      </c>
      <c r="G104" s="35"/>
      <c r="H104" s="35">
        <f>SUM(H100:H103)</f>
        <v>0</v>
      </c>
      <c r="I104" s="35"/>
      <c r="J104" s="35">
        <f>SUM(J100:J103)</f>
        <v>60</v>
      </c>
      <c r="K104" s="35"/>
      <c r="L104" s="35">
        <f>SUM(L100:L103)</f>
        <v>0</v>
      </c>
      <c r="M104" s="35"/>
      <c r="N104" s="35">
        <f>SUM(N100:N103)</f>
        <v>0</v>
      </c>
      <c r="O104" s="17"/>
      <c r="P104" s="17"/>
      <c r="Q104" s="17"/>
      <c r="R104" s="17"/>
      <c r="S104" s="19"/>
    </row>
    <row r="105" spans="1:19" s="23" customFormat="1" ht="18.75" customHeight="1">
      <c r="A105" s="1532" t="s">
        <v>1093</v>
      </c>
      <c r="B105" s="1533"/>
      <c r="C105" s="586"/>
      <c r="D105" s="587"/>
      <c r="E105" s="604"/>
      <c r="F105" s="605"/>
      <c r="G105" s="606"/>
      <c r="H105" s="606"/>
      <c r="I105" s="606"/>
      <c r="J105" s="606"/>
      <c r="K105" s="606"/>
      <c r="L105" s="606"/>
      <c r="M105" s="606"/>
      <c r="N105" s="606"/>
      <c r="O105" s="590"/>
      <c r="P105" s="590"/>
      <c r="Q105" s="599" t="s">
        <v>596</v>
      </c>
      <c r="R105" s="590"/>
      <c r="S105" s="591"/>
    </row>
    <row r="106" spans="1:19" s="23" customFormat="1" ht="15">
      <c r="A106" s="859">
        <v>55</v>
      </c>
      <c r="B106" s="585" t="s">
        <v>1094</v>
      </c>
      <c r="C106" s="580" t="s">
        <v>185</v>
      </c>
      <c r="D106" s="581">
        <f>F106/E106</f>
        <v>895.7862068965518</v>
      </c>
      <c r="E106" s="1321">
        <v>1.45</v>
      </c>
      <c r="F106" s="1322">
        <v>1298.89</v>
      </c>
      <c r="G106" s="584"/>
      <c r="H106" s="584"/>
      <c r="I106" s="16">
        <f>E106</f>
        <v>1.45</v>
      </c>
      <c r="J106" s="16">
        <f>F106</f>
        <v>1298.89</v>
      </c>
      <c r="K106" s="584"/>
      <c r="L106" s="584"/>
      <c r="M106" s="584"/>
      <c r="N106" s="584"/>
      <c r="O106" s="25" t="s">
        <v>377</v>
      </c>
      <c r="P106" s="1161" t="s">
        <v>195</v>
      </c>
      <c r="Q106" s="20" t="s">
        <v>1312</v>
      </c>
      <c r="R106" s="14"/>
      <c r="S106" s="21"/>
    </row>
    <row r="107" spans="1:19" s="23" customFormat="1" ht="15">
      <c r="A107" s="692"/>
      <c r="B107" s="33" t="s">
        <v>381</v>
      </c>
      <c r="C107" s="19"/>
      <c r="D107" s="34"/>
      <c r="E107" s="100"/>
      <c r="F107" s="811">
        <f>F106</f>
        <v>1298.89</v>
      </c>
      <c r="G107" s="811"/>
      <c r="H107" s="811">
        <f>H106</f>
        <v>0</v>
      </c>
      <c r="I107" s="811"/>
      <c r="J107" s="811">
        <f>J106</f>
        <v>1298.89</v>
      </c>
      <c r="K107" s="811"/>
      <c r="L107" s="811">
        <f>L106</f>
        <v>0</v>
      </c>
      <c r="M107" s="811"/>
      <c r="N107" s="811">
        <f>N106</f>
        <v>0</v>
      </c>
      <c r="O107" s="17"/>
      <c r="P107" s="17"/>
      <c r="Q107" s="17"/>
      <c r="R107" s="17"/>
      <c r="S107" s="19"/>
    </row>
    <row r="108" spans="1:19" ht="33" customHeight="1">
      <c r="A108" s="1593" t="s">
        <v>1546</v>
      </c>
      <c r="B108" s="1594"/>
      <c r="C108" s="602"/>
      <c r="D108" s="602"/>
      <c r="E108" s="602"/>
      <c r="F108" s="603"/>
      <c r="G108" s="591"/>
      <c r="H108" s="591"/>
      <c r="I108" s="591"/>
      <c r="J108" s="591"/>
      <c r="K108" s="591"/>
      <c r="L108" s="591"/>
      <c r="M108" s="591"/>
      <c r="N108" s="596"/>
      <c r="O108" s="590"/>
      <c r="P108" s="590"/>
      <c r="Q108" s="599" t="s">
        <v>594</v>
      </c>
      <c r="R108" s="590"/>
      <c r="S108" s="591"/>
    </row>
    <row r="109" spans="1:19" s="23" customFormat="1" ht="18" customHeight="1">
      <c r="A109" s="609"/>
      <c r="B109" s="608" t="s">
        <v>145</v>
      </c>
      <c r="C109" s="609"/>
      <c r="D109" s="35"/>
      <c r="E109" s="35"/>
      <c r="F109" s="611">
        <f>F110</f>
        <v>3324.27</v>
      </c>
      <c r="G109" s="35"/>
      <c r="H109" s="35"/>
      <c r="I109" s="19"/>
      <c r="J109" s="35"/>
      <c r="K109" s="19"/>
      <c r="L109" s="611">
        <f>F109</f>
        <v>3324.27</v>
      </c>
      <c r="M109" s="19"/>
      <c r="N109" s="35"/>
      <c r="O109" s="17"/>
      <c r="P109" s="17"/>
      <c r="Q109" s="17"/>
      <c r="R109" s="17"/>
      <c r="S109" s="19"/>
    </row>
    <row r="110" spans="1:19" s="23" customFormat="1" ht="46.5" customHeight="1">
      <c r="A110" s="1186">
        <v>56</v>
      </c>
      <c r="B110" s="757" t="s">
        <v>1541</v>
      </c>
      <c r="C110" s="755" t="s">
        <v>398</v>
      </c>
      <c r="D110" s="1272">
        <f>F110</f>
        <v>3324.27</v>
      </c>
      <c r="E110" s="1266">
        <v>1</v>
      </c>
      <c r="F110" s="1271">
        <v>3324.27</v>
      </c>
      <c r="G110" s="18"/>
      <c r="H110" s="18"/>
      <c r="I110" s="21"/>
      <c r="J110" s="18"/>
      <c r="K110" s="41">
        <f>E110</f>
        <v>1</v>
      </c>
      <c r="L110" s="16">
        <f>F110</f>
        <v>3324.27</v>
      </c>
      <c r="M110" s="21"/>
      <c r="N110" s="18"/>
      <c r="O110" s="1351" t="s">
        <v>377</v>
      </c>
      <c r="P110" s="1161" t="s">
        <v>195</v>
      </c>
      <c r="Q110" s="14" t="s">
        <v>1314</v>
      </c>
      <c r="R110" s="41"/>
      <c r="S110" s="21"/>
    </row>
    <row r="111" spans="1:19" s="23" customFormat="1" ht="20.25" customHeight="1">
      <c r="A111" s="1425"/>
      <c r="B111" s="608" t="s">
        <v>816</v>
      </c>
      <c r="C111" s="53"/>
      <c r="D111" s="1426"/>
      <c r="E111" s="1427"/>
      <c r="F111" s="1430">
        <f>F112</f>
        <v>960</v>
      </c>
      <c r="G111" s="35"/>
      <c r="H111" s="35"/>
      <c r="I111" s="19"/>
      <c r="J111" s="35"/>
      <c r="K111" s="53"/>
      <c r="L111" s="1428"/>
      <c r="M111" s="19"/>
      <c r="N111" s="611">
        <f>N112</f>
        <v>960</v>
      </c>
      <c r="O111" s="27"/>
      <c r="P111" s="1429"/>
      <c r="Q111" s="17"/>
      <c r="R111" s="53"/>
      <c r="S111" s="19"/>
    </row>
    <row r="112" spans="1:19" s="23" customFormat="1" ht="32.25" customHeight="1">
      <c r="A112" s="1420">
        <v>57</v>
      </c>
      <c r="B112" s="1421" t="s">
        <v>815</v>
      </c>
      <c r="C112" s="1422" t="s">
        <v>398</v>
      </c>
      <c r="D112" s="1410">
        <f>F112/E112</f>
        <v>48</v>
      </c>
      <c r="E112" s="1423">
        <v>20</v>
      </c>
      <c r="F112" s="1424">
        <v>960</v>
      </c>
      <c r="G112" s="589"/>
      <c r="H112" s="589"/>
      <c r="I112" s="591"/>
      <c r="J112" s="589"/>
      <c r="K112" s="592"/>
      <c r="L112" s="1410"/>
      <c r="M112" s="592">
        <f>E112</f>
        <v>20</v>
      </c>
      <c r="N112" s="1410">
        <f>F112</f>
        <v>960</v>
      </c>
      <c r="O112" s="1275" t="s">
        <v>377</v>
      </c>
      <c r="P112" s="1409"/>
      <c r="Q112" s="590"/>
      <c r="R112" s="592"/>
      <c r="S112" s="591"/>
    </row>
    <row r="113" spans="1:19" s="23" customFormat="1" ht="18.75" customHeight="1">
      <c r="A113" s="855"/>
      <c r="B113" s="608" t="s">
        <v>1543</v>
      </c>
      <c r="C113" s="610"/>
      <c r="D113" s="611"/>
      <c r="E113" s="611"/>
      <c r="F113" s="611">
        <f>F114</f>
        <v>384</v>
      </c>
      <c r="G113" s="611"/>
      <c r="H113" s="611"/>
      <c r="I113" s="612"/>
      <c r="J113" s="611">
        <f>F113</f>
        <v>384</v>
      </c>
      <c r="K113" s="612"/>
      <c r="L113" s="611"/>
      <c r="M113" s="612"/>
      <c r="N113" s="611"/>
      <c r="O113" s="613"/>
      <c r="P113" s="613"/>
      <c r="Q113" s="613"/>
      <c r="R113" s="613"/>
      <c r="S113" s="612"/>
    </row>
    <row r="114" spans="1:19" s="23" customFormat="1" ht="30.75" customHeight="1">
      <c r="A114" s="856">
        <v>58</v>
      </c>
      <c r="B114" s="760" t="s">
        <v>1542</v>
      </c>
      <c r="C114" s="756" t="s">
        <v>398</v>
      </c>
      <c r="D114" s="16">
        <f>F114/E114</f>
        <v>48</v>
      </c>
      <c r="E114" s="1323">
        <v>8</v>
      </c>
      <c r="F114" s="1324">
        <v>384</v>
      </c>
      <c r="G114" s="18"/>
      <c r="H114" s="18"/>
      <c r="I114" s="41">
        <f>E114</f>
        <v>8</v>
      </c>
      <c r="J114" s="16">
        <f>F114</f>
        <v>384</v>
      </c>
      <c r="K114" s="21"/>
      <c r="L114" s="18"/>
      <c r="M114" s="21"/>
      <c r="N114" s="18"/>
      <c r="O114" s="25" t="s">
        <v>377</v>
      </c>
      <c r="P114" s="1161" t="s">
        <v>195</v>
      </c>
      <c r="Q114" s="14"/>
      <c r="R114" s="14"/>
      <c r="S114" s="21"/>
    </row>
    <row r="115" spans="1:19" s="23" customFormat="1" ht="19.5" customHeight="1">
      <c r="A115" s="857"/>
      <c r="B115" s="608" t="s">
        <v>1544</v>
      </c>
      <c r="C115" s="614"/>
      <c r="D115" s="1267"/>
      <c r="E115" s="611"/>
      <c r="F115" s="1268">
        <f>F116</f>
        <v>624</v>
      </c>
      <c r="G115" s="611"/>
      <c r="H115" s="611"/>
      <c r="I115" s="612"/>
      <c r="J115" s="611">
        <f>F115</f>
        <v>624</v>
      </c>
      <c r="K115" s="612"/>
      <c r="L115" s="611"/>
      <c r="M115" s="612"/>
      <c r="N115" s="611"/>
      <c r="O115" s="613"/>
      <c r="P115" s="613"/>
      <c r="Q115" s="613"/>
      <c r="R115" s="613"/>
      <c r="S115" s="612"/>
    </row>
    <row r="116" spans="1:19" s="23" customFormat="1" ht="29.25" customHeight="1">
      <c r="A116" s="858">
        <v>59</v>
      </c>
      <c r="B116" s="760" t="s">
        <v>1545</v>
      </c>
      <c r="C116" s="756" t="s">
        <v>398</v>
      </c>
      <c r="D116" s="16">
        <f>F116/E116</f>
        <v>48</v>
      </c>
      <c r="E116" s="1325">
        <v>13</v>
      </c>
      <c r="F116" s="1326">
        <v>624</v>
      </c>
      <c r="G116" s="758"/>
      <c r="H116" s="758"/>
      <c r="I116" s="14">
        <f>E116</f>
        <v>13</v>
      </c>
      <c r="J116" s="563">
        <f>F116</f>
        <v>624</v>
      </c>
      <c r="K116" s="759"/>
      <c r="L116" s="18"/>
      <c r="M116" s="21"/>
      <c r="N116" s="18"/>
      <c r="O116" s="25" t="s">
        <v>377</v>
      </c>
      <c r="P116" s="1161" t="s">
        <v>195</v>
      </c>
      <c r="Q116" s="14"/>
      <c r="R116" s="14"/>
      <c r="S116" s="21"/>
    </row>
    <row r="117" spans="1:19" s="23" customFormat="1" ht="15">
      <c r="A117" s="53"/>
      <c r="B117" s="33" t="s">
        <v>381</v>
      </c>
      <c r="C117" s="53"/>
      <c r="D117" s="19"/>
      <c r="E117" s="19"/>
      <c r="F117" s="35">
        <f>F109+F111+F113+F115</f>
        <v>5292.27</v>
      </c>
      <c r="G117" s="35"/>
      <c r="H117" s="35">
        <f>H109+H111+H113+H115</f>
        <v>0</v>
      </c>
      <c r="I117" s="35"/>
      <c r="J117" s="35">
        <f>J109+J111+J113+J115</f>
        <v>1008</v>
      </c>
      <c r="K117" s="35"/>
      <c r="L117" s="35">
        <f>L109+L111+L113+L115</f>
        <v>3324.27</v>
      </c>
      <c r="M117" s="35"/>
      <c r="N117" s="35">
        <f>N109+N111+N113+N115</f>
        <v>960</v>
      </c>
      <c r="O117" s="17"/>
      <c r="P117" s="17"/>
      <c r="Q117" s="17"/>
      <c r="R117" s="17"/>
      <c r="S117" s="19"/>
    </row>
    <row r="118" spans="1:19" s="23" customFormat="1" ht="21" customHeight="1">
      <c r="A118" s="1593" t="s">
        <v>149</v>
      </c>
      <c r="B118" s="1525"/>
      <c r="C118" s="1187"/>
      <c r="D118" s="1187"/>
      <c r="E118" s="1187"/>
      <c r="F118" s="1187"/>
      <c r="G118" s="591"/>
      <c r="H118" s="591"/>
      <c r="I118" s="591"/>
      <c r="J118" s="591"/>
      <c r="K118" s="591"/>
      <c r="L118" s="591"/>
      <c r="M118" s="591"/>
      <c r="N118" s="596"/>
      <c r="O118" s="590"/>
      <c r="P118" s="590"/>
      <c r="Q118" s="599" t="s">
        <v>594</v>
      </c>
      <c r="R118" s="590"/>
      <c r="S118" s="591"/>
    </row>
    <row r="119" spans="1:19" s="23" customFormat="1" ht="30">
      <c r="A119" s="1579">
        <v>60</v>
      </c>
      <c r="B119" s="1356" t="s">
        <v>150</v>
      </c>
      <c r="C119" s="756" t="s">
        <v>398</v>
      </c>
      <c r="D119" s="1289">
        <f>F119/E119</f>
        <v>70</v>
      </c>
      <c r="E119" s="755">
        <v>3</v>
      </c>
      <c r="F119" s="1277">
        <v>210</v>
      </c>
      <c r="G119" s="1308"/>
      <c r="H119" s="1308"/>
      <c r="I119" s="1308"/>
      <c r="J119" s="1308"/>
      <c r="K119" s="755">
        <v>3</v>
      </c>
      <c r="L119" s="1277">
        <v>210</v>
      </c>
      <c r="M119" s="1308"/>
      <c r="N119" s="1308"/>
      <c r="O119" s="1351" t="s">
        <v>377</v>
      </c>
      <c r="P119" s="1352"/>
      <c r="Q119" s="1352" t="s">
        <v>438</v>
      </c>
      <c r="R119" s="1352"/>
      <c r="S119" s="1353"/>
    </row>
    <row r="120" spans="1:19" s="23" customFormat="1" ht="30">
      <c r="A120" s="1579">
        <v>61</v>
      </c>
      <c r="B120" s="1356" t="s">
        <v>151</v>
      </c>
      <c r="C120" s="756" t="s">
        <v>398</v>
      </c>
      <c r="D120" s="1289">
        <f>F120/E120</f>
        <v>20</v>
      </c>
      <c r="E120" s="1353">
        <v>3</v>
      </c>
      <c r="F120" s="1277">
        <v>60</v>
      </c>
      <c r="G120" s="1354">
        <v>1</v>
      </c>
      <c r="H120" s="1277">
        <v>20</v>
      </c>
      <c r="I120" s="1355">
        <v>2</v>
      </c>
      <c r="J120" s="1277">
        <v>40</v>
      </c>
      <c r="K120" s="1308"/>
      <c r="L120" s="1277"/>
      <c r="M120" s="1308"/>
      <c r="N120" s="1308"/>
      <c r="O120" s="1351" t="s">
        <v>377</v>
      </c>
      <c r="P120" s="1352"/>
      <c r="Q120" s="1352"/>
      <c r="R120" s="1352"/>
      <c r="S120" s="1353"/>
    </row>
    <row r="121" spans="1:19" s="23" customFormat="1" ht="15">
      <c r="A121" s="53"/>
      <c r="B121" s="33" t="s">
        <v>381</v>
      </c>
      <c r="C121" s="53"/>
      <c r="D121" s="19"/>
      <c r="E121" s="19"/>
      <c r="F121" s="35">
        <f>F120+F119</f>
        <v>270</v>
      </c>
      <c r="G121" s="35"/>
      <c r="H121" s="35">
        <f>H120+H119</f>
        <v>20</v>
      </c>
      <c r="I121" s="35"/>
      <c r="J121" s="35">
        <f>J120+J119</f>
        <v>40</v>
      </c>
      <c r="K121" s="35"/>
      <c r="L121" s="35">
        <f>L120+L119</f>
        <v>210</v>
      </c>
      <c r="M121" s="35"/>
      <c r="N121" s="35"/>
      <c r="O121" s="17"/>
      <c r="P121" s="17"/>
      <c r="Q121" s="17"/>
      <c r="R121" s="17"/>
      <c r="S121" s="19"/>
    </row>
    <row r="122" spans="1:19" s="23" customFormat="1" ht="36" customHeight="1">
      <c r="A122" s="1534" t="s">
        <v>1153</v>
      </c>
      <c r="B122" s="1534"/>
      <c r="C122" s="1187"/>
      <c r="D122" s="1187"/>
      <c r="E122" s="1187"/>
      <c r="F122" s="1187"/>
      <c r="G122" s="591"/>
      <c r="H122" s="591"/>
      <c r="I122" s="591"/>
      <c r="J122" s="591"/>
      <c r="K122" s="591"/>
      <c r="L122" s="591"/>
      <c r="M122" s="591"/>
      <c r="N122" s="596"/>
      <c r="O122" s="590"/>
      <c r="P122" s="590"/>
      <c r="Q122" s="599" t="s">
        <v>595</v>
      </c>
      <c r="R122" s="590"/>
      <c r="S122" s="591"/>
    </row>
    <row r="123" spans="1:19" s="23" customFormat="1" ht="15">
      <c r="A123" s="41"/>
      <c r="B123" s="1182" t="s">
        <v>1154</v>
      </c>
      <c r="C123" s="41"/>
      <c r="D123" s="21"/>
      <c r="E123" s="21"/>
      <c r="F123" s="18"/>
      <c r="G123" s="18"/>
      <c r="H123" s="18"/>
      <c r="I123" s="18"/>
      <c r="J123" s="18"/>
      <c r="K123" s="18"/>
      <c r="L123" s="18"/>
      <c r="M123" s="18"/>
      <c r="N123" s="18"/>
      <c r="O123" s="14" t="s">
        <v>698</v>
      </c>
      <c r="P123" s="14"/>
      <c r="Q123" s="20" t="s">
        <v>1313</v>
      </c>
      <c r="R123" s="14"/>
      <c r="S123" s="21"/>
    </row>
    <row r="124" spans="1:19" s="23" customFormat="1" ht="15">
      <c r="A124" s="14">
        <v>62</v>
      </c>
      <c r="B124" s="788" t="s">
        <v>1155</v>
      </c>
      <c r="C124" s="564" t="s">
        <v>398</v>
      </c>
      <c r="D124" s="1269">
        <f>F124/E124</f>
        <v>48</v>
      </c>
      <c r="E124" s="47">
        <v>3</v>
      </c>
      <c r="F124" s="1305">
        <v>144</v>
      </c>
      <c r="G124" s="18"/>
      <c r="H124" s="18"/>
      <c r="I124" s="18"/>
      <c r="J124" s="18"/>
      <c r="K124" s="41">
        <v>3</v>
      </c>
      <c r="L124" s="16">
        <f>F124</f>
        <v>144</v>
      </c>
      <c r="M124" s="18"/>
      <c r="N124" s="18"/>
      <c r="O124" s="25" t="s">
        <v>377</v>
      </c>
      <c r="P124" s="1161" t="s">
        <v>195</v>
      </c>
      <c r="Q124" s="14"/>
      <c r="R124" s="14"/>
      <c r="S124" s="21"/>
    </row>
    <row r="125" spans="1:19" s="23" customFormat="1" ht="24">
      <c r="A125" s="14">
        <v>63</v>
      </c>
      <c r="B125" s="788" t="s">
        <v>1156</v>
      </c>
      <c r="C125" s="564" t="s">
        <v>398</v>
      </c>
      <c r="D125" s="1269">
        <f>F125/E125</f>
        <v>48</v>
      </c>
      <c r="E125" s="47">
        <v>3</v>
      </c>
      <c r="F125" s="1305">
        <v>144</v>
      </c>
      <c r="G125" s="18"/>
      <c r="H125" s="18"/>
      <c r="I125" s="18"/>
      <c r="J125" s="18"/>
      <c r="K125" s="41">
        <v>3</v>
      </c>
      <c r="L125" s="16">
        <f>F125</f>
        <v>144</v>
      </c>
      <c r="M125" s="18"/>
      <c r="N125" s="18"/>
      <c r="O125" s="1350" t="s">
        <v>929</v>
      </c>
      <c r="P125" s="1161" t="s">
        <v>195</v>
      </c>
      <c r="Q125" s="14"/>
      <c r="R125" s="14"/>
      <c r="S125" s="21"/>
    </row>
    <row r="126" spans="1:19" s="23" customFormat="1" ht="15">
      <c r="A126" s="590">
        <v>64</v>
      </c>
      <c r="B126" s="1433" t="s">
        <v>817</v>
      </c>
      <c r="C126" s="1434" t="s">
        <v>398</v>
      </c>
      <c r="D126" s="1431">
        <f>F126/E126</f>
        <v>48</v>
      </c>
      <c r="E126" s="1423">
        <v>2</v>
      </c>
      <c r="F126" s="1432">
        <v>96</v>
      </c>
      <c r="G126" s="589"/>
      <c r="H126" s="589"/>
      <c r="I126" s="589"/>
      <c r="J126" s="589"/>
      <c r="K126" s="592"/>
      <c r="L126" s="1410"/>
      <c r="M126" s="1410">
        <f>E126</f>
        <v>2</v>
      </c>
      <c r="N126" s="1410">
        <f>F126</f>
        <v>96</v>
      </c>
      <c r="O126" s="1437" t="s">
        <v>578</v>
      </c>
      <c r="P126" s="1409"/>
      <c r="Q126" s="590"/>
      <c r="R126" s="590"/>
      <c r="S126" s="591"/>
    </row>
    <row r="127" spans="1:19" s="23" customFormat="1" ht="15">
      <c r="A127" s="14"/>
      <c r="B127" s="1182" t="s">
        <v>1157</v>
      </c>
      <c r="C127" s="41"/>
      <c r="D127" s="1242"/>
      <c r="E127" s="41"/>
      <c r="F127" s="1306"/>
      <c r="G127" s="18"/>
      <c r="H127" s="18"/>
      <c r="I127" s="18"/>
      <c r="J127" s="18"/>
      <c r="K127" s="41"/>
      <c r="L127" s="16"/>
      <c r="M127" s="18"/>
      <c r="N127" s="18"/>
      <c r="O127" s="14"/>
      <c r="P127" s="14"/>
      <c r="Q127" s="14"/>
      <c r="R127" s="14"/>
      <c r="S127" s="21"/>
    </row>
    <row r="128" spans="1:19" s="23" customFormat="1" ht="15">
      <c r="A128" s="14">
        <v>65</v>
      </c>
      <c r="B128" s="788" t="s">
        <v>1155</v>
      </c>
      <c r="C128" s="1243" t="s">
        <v>398</v>
      </c>
      <c r="D128" s="1269">
        <f>F128/E128</f>
        <v>48</v>
      </c>
      <c r="E128" s="41">
        <v>9</v>
      </c>
      <c r="F128" s="1307">
        <v>432</v>
      </c>
      <c r="G128" s="18"/>
      <c r="H128" s="18"/>
      <c r="I128" s="18"/>
      <c r="J128" s="18"/>
      <c r="K128" s="41">
        <v>9</v>
      </c>
      <c r="L128" s="16">
        <f>F128</f>
        <v>432</v>
      </c>
      <c r="M128" s="18"/>
      <c r="N128" s="18"/>
      <c r="O128" s="798" t="s">
        <v>578</v>
      </c>
      <c r="P128" s="1161" t="s">
        <v>195</v>
      </c>
      <c r="Q128" s="14"/>
      <c r="R128" s="14"/>
      <c r="S128" s="21"/>
    </row>
    <row r="129" spans="1:19" s="23" customFormat="1" ht="15">
      <c r="A129" s="14"/>
      <c r="B129" s="1182" t="s">
        <v>1158</v>
      </c>
      <c r="C129" s="41"/>
      <c r="D129" s="18"/>
      <c r="E129" s="18"/>
      <c r="F129" s="1308"/>
      <c r="G129" s="18"/>
      <c r="H129" s="18"/>
      <c r="I129" s="18"/>
      <c r="J129" s="18"/>
      <c r="K129" s="41"/>
      <c r="L129" s="16"/>
      <c r="M129" s="18"/>
      <c r="N129" s="18"/>
      <c r="O129" s="14"/>
      <c r="P129" s="14"/>
      <c r="Q129" s="14"/>
      <c r="R129" s="14"/>
      <c r="S129" s="21"/>
    </row>
    <row r="130" spans="1:19" s="23" customFormat="1" ht="15">
      <c r="A130" s="14">
        <v>66</v>
      </c>
      <c r="B130" s="788" t="s">
        <v>1155</v>
      </c>
      <c r="C130" s="1243" t="s">
        <v>398</v>
      </c>
      <c r="D130" s="1269">
        <f>F130/E130</f>
        <v>48</v>
      </c>
      <c r="E130" s="41">
        <v>8</v>
      </c>
      <c r="F130" s="1307">
        <v>384</v>
      </c>
      <c r="G130" s="18"/>
      <c r="H130" s="18"/>
      <c r="I130" s="18"/>
      <c r="J130" s="18"/>
      <c r="K130" s="41">
        <v>8</v>
      </c>
      <c r="L130" s="16">
        <f>F130</f>
        <v>384</v>
      </c>
      <c r="M130" s="18"/>
      <c r="N130" s="18"/>
      <c r="O130" s="798" t="s">
        <v>578</v>
      </c>
      <c r="P130" s="1161" t="s">
        <v>195</v>
      </c>
      <c r="Q130" s="14"/>
      <c r="R130" s="14"/>
      <c r="S130" s="21"/>
    </row>
    <row r="131" spans="1:19" s="23" customFormat="1" ht="15">
      <c r="A131" s="14"/>
      <c r="B131" s="1535" t="s">
        <v>1575</v>
      </c>
      <c r="C131" s="1536"/>
      <c r="D131" s="1269"/>
      <c r="E131" s="41"/>
      <c r="F131" s="1305"/>
      <c r="G131" s="18"/>
      <c r="H131" s="18"/>
      <c r="I131" s="18"/>
      <c r="J131" s="18"/>
      <c r="K131" s="41"/>
      <c r="L131" s="16"/>
      <c r="M131" s="18"/>
      <c r="N131" s="18"/>
      <c r="O131" s="798"/>
      <c r="P131" s="1161"/>
      <c r="Q131" s="14"/>
      <c r="R131" s="14"/>
      <c r="S131" s="21"/>
    </row>
    <row r="132" spans="1:19" s="23" customFormat="1" ht="24">
      <c r="A132" s="14">
        <v>67</v>
      </c>
      <c r="B132" s="788" t="s">
        <v>983</v>
      </c>
      <c r="C132" s="1243" t="s">
        <v>398</v>
      </c>
      <c r="D132" s="1269">
        <f>F132/E132</f>
        <v>48</v>
      </c>
      <c r="E132" s="41">
        <v>2</v>
      </c>
      <c r="F132" s="1271">
        <v>96</v>
      </c>
      <c r="G132" s="18"/>
      <c r="H132" s="18"/>
      <c r="I132" s="18"/>
      <c r="J132" s="18"/>
      <c r="K132" s="41">
        <v>2</v>
      </c>
      <c r="L132" s="1271">
        <v>96</v>
      </c>
      <c r="M132" s="18"/>
      <c r="N132" s="18"/>
      <c r="O132" s="1349" t="s">
        <v>140</v>
      </c>
      <c r="P132" s="1161" t="s">
        <v>195</v>
      </c>
      <c r="Q132" s="14"/>
      <c r="R132" s="14"/>
      <c r="S132" s="21"/>
    </row>
    <row r="133" spans="1:19" s="23" customFormat="1" ht="15">
      <c r="A133" s="53"/>
      <c r="B133" s="33" t="s">
        <v>381</v>
      </c>
      <c r="C133" s="53"/>
      <c r="D133" s="19"/>
      <c r="E133" s="1183">
        <f>SUM(E124:E130)</f>
        <v>25</v>
      </c>
      <c r="F133" s="35">
        <f>F132+F130+F128+F126+F125+F124</f>
        <v>1296</v>
      </c>
      <c r="G133" s="1183"/>
      <c r="H133" s="35">
        <f>H132+H130+H128+H126+H125+H124</f>
        <v>0</v>
      </c>
      <c r="I133" s="1183"/>
      <c r="J133" s="35">
        <f>J132+J130+J128+J126+J125+J124</f>
        <v>0</v>
      </c>
      <c r="K133" s="1183"/>
      <c r="L133" s="35">
        <f>L132+L130+L128+L126+L125+L124</f>
        <v>1200</v>
      </c>
      <c r="M133" s="35"/>
      <c r="N133" s="35">
        <f>N132+N130+N128+N126+N125+N124</f>
        <v>96</v>
      </c>
      <c r="O133" s="17"/>
      <c r="P133" s="17"/>
      <c r="Q133" s="17"/>
      <c r="R133" s="17"/>
      <c r="S133" s="21"/>
    </row>
    <row r="134" spans="1:19" ht="32.25" customHeight="1">
      <c r="A134" s="1603" t="s">
        <v>420</v>
      </c>
      <c r="B134" s="1604"/>
      <c r="C134" s="607"/>
      <c r="D134" s="607"/>
      <c r="E134" s="607"/>
      <c r="F134" s="1309"/>
      <c r="G134" s="589"/>
      <c r="H134" s="589"/>
      <c r="I134" s="591"/>
      <c r="J134" s="589"/>
      <c r="K134" s="591"/>
      <c r="L134" s="589"/>
      <c r="M134" s="591"/>
      <c r="N134" s="589"/>
      <c r="O134" s="590"/>
      <c r="P134" s="590"/>
      <c r="Q134" s="590"/>
      <c r="R134" s="590"/>
      <c r="S134" s="591"/>
    </row>
    <row r="135" spans="1:19" s="23" customFormat="1" ht="18" customHeight="1">
      <c r="A135" s="1435">
        <v>68</v>
      </c>
      <c r="B135" s="761" t="s">
        <v>346</v>
      </c>
      <c r="C135" s="41" t="s">
        <v>185</v>
      </c>
      <c r="D135" s="1269">
        <f>F135/E135</f>
        <v>4.009168035030104</v>
      </c>
      <c r="E135" s="41">
        <v>219.24</v>
      </c>
      <c r="F135" s="43">
        <v>878.97</v>
      </c>
      <c r="G135" s="18"/>
      <c r="H135" s="18"/>
      <c r="I135" s="41">
        <f>E135</f>
        <v>219.24</v>
      </c>
      <c r="J135" s="16">
        <f>F135</f>
        <v>878.97</v>
      </c>
      <c r="K135" s="21"/>
      <c r="L135" s="18"/>
      <c r="M135" s="21"/>
      <c r="N135" s="18"/>
      <c r="O135" s="798" t="s">
        <v>578</v>
      </c>
      <c r="P135" s="1161" t="s">
        <v>195</v>
      </c>
      <c r="Q135" s="785" t="s">
        <v>593</v>
      </c>
      <c r="R135" s="41"/>
      <c r="S135" s="21"/>
    </row>
    <row r="136" spans="1:19" s="23" customFormat="1" ht="32.25" customHeight="1">
      <c r="A136" s="1537">
        <v>69</v>
      </c>
      <c r="B136" s="761" t="s">
        <v>2016</v>
      </c>
      <c r="C136" s="41" t="s">
        <v>398</v>
      </c>
      <c r="D136" s="41"/>
      <c r="E136" s="41"/>
      <c r="F136" s="724">
        <f>F137+F138</f>
        <v>624</v>
      </c>
      <c r="G136" s="739"/>
      <c r="H136" s="739"/>
      <c r="I136" s="1226"/>
      <c r="J136" s="1225">
        <f>J137+J138</f>
        <v>264</v>
      </c>
      <c r="K136" s="1226"/>
      <c r="L136" s="1225">
        <f>L137+L138</f>
        <v>180</v>
      </c>
      <c r="M136" s="1226"/>
      <c r="N136" s="1225">
        <f>N137+N138</f>
        <v>180</v>
      </c>
      <c r="O136" s="798" t="s">
        <v>578</v>
      </c>
      <c r="P136" s="1161" t="s">
        <v>195</v>
      </c>
      <c r="Q136" s="14" t="s">
        <v>439</v>
      </c>
      <c r="R136" s="41"/>
      <c r="S136" s="21"/>
    </row>
    <row r="137" spans="1:19" s="23" customFormat="1" ht="18" customHeight="1">
      <c r="A137" s="1538"/>
      <c r="B137" s="761" t="s">
        <v>956</v>
      </c>
      <c r="C137" s="41" t="s">
        <v>398</v>
      </c>
      <c r="D137" s="1269">
        <f>F137/E137</f>
        <v>6</v>
      </c>
      <c r="E137" s="41">
        <v>17</v>
      </c>
      <c r="F137" s="43">
        <v>102</v>
      </c>
      <c r="G137" s="18"/>
      <c r="H137" s="18"/>
      <c r="I137" s="41">
        <v>17</v>
      </c>
      <c r="J137" s="16">
        <v>102</v>
      </c>
      <c r="K137" s="21"/>
      <c r="L137" s="18"/>
      <c r="M137" s="21"/>
      <c r="N137" s="18"/>
      <c r="O137" s="25"/>
      <c r="P137" s="1161"/>
      <c r="Q137" s="14"/>
      <c r="R137" s="41"/>
      <c r="S137" s="21"/>
    </row>
    <row r="138" spans="1:19" s="23" customFormat="1" ht="19.5" customHeight="1">
      <c r="A138" s="1539"/>
      <c r="B138" s="761" t="s">
        <v>957</v>
      </c>
      <c r="C138" s="798" t="s">
        <v>1552</v>
      </c>
      <c r="D138" s="1269">
        <f>F138/E138</f>
        <v>1.8</v>
      </c>
      <c r="E138" s="41">
        <v>290</v>
      </c>
      <c r="F138" s="43">
        <v>522</v>
      </c>
      <c r="G138" s="16"/>
      <c r="H138" s="16"/>
      <c r="I138" s="41">
        <v>90</v>
      </c>
      <c r="J138" s="16">
        <v>162</v>
      </c>
      <c r="K138" s="41">
        <v>100</v>
      </c>
      <c r="L138" s="16">
        <v>180</v>
      </c>
      <c r="M138" s="41">
        <v>100</v>
      </c>
      <c r="N138" s="16">
        <v>180</v>
      </c>
      <c r="O138" s="25"/>
      <c r="P138" s="1161"/>
      <c r="Q138" s="14"/>
      <c r="R138" s="41"/>
      <c r="S138" s="21"/>
    </row>
    <row r="139" spans="1:19" s="23" customFormat="1" ht="32.25" customHeight="1">
      <c r="A139" s="1224">
        <v>70</v>
      </c>
      <c r="B139" s="761" t="s">
        <v>2015</v>
      </c>
      <c r="C139" s="41" t="s">
        <v>398</v>
      </c>
      <c r="D139" s="1269">
        <f>F139/E139</f>
        <v>6</v>
      </c>
      <c r="E139" s="41">
        <v>15</v>
      </c>
      <c r="F139" s="43">
        <v>90</v>
      </c>
      <c r="G139" s="18"/>
      <c r="H139" s="18"/>
      <c r="I139" s="41">
        <v>15</v>
      </c>
      <c r="J139" s="16">
        <v>90</v>
      </c>
      <c r="K139" s="1225"/>
      <c r="L139" s="1225"/>
      <c r="M139" s="1225"/>
      <c r="N139" s="1225"/>
      <c r="O139" s="798" t="s">
        <v>578</v>
      </c>
      <c r="P139" s="1161" t="s">
        <v>195</v>
      </c>
      <c r="Q139" s="41"/>
      <c r="R139" s="41"/>
      <c r="S139" s="21"/>
    </row>
    <row r="140" spans="1:19" s="23" customFormat="1" ht="14.25" customHeight="1">
      <c r="A140" s="20">
        <v>71</v>
      </c>
      <c r="B140" s="761" t="s">
        <v>787</v>
      </c>
      <c r="C140" s="41" t="s">
        <v>185</v>
      </c>
      <c r="D140" s="1269">
        <f>F140/E140</f>
        <v>5.999396135265701</v>
      </c>
      <c r="E140" s="47">
        <v>6.624</v>
      </c>
      <c r="F140" s="1305">
        <v>39.74</v>
      </c>
      <c r="G140" s="18"/>
      <c r="H140" s="18"/>
      <c r="I140" s="41">
        <f>E140</f>
        <v>6.624</v>
      </c>
      <c r="J140" s="16">
        <f>F140</f>
        <v>39.74</v>
      </c>
      <c r="K140" s="21"/>
      <c r="L140" s="18"/>
      <c r="M140" s="21"/>
      <c r="N140" s="18"/>
      <c r="O140" s="798" t="s">
        <v>578</v>
      </c>
      <c r="P140" s="1161" t="s">
        <v>195</v>
      </c>
      <c r="Q140" s="14" t="s">
        <v>1315</v>
      </c>
      <c r="R140" s="41"/>
      <c r="S140" s="21"/>
    </row>
    <row r="141" spans="1:19" s="23" customFormat="1" ht="42.75" customHeight="1">
      <c r="A141" s="615">
        <v>72</v>
      </c>
      <c r="B141" s="761" t="s">
        <v>1913</v>
      </c>
      <c r="C141" s="41"/>
      <c r="D141" s="1269">
        <f>F141/E141</f>
        <v>106.66666666666667</v>
      </c>
      <c r="E141" s="41">
        <v>3</v>
      </c>
      <c r="F141" s="43">
        <v>320</v>
      </c>
      <c r="G141" s="18"/>
      <c r="H141" s="18"/>
      <c r="I141" s="41"/>
      <c r="J141" s="16"/>
      <c r="K141" s="41">
        <f>E141</f>
        <v>3</v>
      </c>
      <c r="L141" s="16">
        <f>F141</f>
        <v>320</v>
      </c>
      <c r="M141" s="21"/>
      <c r="N141" s="18"/>
      <c r="O141" s="798" t="s">
        <v>578</v>
      </c>
      <c r="P141" s="1161" t="s">
        <v>195</v>
      </c>
      <c r="Q141" s="785" t="s">
        <v>592</v>
      </c>
      <c r="R141" s="41"/>
      <c r="S141" s="21"/>
    </row>
    <row r="142" spans="1:19" s="23" customFormat="1" ht="36" customHeight="1">
      <c r="A142" s="812">
        <v>73</v>
      </c>
      <c r="B142" s="761" t="s">
        <v>1401</v>
      </c>
      <c r="C142" s="41"/>
      <c r="D142" s="41"/>
      <c r="E142" s="41"/>
      <c r="F142" s="43">
        <v>100</v>
      </c>
      <c r="G142" s="18"/>
      <c r="H142" s="18"/>
      <c r="I142" s="41"/>
      <c r="J142" s="16"/>
      <c r="K142" s="41"/>
      <c r="L142" s="16">
        <f>F142</f>
        <v>100</v>
      </c>
      <c r="M142" s="21"/>
      <c r="N142" s="18"/>
      <c r="O142" s="798" t="s">
        <v>578</v>
      </c>
      <c r="P142" s="1161" t="s">
        <v>195</v>
      </c>
      <c r="Q142" s="14" t="s">
        <v>440</v>
      </c>
      <c r="R142" s="41"/>
      <c r="S142" s="21"/>
    </row>
    <row r="143" spans="1:19" ht="62.25" customHeight="1">
      <c r="A143" s="1393">
        <v>74</v>
      </c>
      <c r="B143" s="762" t="s">
        <v>1553</v>
      </c>
      <c r="C143" s="41" t="s">
        <v>398</v>
      </c>
      <c r="D143" s="43">
        <f>F143/E143</f>
        <v>39.77</v>
      </c>
      <c r="E143" s="41">
        <v>1</v>
      </c>
      <c r="F143" s="1436">
        <v>39.77</v>
      </c>
      <c r="G143" s="50"/>
      <c r="H143" s="43"/>
      <c r="I143" s="41">
        <f aca="true" t="shared" si="2" ref="I143:J147">E143</f>
        <v>1</v>
      </c>
      <c r="J143" s="16">
        <f t="shared" si="2"/>
        <v>39.77</v>
      </c>
      <c r="K143" s="41"/>
      <c r="L143" s="41"/>
      <c r="M143" s="41"/>
      <c r="N143" s="43"/>
      <c r="O143" s="798" t="s">
        <v>578</v>
      </c>
      <c r="P143" s="1161" t="s">
        <v>195</v>
      </c>
      <c r="Q143" s="785" t="s">
        <v>591</v>
      </c>
      <c r="R143" s="41"/>
      <c r="S143" s="21"/>
    </row>
    <row r="144" spans="1:19" ht="45" customHeight="1">
      <c r="A144" s="1393">
        <v>75</v>
      </c>
      <c r="B144" s="764" t="s">
        <v>1556</v>
      </c>
      <c r="C144" s="41" t="s">
        <v>398</v>
      </c>
      <c r="D144" s="43">
        <f>F144/E144</f>
        <v>44.86</v>
      </c>
      <c r="E144" s="41">
        <v>1</v>
      </c>
      <c r="F144" s="1436">
        <v>44.86</v>
      </c>
      <c r="G144" s="50"/>
      <c r="H144" s="43"/>
      <c r="I144" s="41">
        <f t="shared" si="2"/>
        <v>1</v>
      </c>
      <c r="J144" s="16">
        <f t="shared" si="2"/>
        <v>44.86</v>
      </c>
      <c r="K144" s="41"/>
      <c r="L144" s="41"/>
      <c r="M144" s="41"/>
      <c r="N144" s="43"/>
      <c r="O144" s="798" t="s">
        <v>578</v>
      </c>
      <c r="P144" s="1161" t="s">
        <v>195</v>
      </c>
      <c r="Q144" s="14" t="s">
        <v>1316</v>
      </c>
      <c r="R144" s="41"/>
      <c r="S144" s="21"/>
    </row>
    <row r="145" spans="1:19" ht="62.25" customHeight="1">
      <c r="A145" s="1393">
        <v>76</v>
      </c>
      <c r="B145" s="762" t="s">
        <v>1555</v>
      </c>
      <c r="C145" s="41" t="s">
        <v>398</v>
      </c>
      <c r="D145" s="43">
        <f>F145/E145</f>
        <v>39.77</v>
      </c>
      <c r="E145" s="41">
        <v>1</v>
      </c>
      <c r="F145" s="1436">
        <v>39.77</v>
      </c>
      <c r="G145" s="50"/>
      <c r="H145" s="43"/>
      <c r="I145" s="41">
        <f t="shared" si="2"/>
        <v>1</v>
      </c>
      <c r="J145" s="16">
        <f t="shared" si="2"/>
        <v>39.77</v>
      </c>
      <c r="K145" s="41"/>
      <c r="L145" s="41"/>
      <c r="M145" s="41"/>
      <c r="N145" s="43"/>
      <c r="O145" s="798" t="s">
        <v>578</v>
      </c>
      <c r="P145" s="1161" t="s">
        <v>195</v>
      </c>
      <c r="Q145" s="41"/>
      <c r="R145" s="41"/>
      <c r="S145" s="21"/>
    </row>
    <row r="146" spans="1:19" ht="34.5" customHeight="1">
      <c r="A146" s="1393">
        <v>77</v>
      </c>
      <c r="B146" s="765" t="s">
        <v>1554</v>
      </c>
      <c r="C146" s="41" t="s">
        <v>398</v>
      </c>
      <c r="D146" s="43">
        <f>F146/E146</f>
        <v>82.13</v>
      </c>
      <c r="E146" s="41">
        <v>1</v>
      </c>
      <c r="F146" s="1436">
        <v>82.13</v>
      </c>
      <c r="G146" s="50"/>
      <c r="H146" s="43"/>
      <c r="I146" s="41">
        <f t="shared" si="2"/>
        <v>1</v>
      </c>
      <c r="J146" s="16">
        <f t="shared" si="2"/>
        <v>82.13</v>
      </c>
      <c r="K146" s="41"/>
      <c r="L146" s="41"/>
      <c r="M146" s="41"/>
      <c r="N146" s="43"/>
      <c r="O146" s="798" t="s">
        <v>578</v>
      </c>
      <c r="P146" s="1161" t="s">
        <v>195</v>
      </c>
      <c r="Q146" s="41"/>
      <c r="R146" s="41"/>
      <c r="S146" s="21"/>
    </row>
    <row r="147" spans="1:19" ht="49.5" customHeight="1">
      <c r="A147" s="1393">
        <v>78</v>
      </c>
      <c r="B147" s="764" t="s">
        <v>1911</v>
      </c>
      <c r="C147" s="41" t="s">
        <v>398</v>
      </c>
      <c r="D147" s="43">
        <f>F147/E147</f>
        <v>40.12</v>
      </c>
      <c r="E147" s="41">
        <v>1</v>
      </c>
      <c r="F147" s="1436">
        <v>40.12</v>
      </c>
      <c r="G147" s="50"/>
      <c r="H147" s="43"/>
      <c r="I147" s="41">
        <f t="shared" si="2"/>
        <v>1</v>
      </c>
      <c r="J147" s="16">
        <f t="shared" si="2"/>
        <v>40.12</v>
      </c>
      <c r="K147" s="41"/>
      <c r="L147" s="41"/>
      <c r="M147" s="41"/>
      <c r="N147" s="43"/>
      <c r="O147" s="798" t="s">
        <v>578</v>
      </c>
      <c r="P147" s="1161" t="s">
        <v>195</v>
      </c>
      <c r="Q147" s="41"/>
      <c r="R147" s="41"/>
      <c r="S147" s="21"/>
    </row>
    <row r="148" spans="1:19" ht="15">
      <c r="A148" s="53"/>
      <c r="B148" s="33" t="s">
        <v>381</v>
      </c>
      <c r="C148" s="53"/>
      <c r="D148" s="35"/>
      <c r="E148" s="19"/>
      <c r="F148" s="35">
        <f>F147+F146+F145+F144+F143+F142+F141+F140+F139+F136+F135</f>
        <v>2299.3599999999997</v>
      </c>
      <c r="G148" s="35"/>
      <c r="H148" s="35">
        <f>H147+H146+H145+H144+H143+H142+H141+H140+H139+H136+H135</f>
        <v>0</v>
      </c>
      <c r="I148" s="35"/>
      <c r="J148" s="35">
        <f>J147+J146+J145+J144+J143+J142+J141+J140+J139+J136+J135</f>
        <v>1519.3600000000001</v>
      </c>
      <c r="K148" s="35"/>
      <c r="L148" s="35">
        <f>L147+L146+L145+L144+L143+L142+L141+L140+L139+L136+L135</f>
        <v>600</v>
      </c>
      <c r="M148" s="35"/>
      <c r="N148" s="35">
        <f>N147+N146+N145+N144+N143+N142+N141+N140+N139+N136+N135</f>
        <v>180</v>
      </c>
      <c r="O148" s="17"/>
      <c r="P148" s="17"/>
      <c r="Q148" s="17"/>
      <c r="R148" s="17"/>
      <c r="S148" s="21"/>
    </row>
    <row r="149" spans="1:19" ht="17.25" customHeight="1">
      <c r="A149" s="1529" t="s">
        <v>958</v>
      </c>
      <c r="B149" s="1530"/>
      <c r="C149" s="1530"/>
      <c r="D149" s="1530"/>
      <c r="E149" s="1531"/>
      <c r="F149" s="91">
        <f>F48+F51+F57+F80+F85+F98+F104+F107+F117+F121+F133+F148</f>
        <v>36291.64</v>
      </c>
      <c r="G149" s="91"/>
      <c r="H149" s="91">
        <f>H48+H51+H57+H80+H85+H98+H104+H107+H117+H121+H133+H148</f>
        <v>383.996</v>
      </c>
      <c r="I149" s="91"/>
      <c r="J149" s="91">
        <f>J48+J51+J57+J80+J85+J98+J104+J107+J117+J121+J133+J148</f>
        <v>12199.759999999998</v>
      </c>
      <c r="K149" s="91"/>
      <c r="L149" s="91">
        <f>L48+L51+L57+L80+L85+L98+L104+L107+L117+L121+L133+L148</f>
        <v>16433.218999999997</v>
      </c>
      <c r="M149" s="91"/>
      <c r="N149" s="91">
        <f>N48+N51+N57+N80+N85+N98+N104+N107+N117+N121+N133+N148</f>
        <v>7274.665</v>
      </c>
      <c r="O149" s="92"/>
      <c r="P149" s="92"/>
      <c r="Q149" s="92"/>
      <c r="R149" s="92"/>
      <c r="S149" s="93"/>
    </row>
    <row r="150" spans="1:19" ht="18.75">
      <c r="A150" s="1558" t="s">
        <v>402</v>
      </c>
      <c r="B150" s="1559"/>
      <c r="C150" s="1559"/>
      <c r="D150" s="1559"/>
      <c r="E150" s="1559"/>
      <c r="F150" s="1559"/>
      <c r="G150" s="1559"/>
      <c r="H150" s="1559"/>
      <c r="I150" s="1559"/>
      <c r="J150" s="1559"/>
      <c r="K150" s="1559"/>
      <c r="L150" s="1559"/>
      <c r="M150" s="1559"/>
      <c r="N150" s="1559"/>
      <c r="O150" s="90"/>
      <c r="P150" s="90"/>
      <c r="Q150" s="90"/>
      <c r="R150" s="90"/>
      <c r="S150" s="13"/>
    </row>
    <row r="151" spans="1:19" s="23" customFormat="1" ht="33" customHeight="1">
      <c r="A151" s="1544" t="s">
        <v>436</v>
      </c>
      <c r="B151" s="1545"/>
      <c r="C151" s="1528"/>
      <c r="D151" s="616"/>
      <c r="E151" s="616"/>
      <c r="F151" s="616"/>
      <c r="G151" s="616"/>
      <c r="H151" s="616"/>
      <c r="I151" s="616"/>
      <c r="J151" s="616"/>
      <c r="K151" s="616"/>
      <c r="L151" s="616"/>
      <c r="M151" s="616"/>
      <c r="N151" s="616"/>
      <c r="O151" s="617"/>
      <c r="P151" s="617"/>
      <c r="Q151" s="617"/>
      <c r="R151" s="617"/>
      <c r="S151" s="618"/>
    </row>
    <row r="152" spans="1:19" s="22" customFormat="1" ht="48" customHeight="1">
      <c r="A152" s="580">
        <v>79</v>
      </c>
      <c r="B152" s="1244" t="s">
        <v>437</v>
      </c>
      <c r="C152" s="47" t="s">
        <v>398</v>
      </c>
      <c r="D152" s="853">
        <f>F152/E152</f>
        <v>0.48015511391177895</v>
      </c>
      <c r="E152" s="62">
        <v>2063</v>
      </c>
      <c r="F152" s="1438">
        <v>990.56</v>
      </c>
      <c r="G152" s="54"/>
      <c r="H152" s="55"/>
      <c r="I152" s="54">
        <v>969</v>
      </c>
      <c r="J152" s="55">
        <f>D152*I152</f>
        <v>465.27030538051383</v>
      </c>
      <c r="K152" s="56">
        <v>949</v>
      </c>
      <c r="L152" s="55">
        <f>D152*K152</f>
        <v>455.6672031022782</v>
      </c>
      <c r="M152" s="54">
        <v>145</v>
      </c>
      <c r="N152" s="55">
        <f>M152*D152</f>
        <v>69.62249151720795</v>
      </c>
      <c r="O152" s="1348" t="s">
        <v>578</v>
      </c>
      <c r="P152" s="1161"/>
      <c r="Q152" s="785" t="s">
        <v>579</v>
      </c>
      <c r="R152" s="58"/>
      <c r="S152" s="57"/>
    </row>
    <row r="153" spans="1:19" s="22" customFormat="1" ht="42" customHeight="1">
      <c r="A153" s="580">
        <v>80</v>
      </c>
      <c r="B153" s="1244" t="s">
        <v>441</v>
      </c>
      <c r="C153" s="47" t="s">
        <v>398</v>
      </c>
      <c r="D153" s="853">
        <f>F153/E153</f>
        <v>1.0926291079812207</v>
      </c>
      <c r="E153" s="62">
        <v>426</v>
      </c>
      <c r="F153" s="1438">
        <v>465.46</v>
      </c>
      <c r="G153" s="55"/>
      <c r="H153" s="55"/>
      <c r="I153" s="62">
        <v>217</v>
      </c>
      <c r="J153" s="55">
        <f>D153*I153</f>
        <v>237.1005164319249</v>
      </c>
      <c r="K153" s="62">
        <v>146</v>
      </c>
      <c r="L153" s="55">
        <f>K153*D153</f>
        <v>159.52384976525823</v>
      </c>
      <c r="M153" s="62">
        <v>63</v>
      </c>
      <c r="N153" s="55">
        <f>M153*D153</f>
        <v>68.8356338028169</v>
      </c>
      <c r="O153" s="1348" t="s">
        <v>578</v>
      </c>
      <c r="P153" s="1161"/>
      <c r="Q153" s="25" t="s">
        <v>1317</v>
      </c>
      <c r="R153" s="58"/>
      <c r="S153" s="63"/>
    </row>
    <row r="154" spans="1:19" s="22" customFormat="1" ht="15.75">
      <c r="A154" s="815"/>
      <c r="B154" s="59" t="s">
        <v>381</v>
      </c>
      <c r="C154" s="61"/>
      <c r="D154" s="712"/>
      <c r="E154" s="32"/>
      <c r="F154" s="32">
        <f>F152+F153</f>
        <v>1456.02</v>
      </c>
      <c r="G154" s="32"/>
      <c r="H154" s="32">
        <f>H152+H153</f>
        <v>0</v>
      </c>
      <c r="I154" s="32"/>
      <c r="J154" s="32">
        <f>J152+J153</f>
        <v>702.3708218124387</v>
      </c>
      <c r="K154" s="32"/>
      <c r="L154" s="32">
        <f>L152+L153</f>
        <v>615.1910528675364</v>
      </c>
      <c r="M154" s="32"/>
      <c r="N154" s="32">
        <f>N152+N153</f>
        <v>138.45812532002486</v>
      </c>
      <c r="O154" s="31"/>
      <c r="P154" s="31"/>
      <c r="Q154" s="31"/>
      <c r="R154" s="31"/>
      <c r="S154" s="61"/>
    </row>
    <row r="155" spans="1:19" s="106" customFormat="1" ht="15.75" collapsed="1">
      <c r="A155" s="1600" t="s">
        <v>442</v>
      </c>
      <c r="B155" s="1601"/>
      <c r="C155" s="1602"/>
      <c r="D155" s="713"/>
      <c r="E155" s="620"/>
      <c r="F155" s="619"/>
      <c r="G155" s="621"/>
      <c r="H155" s="622"/>
      <c r="I155" s="623"/>
      <c r="J155" s="622"/>
      <c r="K155" s="623"/>
      <c r="L155" s="622"/>
      <c r="M155" s="622"/>
      <c r="N155" s="624"/>
      <c r="O155" s="624"/>
      <c r="P155" s="624"/>
      <c r="Q155" s="624"/>
      <c r="R155" s="624"/>
      <c r="S155" s="624"/>
    </row>
    <row r="156" spans="1:19" s="106" customFormat="1" ht="34.5" customHeight="1">
      <c r="A156" s="819">
        <v>81</v>
      </c>
      <c r="B156" s="772" t="s">
        <v>403</v>
      </c>
      <c r="C156" s="55" t="s">
        <v>398</v>
      </c>
      <c r="D156" s="1274">
        <v>0.137388</v>
      </c>
      <c r="E156" s="111">
        <v>23090</v>
      </c>
      <c r="F156" s="110">
        <f>D156*E156</f>
        <v>3172.2889200000004</v>
      </c>
      <c r="G156" s="766">
        <v>5772</v>
      </c>
      <c r="H156" s="767">
        <f>D156*G156</f>
        <v>793.003536</v>
      </c>
      <c r="I156" s="766">
        <v>5773</v>
      </c>
      <c r="J156" s="110">
        <f>I156*D156</f>
        <v>793.140924</v>
      </c>
      <c r="K156" s="766">
        <v>5772</v>
      </c>
      <c r="L156" s="767">
        <f>K156*D156</f>
        <v>793.003536</v>
      </c>
      <c r="M156" s="766">
        <v>5773</v>
      </c>
      <c r="N156" s="1439">
        <f>M156*D156</f>
        <v>793.140924</v>
      </c>
      <c r="O156" s="20" t="s">
        <v>578</v>
      </c>
      <c r="P156" s="1161"/>
      <c r="Q156" s="785" t="s">
        <v>580</v>
      </c>
      <c r="R156" s="769"/>
      <c r="S156" s="770"/>
    </row>
    <row r="157" spans="1:19" s="106" customFormat="1" ht="46.5" customHeight="1">
      <c r="A157" s="819">
        <v>82</v>
      </c>
      <c r="B157" s="772" t="s">
        <v>443</v>
      </c>
      <c r="C157" s="55" t="s">
        <v>398</v>
      </c>
      <c r="D157" s="1274">
        <v>0.454812</v>
      </c>
      <c r="E157" s="111">
        <v>2314</v>
      </c>
      <c r="F157" s="110">
        <f>D157*E157</f>
        <v>1052.434968</v>
      </c>
      <c r="G157" s="771">
        <v>578</v>
      </c>
      <c r="H157" s="767">
        <f>D157*G157</f>
        <v>262.881336</v>
      </c>
      <c r="I157" s="771">
        <v>579</v>
      </c>
      <c r="J157" s="110">
        <f>I157*D157</f>
        <v>263.336148</v>
      </c>
      <c r="K157" s="771">
        <v>578</v>
      </c>
      <c r="L157" s="767">
        <f>K157*D157</f>
        <v>262.881336</v>
      </c>
      <c r="M157" s="771">
        <v>579</v>
      </c>
      <c r="N157" s="1439">
        <f>M157*D157</f>
        <v>263.336148</v>
      </c>
      <c r="O157" s="20" t="s">
        <v>578</v>
      </c>
      <c r="P157" s="1161"/>
      <c r="Q157" s="25" t="s">
        <v>1318</v>
      </c>
      <c r="R157" s="769"/>
      <c r="S157" s="770"/>
    </row>
    <row r="158" spans="1:19" s="106" customFormat="1" ht="46.5" customHeight="1">
      <c r="A158" s="1440">
        <v>83</v>
      </c>
      <c r="B158" s="1441" t="s">
        <v>818</v>
      </c>
      <c r="C158" s="1444" t="s">
        <v>398</v>
      </c>
      <c r="D158" s="1442">
        <f>F158/E158</f>
        <v>1.504375</v>
      </c>
      <c r="E158" s="1443">
        <v>80</v>
      </c>
      <c r="F158" s="1444">
        <v>120.35</v>
      </c>
      <c r="G158" s="1445"/>
      <c r="H158" s="1446"/>
      <c r="I158" s="1445"/>
      <c r="J158" s="1444"/>
      <c r="K158" s="1445"/>
      <c r="L158" s="1446"/>
      <c r="M158" s="1447">
        <f>E158</f>
        <v>80</v>
      </c>
      <c r="N158" s="1448">
        <f>F158</f>
        <v>120.35</v>
      </c>
      <c r="O158" s="601" t="s">
        <v>578</v>
      </c>
      <c r="P158" s="1409"/>
      <c r="Q158" s="1275"/>
      <c r="R158" s="1449"/>
      <c r="S158" s="1450"/>
    </row>
    <row r="159" spans="1:19" s="106" customFormat="1" ht="15">
      <c r="A159" s="107"/>
      <c r="B159" s="816" t="s">
        <v>381</v>
      </c>
      <c r="C159" s="817"/>
      <c r="D159" s="817"/>
      <c r="E159" s="818"/>
      <c r="F159" s="817">
        <f>F156+F157+F158</f>
        <v>4345.073888000001</v>
      </c>
      <c r="G159" s="817"/>
      <c r="H159" s="817">
        <f>H156+H157+H158</f>
        <v>1055.884872</v>
      </c>
      <c r="I159" s="818"/>
      <c r="J159" s="817">
        <f>J156+J157+J158</f>
        <v>1056.4770720000001</v>
      </c>
      <c r="K159" s="817"/>
      <c r="L159" s="817">
        <f>L156+L157+L158</f>
        <v>1055.884872</v>
      </c>
      <c r="M159" s="817"/>
      <c r="N159" s="817">
        <f>N156+N157+N158</f>
        <v>1176.827072</v>
      </c>
      <c r="O159" s="817"/>
      <c r="P159" s="817"/>
      <c r="Q159" s="108"/>
      <c r="R159" s="108"/>
      <c r="S159" s="108"/>
    </row>
    <row r="160" spans="1:19" s="22" customFormat="1" ht="20.25" customHeight="1">
      <c r="A160" s="1605" t="s">
        <v>444</v>
      </c>
      <c r="B160" s="1607"/>
      <c r="C160" s="625"/>
      <c r="D160" s="626"/>
      <c r="E160" s="626"/>
      <c r="F160" s="626"/>
      <c r="G160" s="627" t="s">
        <v>698</v>
      </c>
      <c r="H160" s="626"/>
      <c r="I160" s="626" t="s">
        <v>698</v>
      </c>
      <c r="J160" s="626"/>
      <c r="K160" s="626"/>
      <c r="L160" s="626"/>
      <c r="M160" s="626"/>
      <c r="N160" s="626"/>
      <c r="O160" s="601"/>
      <c r="P160" s="601"/>
      <c r="Q160" s="601"/>
      <c r="R160" s="601"/>
      <c r="S160" s="625"/>
    </row>
    <row r="161" spans="1:19" s="22" customFormat="1" ht="30">
      <c r="A161" s="820">
        <v>84</v>
      </c>
      <c r="B161" s="772" t="s">
        <v>434</v>
      </c>
      <c r="C161" s="55" t="s">
        <v>398</v>
      </c>
      <c r="D161" s="854">
        <f>F161/E161</f>
        <v>0.52</v>
      </c>
      <c r="E161" s="111">
        <v>423</v>
      </c>
      <c r="F161" s="110">
        <v>219.96</v>
      </c>
      <c r="G161" s="1451">
        <v>105</v>
      </c>
      <c r="H161" s="773">
        <f>D161*G161</f>
        <v>54.6</v>
      </c>
      <c r="I161" s="1451">
        <v>105</v>
      </c>
      <c r="J161" s="773">
        <f>D161*I161</f>
        <v>54.6</v>
      </c>
      <c r="K161" s="1451">
        <v>105</v>
      </c>
      <c r="L161" s="773">
        <f>K161*D161</f>
        <v>54.6</v>
      </c>
      <c r="M161" s="1451">
        <v>108</v>
      </c>
      <c r="N161" s="773">
        <f>D161*M161</f>
        <v>56.160000000000004</v>
      </c>
      <c r="O161" s="798" t="s">
        <v>578</v>
      </c>
      <c r="P161" s="1161"/>
      <c r="Q161" s="785" t="s">
        <v>581</v>
      </c>
      <c r="R161" s="58"/>
      <c r="S161" s="63"/>
    </row>
    <row r="162" spans="1:19" s="22" customFormat="1" ht="30">
      <c r="A162" s="820">
        <v>85</v>
      </c>
      <c r="B162" s="772" t="s">
        <v>435</v>
      </c>
      <c r="C162" s="55" t="s">
        <v>398</v>
      </c>
      <c r="D162" s="854">
        <f>F162/E162</f>
        <v>1.04</v>
      </c>
      <c r="E162" s="111">
        <v>150</v>
      </c>
      <c r="F162" s="110">
        <v>156</v>
      </c>
      <c r="G162" s="1451">
        <v>37</v>
      </c>
      <c r="H162" s="773">
        <f>D162*G162</f>
        <v>38.480000000000004</v>
      </c>
      <c r="I162" s="1451">
        <v>37</v>
      </c>
      <c r="J162" s="773">
        <f>D162*I162</f>
        <v>38.480000000000004</v>
      </c>
      <c r="K162" s="1451">
        <v>37</v>
      </c>
      <c r="L162" s="773">
        <f>D162*K162</f>
        <v>38.480000000000004</v>
      </c>
      <c r="M162" s="1451">
        <v>39</v>
      </c>
      <c r="N162" s="773">
        <f>D162*M162</f>
        <v>40.56</v>
      </c>
      <c r="O162" s="798" t="s">
        <v>578</v>
      </c>
      <c r="P162" s="1161"/>
      <c r="Q162" s="25" t="s">
        <v>1319</v>
      </c>
      <c r="R162" s="58"/>
      <c r="S162" s="63"/>
    </row>
    <row r="163" spans="1:19" s="22" customFormat="1" ht="15.75">
      <c r="A163" s="815"/>
      <c r="B163" s="59" t="s">
        <v>381</v>
      </c>
      <c r="C163" s="61"/>
      <c r="D163" s="32"/>
      <c r="E163" s="32"/>
      <c r="F163" s="32">
        <f>F161+F162</f>
        <v>375.96000000000004</v>
      </c>
      <c r="G163" s="32"/>
      <c r="H163" s="32">
        <f>H161+H162</f>
        <v>93.08000000000001</v>
      </c>
      <c r="I163" s="32"/>
      <c r="J163" s="32">
        <f>J161+J162</f>
        <v>93.08000000000001</v>
      </c>
      <c r="K163" s="32"/>
      <c r="L163" s="32">
        <f>L161+L162</f>
        <v>93.08000000000001</v>
      </c>
      <c r="M163" s="32"/>
      <c r="N163" s="32">
        <f>N161+N162</f>
        <v>96.72</v>
      </c>
      <c r="O163" s="32"/>
      <c r="P163" s="32"/>
      <c r="Q163" s="32"/>
      <c r="R163" s="32"/>
      <c r="S163" s="32"/>
    </row>
    <row r="164" spans="1:19" s="22" customFormat="1" ht="31.5" customHeight="1">
      <c r="A164" s="1605" t="s">
        <v>1095</v>
      </c>
      <c r="B164" s="1606"/>
      <c r="C164" s="1607"/>
      <c r="D164" s="626"/>
      <c r="E164" s="626"/>
      <c r="F164" s="626"/>
      <c r="G164" s="626"/>
      <c r="H164" s="626"/>
      <c r="I164" s="626"/>
      <c r="J164" s="626"/>
      <c r="K164" s="626"/>
      <c r="L164" s="626"/>
      <c r="M164" s="626"/>
      <c r="N164" s="626"/>
      <c r="O164" s="626"/>
      <c r="P164" s="626"/>
      <c r="Q164" s="599" t="s">
        <v>583</v>
      </c>
      <c r="R164" s="626"/>
      <c r="S164" s="626"/>
    </row>
    <row r="165" spans="1:19" s="22" customFormat="1" ht="30">
      <c r="A165" s="820">
        <v>86</v>
      </c>
      <c r="B165" s="772" t="s">
        <v>433</v>
      </c>
      <c r="C165" s="55" t="s">
        <v>398</v>
      </c>
      <c r="D165" s="110">
        <f>F165/E165</f>
        <v>5.833333333333333</v>
      </c>
      <c r="E165" s="111">
        <v>60</v>
      </c>
      <c r="F165" s="110">
        <v>350</v>
      </c>
      <c r="G165" s="64"/>
      <c r="H165" s="64"/>
      <c r="I165" s="773">
        <v>30</v>
      </c>
      <c r="J165" s="773">
        <v>175</v>
      </c>
      <c r="K165" s="773">
        <v>30</v>
      </c>
      <c r="L165" s="773">
        <v>175</v>
      </c>
      <c r="M165" s="64"/>
      <c r="N165" s="64"/>
      <c r="O165" s="798" t="s">
        <v>578</v>
      </c>
      <c r="P165" s="1161"/>
      <c r="Q165" s="25" t="s">
        <v>1320</v>
      </c>
      <c r="R165" s="64"/>
      <c r="S165" s="64"/>
    </row>
    <row r="166" spans="1:19" s="22" customFormat="1" ht="14.25">
      <c r="A166" s="629"/>
      <c r="B166" s="628" t="s">
        <v>381</v>
      </c>
      <c r="C166" s="630"/>
      <c r="D166" s="630"/>
      <c r="E166" s="631"/>
      <c r="F166" s="630">
        <f>SUM(F165)</f>
        <v>350</v>
      </c>
      <c r="G166" s="630"/>
      <c r="H166" s="630">
        <f>SUM(H165)</f>
        <v>0</v>
      </c>
      <c r="I166" s="630"/>
      <c r="J166" s="630">
        <f>SUM(J165)</f>
        <v>175</v>
      </c>
      <c r="K166" s="630"/>
      <c r="L166" s="630">
        <f>SUM(L165)</f>
        <v>175</v>
      </c>
      <c r="M166" s="630"/>
      <c r="N166" s="630">
        <f>SUM(N165)</f>
        <v>0</v>
      </c>
      <c r="O166" s="632"/>
      <c r="P166" s="632"/>
      <c r="Q166" s="632"/>
      <c r="R166" s="632"/>
      <c r="S166" s="634"/>
    </row>
    <row r="167" spans="1:19" s="22" customFormat="1" ht="15.75">
      <c r="A167" s="1603" t="s">
        <v>378</v>
      </c>
      <c r="B167" s="1604"/>
      <c r="C167" s="625"/>
      <c r="D167" s="626"/>
      <c r="E167" s="626"/>
      <c r="F167" s="626"/>
      <c r="G167" s="626"/>
      <c r="H167" s="626"/>
      <c r="I167" s="626"/>
      <c r="J167" s="626"/>
      <c r="K167" s="626"/>
      <c r="L167" s="626"/>
      <c r="M167" s="626"/>
      <c r="N167" s="626"/>
      <c r="O167" s="601"/>
      <c r="P167" s="601"/>
      <c r="Q167" s="601"/>
      <c r="R167" s="601"/>
      <c r="S167" s="625"/>
    </row>
    <row r="168" spans="1:19" s="22" customFormat="1" ht="15">
      <c r="A168" s="821">
        <v>87</v>
      </c>
      <c r="B168" s="776" t="s">
        <v>1096</v>
      </c>
      <c r="C168" s="55" t="s">
        <v>398</v>
      </c>
      <c r="D168" s="55">
        <f>F168/E168</f>
        <v>5.862</v>
      </c>
      <c r="E168" s="62">
        <v>5</v>
      </c>
      <c r="F168" s="110">
        <v>29.31</v>
      </c>
      <c r="G168" s="774"/>
      <c r="H168" s="775"/>
      <c r="I168" s="774">
        <f>E168</f>
        <v>5</v>
      </c>
      <c r="J168" s="775">
        <f>F168</f>
        <v>29.31</v>
      </c>
      <c r="K168" s="774"/>
      <c r="L168" s="775"/>
      <c r="M168" s="774"/>
      <c r="N168" s="775"/>
      <c r="O168" s="798" t="s">
        <v>578</v>
      </c>
      <c r="P168" s="1161"/>
      <c r="Q168" s="785" t="s">
        <v>582</v>
      </c>
      <c r="R168" s="58"/>
      <c r="S168" s="63"/>
    </row>
    <row r="169" spans="1:19" s="22" customFormat="1" ht="15">
      <c r="A169" s="821">
        <v>88</v>
      </c>
      <c r="B169" s="776" t="s">
        <v>1098</v>
      </c>
      <c r="C169" s="55" t="s">
        <v>398</v>
      </c>
      <c r="D169" s="55">
        <f>F169/E169</f>
        <v>2.4059999999999997</v>
      </c>
      <c r="E169" s="62">
        <v>5</v>
      </c>
      <c r="F169" s="55">
        <v>12.03</v>
      </c>
      <c r="G169" s="774"/>
      <c r="H169" s="775"/>
      <c r="I169" s="774">
        <f>E169</f>
        <v>5</v>
      </c>
      <c r="J169" s="775">
        <f>F169</f>
        <v>12.03</v>
      </c>
      <c r="K169" s="774"/>
      <c r="L169" s="775"/>
      <c r="M169" s="774"/>
      <c r="N169" s="775"/>
      <c r="O169" s="798" t="s">
        <v>578</v>
      </c>
      <c r="P169" s="1161"/>
      <c r="Q169" s="25" t="s">
        <v>348</v>
      </c>
      <c r="R169" s="58"/>
      <c r="S169" s="63"/>
    </row>
    <row r="170" spans="1:19" s="22" customFormat="1" ht="15">
      <c r="A170" s="1452">
        <v>89</v>
      </c>
      <c r="B170" s="1453" t="s">
        <v>819</v>
      </c>
      <c r="C170" s="1444" t="s">
        <v>398</v>
      </c>
      <c r="D170" s="1444">
        <f>F170/E170</f>
        <v>3.54</v>
      </c>
      <c r="E170" s="1443">
        <v>1</v>
      </c>
      <c r="F170" s="1444">
        <v>3.54</v>
      </c>
      <c r="G170" s="1454"/>
      <c r="H170" s="1455"/>
      <c r="I170" s="1454"/>
      <c r="J170" s="1455"/>
      <c r="K170" s="1454"/>
      <c r="L170" s="1455"/>
      <c r="M170" s="1454">
        <f>E170</f>
        <v>1</v>
      </c>
      <c r="N170" s="1455">
        <f>F170</f>
        <v>3.54</v>
      </c>
      <c r="O170" s="1437" t="s">
        <v>578</v>
      </c>
      <c r="P170" s="1409"/>
      <c r="Q170" s="1275"/>
      <c r="R170" s="799"/>
      <c r="S170" s="625"/>
    </row>
    <row r="171" spans="1:19" s="22" customFormat="1" ht="15">
      <c r="A171" s="1452">
        <v>90</v>
      </c>
      <c r="B171" s="1453" t="s">
        <v>820</v>
      </c>
      <c r="C171" s="1444" t="s">
        <v>398</v>
      </c>
      <c r="D171" s="1456">
        <f>F171/E171</f>
        <v>2.495</v>
      </c>
      <c r="E171" s="1443">
        <v>1</v>
      </c>
      <c r="F171" s="1456">
        <v>2.495</v>
      </c>
      <c r="G171" s="1454"/>
      <c r="H171" s="1455"/>
      <c r="I171" s="1454"/>
      <c r="J171" s="1455"/>
      <c r="K171" s="1454"/>
      <c r="L171" s="1455"/>
      <c r="M171" s="1454">
        <v>1</v>
      </c>
      <c r="N171" s="1457">
        <f>F171</f>
        <v>2.495</v>
      </c>
      <c r="O171" s="1437" t="s">
        <v>578</v>
      </c>
      <c r="P171" s="1409"/>
      <c r="Q171" s="1275"/>
      <c r="R171" s="799"/>
      <c r="S171" s="625"/>
    </row>
    <row r="172" spans="1:19" s="23" customFormat="1" ht="15">
      <c r="A172" s="61"/>
      <c r="B172" s="65" t="s">
        <v>381</v>
      </c>
      <c r="C172" s="61"/>
      <c r="D172" s="32"/>
      <c r="E172" s="32"/>
      <c r="F172" s="32">
        <f>F168+F169+F170+F171</f>
        <v>47.37499999999999</v>
      </c>
      <c r="G172" s="32"/>
      <c r="H172" s="32">
        <f>H168+H169+H170+H171</f>
        <v>0</v>
      </c>
      <c r="I172" s="32"/>
      <c r="J172" s="32">
        <f>J168+J169+J170+J171</f>
        <v>41.339999999999996</v>
      </c>
      <c r="K172" s="32"/>
      <c r="L172" s="32">
        <f>L168+L169+L170+L171</f>
        <v>0</v>
      </c>
      <c r="M172" s="32"/>
      <c r="N172" s="32">
        <f>N168+N169+N170+N171</f>
        <v>6.035</v>
      </c>
      <c r="O172" s="60"/>
      <c r="P172" s="60"/>
      <c r="Q172" s="60"/>
      <c r="R172" s="60"/>
      <c r="S172" s="61"/>
    </row>
    <row r="173" spans="1:19" s="23" customFormat="1" ht="15.75">
      <c r="A173" s="1603" t="s">
        <v>1099</v>
      </c>
      <c r="B173" s="1604"/>
      <c r="C173" s="625"/>
      <c r="D173" s="626"/>
      <c r="E173" s="626"/>
      <c r="F173" s="626"/>
      <c r="G173" s="626"/>
      <c r="H173" s="626"/>
      <c r="I173" s="626"/>
      <c r="J173" s="626"/>
      <c r="K173" s="626"/>
      <c r="L173" s="626"/>
      <c r="M173" s="626"/>
      <c r="N173" s="626"/>
      <c r="O173" s="601"/>
      <c r="P173" s="601"/>
      <c r="Q173" s="601"/>
      <c r="R173" s="601"/>
      <c r="S173" s="625"/>
    </row>
    <row r="174" spans="1:19" s="23" customFormat="1" ht="15">
      <c r="A174" s="822">
        <v>91</v>
      </c>
      <c r="B174" s="776" t="s">
        <v>1100</v>
      </c>
      <c r="C174" s="775" t="s">
        <v>398</v>
      </c>
      <c r="D174" s="777">
        <v>5.28461571428571</v>
      </c>
      <c r="E174" s="774">
        <v>14</v>
      </c>
      <c r="F174" s="775">
        <v>73.99680000000001</v>
      </c>
      <c r="G174" s="775"/>
      <c r="H174" s="775"/>
      <c r="I174" s="774">
        <v>14</v>
      </c>
      <c r="J174" s="775">
        <v>73.99680000000001</v>
      </c>
      <c r="K174" s="778"/>
      <c r="L174" s="778"/>
      <c r="M174" s="778"/>
      <c r="N174" s="778"/>
      <c r="O174" s="798" t="s">
        <v>578</v>
      </c>
      <c r="P174" s="1161"/>
      <c r="Q174" s="58"/>
      <c r="R174" s="58"/>
      <c r="S174" s="63"/>
    </row>
    <row r="175" spans="1:19" s="23" customFormat="1" ht="15.75">
      <c r="A175" s="1603" t="s">
        <v>1386</v>
      </c>
      <c r="B175" s="1604"/>
      <c r="C175" s="625"/>
      <c r="D175" s="626"/>
      <c r="E175" s="626"/>
      <c r="F175" s="626"/>
      <c r="G175" s="626"/>
      <c r="H175" s="626"/>
      <c r="I175" s="626"/>
      <c r="J175" s="626"/>
      <c r="K175" s="626"/>
      <c r="L175" s="626"/>
      <c r="M175" s="626"/>
      <c r="N175" s="626"/>
      <c r="O175" s="601"/>
      <c r="P175" s="601"/>
      <c r="Q175" s="601"/>
      <c r="R175" s="601"/>
      <c r="S175" s="625"/>
    </row>
    <row r="176" spans="1:19" s="23" customFormat="1" ht="24" customHeight="1">
      <c r="A176" s="822">
        <v>92</v>
      </c>
      <c r="B176" s="776" t="s">
        <v>345</v>
      </c>
      <c r="C176" s="775" t="s">
        <v>398</v>
      </c>
      <c r="D176" s="775">
        <v>52.9684357894737</v>
      </c>
      <c r="E176" s="774">
        <v>9</v>
      </c>
      <c r="F176" s="775">
        <f>D176*E176</f>
        <v>476.7159221052633</v>
      </c>
      <c r="G176" s="775"/>
      <c r="H176" s="775"/>
      <c r="I176" s="774">
        <v>4</v>
      </c>
      <c r="J176" s="775">
        <f>D176*I176</f>
        <v>211.8737431578948</v>
      </c>
      <c r="K176" s="774">
        <v>5</v>
      </c>
      <c r="L176" s="775">
        <f>D176*K176</f>
        <v>264.8421789473685</v>
      </c>
      <c r="M176" s="778"/>
      <c r="N176" s="778"/>
      <c r="O176" s="798" t="s">
        <v>578</v>
      </c>
      <c r="P176" s="1161"/>
      <c r="Q176" s="20" t="s">
        <v>1321</v>
      </c>
      <c r="R176" s="58"/>
      <c r="S176" s="63"/>
    </row>
    <row r="177" spans="1:19" s="22" customFormat="1" ht="14.25">
      <c r="A177" s="633"/>
      <c r="B177" s="628" t="s">
        <v>381</v>
      </c>
      <c r="C177" s="630"/>
      <c r="D177" s="630"/>
      <c r="E177" s="631"/>
      <c r="F177" s="630">
        <f>F174+F176</f>
        <v>550.7127221052633</v>
      </c>
      <c r="G177" s="630"/>
      <c r="H177" s="630">
        <f>SUM(H174)</f>
        <v>0</v>
      </c>
      <c r="I177" s="630"/>
      <c r="J177" s="630">
        <f>J174+J176</f>
        <v>285.8705431578948</v>
      </c>
      <c r="K177" s="630"/>
      <c r="L177" s="630">
        <f>L176</f>
        <v>264.8421789473685</v>
      </c>
      <c r="M177" s="630"/>
      <c r="N177" s="630">
        <f>SUM(N174)</f>
        <v>0</v>
      </c>
      <c r="O177" s="630"/>
      <c r="P177" s="630"/>
      <c r="Q177" s="630"/>
      <c r="R177" s="630"/>
      <c r="S177" s="630"/>
    </row>
    <row r="178" spans="1:19" s="23" customFormat="1" ht="18.75">
      <c r="A178" s="1610" t="s">
        <v>959</v>
      </c>
      <c r="B178" s="1611"/>
      <c r="C178" s="1611"/>
      <c r="D178" s="1611"/>
      <c r="E178" s="1612"/>
      <c r="F178" s="797">
        <f>F154+F159+F163+F166+F172+F177</f>
        <v>7125.141610105265</v>
      </c>
      <c r="G178" s="1283"/>
      <c r="H178" s="797">
        <f>H154+H159+H163+H166+H172+H177</f>
        <v>1148.964872</v>
      </c>
      <c r="I178" s="703"/>
      <c r="J178" s="797">
        <f>J154+J159+J163+J166+J172+J177</f>
        <v>2354.1384369703337</v>
      </c>
      <c r="K178" s="703"/>
      <c r="L178" s="797">
        <f>L154+L159+L163+L166+L172+L177</f>
        <v>2203.998103814905</v>
      </c>
      <c r="M178" s="703"/>
      <c r="N178" s="797">
        <f>N154+N159+N163+N166+N172+N177</f>
        <v>1418.040197320025</v>
      </c>
      <c r="O178" s="31"/>
      <c r="P178" s="31"/>
      <c r="Q178" s="31"/>
      <c r="R178" s="31"/>
      <c r="S178" s="24"/>
    </row>
    <row r="179" spans="1:19" ht="18.75">
      <c r="A179" s="1558" t="s">
        <v>404</v>
      </c>
      <c r="B179" s="1559"/>
      <c r="C179" s="1559"/>
      <c r="D179" s="1559"/>
      <c r="E179" s="1559"/>
      <c r="F179" s="1559"/>
      <c r="G179" s="1559"/>
      <c r="H179" s="1559"/>
      <c r="I179" s="1559"/>
      <c r="J179" s="1559"/>
      <c r="K179" s="1559"/>
      <c r="L179" s="1559"/>
      <c r="M179" s="1559"/>
      <c r="N179" s="1559"/>
      <c r="O179" s="12"/>
      <c r="P179" s="12"/>
      <c r="Q179" s="12"/>
      <c r="R179" s="12"/>
      <c r="S179" s="13"/>
    </row>
    <row r="180" spans="1:19" ht="48" customHeight="1">
      <c r="A180" s="1543" t="s">
        <v>405</v>
      </c>
      <c r="B180" s="1524"/>
      <c r="C180" s="635"/>
      <c r="D180" s="636"/>
      <c r="E180" s="637"/>
      <c r="F180" s="638"/>
      <c r="G180" s="639"/>
      <c r="H180" s="639"/>
      <c r="I180" s="639"/>
      <c r="J180" s="639"/>
      <c r="K180" s="639"/>
      <c r="L180" s="639"/>
      <c r="M180" s="639"/>
      <c r="N180" s="639"/>
      <c r="O180" s="601"/>
      <c r="P180" s="601"/>
      <c r="Q180" s="601"/>
      <c r="R180" s="601"/>
      <c r="S180" s="640"/>
    </row>
    <row r="181" spans="1:19" ht="33.75" customHeight="1">
      <c r="A181" s="1608" t="s">
        <v>455</v>
      </c>
      <c r="B181" s="1609"/>
      <c r="C181" s="99"/>
      <c r="D181" s="66"/>
      <c r="E181" s="67"/>
      <c r="F181" s="68"/>
      <c r="G181" s="69"/>
      <c r="H181" s="69"/>
      <c r="I181" s="69"/>
      <c r="J181" s="69"/>
      <c r="K181" s="69"/>
      <c r="L181" s="69"/>
      <c r="M181" s="69"/>
      <c r="N181" s="69"/>
      <c r="O181" s="20"/>
      <c r="P181" s="20"/>
      <c r="Q181" s="20"/>
      <c r="R181" s="20"/>
      <c r="S181" s="39"/>
    </row>
    <row r="182" spans="1:19" s="23" customFormat="1" ht="26.25" customHeight="1">
      <c r="A182" s="823">
        <v>93</v>
      </c>
      <c r="B182" s="641" t="s">
        <v>1101</v>
      </c>
      <c r="C182" s="779" t="s">
        <v>398</v>
      </c>
      <c r="D182" s="642">
        <f>F182/E182</f>
        <v>24.25</v>
      </c>
      <c r="E182" s="643">
        <v>8</v>
      </c>
      <c r="F182" s="644">
        <v>194</v>
      </c>
      <c r="G182" s="71"/>
      <c r="H182" s="71"/>
      <c r="I182" s="71"/>
      <c r="J182" s="71"/>
      <c r="K182" s="643">
        <v>8</v>
      </c>
      <c r="L182" s="644">
        <f>D182*E182</f>
        <v>194</v>
      </c>
      <c r="M182" s="71"/>
      <c r="N182" s="69"/>
      <c r="O182" s="798" t="s">
        <v>578</v>
      </c>
      <c r="P182" s="1161"/>
      <c r="Q182" s="785" t="s">
        <v>584</v>
      </c>
      <c r="R182" s="58"/>
      <c r="S182" s="70"/>
    </row>
    <row r="183" spans="1:19" s="23" customFormat="1" ht="15">
      <c r="A183" s="823">
        <v>94</v>
      </c>
      <c r="B183" s="641" t="s">
        <v>1242</v>
      </c>
      <c r="C183" s="779" t="s">
        <v>398</v>
      </c>
      <c r="D183" s="642">
        <v>38</v>
      </c>
      <c r="E183" s="643">
        <v>1</v>
      </c>
      <c r="F183" s="644">
        <v>38</v>
      </c>
      <c r="G183" s="71"/>
      <c r="H183" s="71"/>
      <c r="I183" s="71"/>
      <c r="J183" s="71"/>
      <c r="K183" s="643">
        <v>1</v>
      </c>
      <c r="L183" s="644">
        <f>D183*E183</f>
        <v>38</v>
      </c>
      <c r="M183" s="71"/>
      <c r="N183" s="69"/>
      <c r="O183" s="798" t="s">
        <v>578</v>
      </c>
      <c r="P183" s="1161"/>
      <c r="Q183" s="25" t="s">
        <v>1322</v>
      </c>
      <c r="R183" s="58"/>
      <c r="S183" s="70"/>
    </row>
    <row r="184" spans="1:19" s="23" customFormat="1" ht="15">
      <c r="A184" s="823">
        <v>95</v>
      </c>
      <c r="B184" s="641" t="s">
        <v>1243</v>
      </c>
      <c r="C184" s="779" t="s">
        <v>398</v>
      </c>
      <c r="D184" s="642">
        <v>486</v>
      </c>
      <c r="E184" s="643">
        <v>1</v>
      </c>
      <c r="F184" s="644">
        <f>D184*E184</f>
        <v>486</v>
      </c>
      <c r="G184" s="71"/>
      <c r="H184" s="71"/>
      <c r="I184" s="71"/>
      <c r="J184" s="71"/>
      <c r="K184" s="643">
        <v>1</v>
      </c>
      <c r="L184" s="644">
        <f>D184*E184</f>
        <v>486</v>
      </c>
      <c r="M184" s="71"/>
      <c r="N184" s="69"/>
      <c r="O184" s="798" t="s">
        <v>578</v>
      </c>
      <c r="P184" s="1161"/>
      <c r="Q184" s="58"/>
      <c r="R184" s="58"/>
      <c r="S184" s="70"/>
    </row>
    <row r="185" spans="1:19" ht="15.75">
      <c r="A185" s="1540" t="s">
        <v>1563</v>
      </c>
      <c r="B185" s="1541"/>
      <c r="C185" s="1541"/>
      <c r="D185" s="1541"/>
      <c r="E185" s="1542"/>
      <c r="F185" s="704">
        <f>F182+F183+F184</f>
        <v>718</v>
      </c>
      <c r="G185" s="704"/>
      <c r="H185" s="704">
        <f>H182+H183+H184</f>
        <v>0</v>
      </c>
      <c r="I185" s="704"/>
      <c r="J185" s="704">
        <f>J182+J183+J184</f>
        <v>0</v>
      </c>
      <c r="K185" s="704"/>
      <c r="L185" s="704">
        <f>L182+L183+L184</f>
        <v>718</v>
      </c>
      <c r="M185" s="704"/>
      <c r="N185" s="704">
        <f>N182+N183+N184</f>
        <v>0</v>
      </c>
      <c r="O185" s="27"/>
      <c r="P185" s="27"/>
      <c r="Q185" s="27"/>
      <c r="R185" s="27"/>
      <c r="S185" s="28"/>
    </row>
    <row r="186" spans="1:19" ht="18.75">
      <c r="A186" s="1558" t="s">
        <v>407</v>
      </c>
      <c r="B186" s="1559"/>
      <c r="C186" s="1559"/>
      <c r="D186" s="1559"/>
      <c r="E186" s="1559"/>
      <c r="F186" s="1559"/>
      <c r="G186" s="1559"/>
      <c r="H186" s="1559"/>
      <c r="I186" s="1559"/>
      <c r="J186" s="1559"/>
      <c r="K186" s="1559"/>
      <c r="L186" s="1559"/>
      <c r="M186" s="1559"/>
      <c r="N186" s="1559"/>
      <c r="O186" s="12"/>
      <c r="P186" s="12"/>
      <c r="Q186" s="12"/>
      <c r="R186" s="12"/>
      <c r="S186" s="13"/>
    </row>
    <row r="187" spans="1:19" ht="34.5" customHeight="1">
      <c r="A187" s="1593" t="s">
        <v>408</v>
      </c>
      <c r="B187" s="1554"/>
      <c r="C187" s="645"/>
      <c r="D187" s="645"/>
      <c r="E187" s="645"/>
      <c r="F187" s="645"/>
      <c r="G187" s="645"/>
      <c r="H187" s="645"/>
      <c r="I187" s="645"/>
      <c r="J187" s="645"/>
      <c r="K187" s="645"/>
      <c r="L187" s="645"/>
      <c r="M187" s="645"/>
      <c r="N187" s="646"/>
      <c r="O187" s="647"/>
      <c r="P187" s="647"/>
      <c r="Q187" s="647"/>
      <c r="R187" s="647"/>
      <c r="S187" s="647"/>
    </row>
    <row r="188" spans="1:19" ht="15.75">
      <c r="A188" s="1613" t="s">
        <v>379</v>
      </c>
      <c r="B188" s="1580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20"/>
      <c r="P188" s="20"/>
      <c r="Q188" s="20"/>
      <c r="R188" s="20"/>
      <c r="S188" s="29"/>
    </row>
    <row r="189" spans="1:19" s="23" customFormat="1" ht="15">
      <c r="A189" s="825">
        <v>96</v>
      </c>
      <c r="B189" s="1209" t="s">
        <v>379</v>
      </c>
      <c r="C189" s="779" t="s">
        <v>398</v>
      </c>
      <c r="D189" s="642">
        <f>F189/E189</f>
        <v>4.898148148148148</v>
      </c>
      <c r="E189" s="1473">
        <v>27</v>
      </c>
      <c r="F189" s="1208">
        <v>132.25</v>
      </c>
      <c r="G189" s="74"/>
      <c r="H189" s="74"/>
      <c r="I189" s="1474">
        <f>E189</f>
        <v>27</v>
      </c>
      <c r="J189" s="1272">
        <f>F189</f>
        <v>132.25</v>
      </c>
      <c r="K189" s="74"/>
      <c r="L189" s="74"/>
      <c r="M189" s="74"/>
      <c r="N189" s="74"/>
      <c r="O189" s="798" t="s">
        <v>578</v>
      </c>
      <c r="P189" s="20"/>
      <c r="Q189" s="20"/>
      <c r="R189" s="20"/>
      <c r="S189" s="29"/>
    </row>
    <row r="190" spans="1:19" s="23" customFormat="1" ht="15">
      <c r="A190" s="825">
        <v>97</v>
      </c>
      <c r="B190" s="784" t="s">
        <v>1244</v>
      </c>
      <c r="C190" s="779" t="s">
        <v>398</v>
      </c>
      <c r="D190" s="642">
        <f>F190/E190</f>
        <v>7.5</v>
      </c>
      <c r="E190" s="780">
        <v>6</v>
      </c>
      <c r="F190" s="781">
        <v>45</v>
      </c>
      <c r="G190" s="782"/>
      <c r="H190" s="782"/>
      <c r="I190" s="780">
        <v>6</v>
      </c>
      <c r="J190" s="781">
        <v>45</v>
      </c>
      <c r="K190" s="74"/>
      <c r="L190" s="74"/>
      <c r="M190" s="74"/>
      <c r="N190" s="74"/>
      <c r="O190" s="798" t="s">
        <v>578</v>
      </c>
      <c r="P190" s="798"/>
      <c r="Q190" s="785" t="s">
        <v>585</v>
      </c>
      <c r="R190" s="58"/>
      <c r="S190" s="785"/>
    </row>
    <row r="191" spans="1:19" s="23" customFormat="1" ht="15">
      <c r="A191" s="825">
        <v>98</v>
      </c>
      <c r="B191" s="784" t="s">
        <v>1245</v>
      </c>
      <c r="C191" s="779" t="s">
        <v>398</v>
      </c>
      <c r="D191" s="642">
        <v>16</v>
      </c>
      <c r="E191" s="780">
        <v>1</v>
      </c>
      <c r="F191" s="781">
        <f>D191*E191</f>
        <v>16</v>
      </c>
      <c r="G191" s="782"/>
      <c r="H191" s="782"/>
      <c r="I191" s="780">
        <v>1</v>
      </c>
      <c r="J191" s="781">
        <f>D191*I191</f>
        <v>16</v>
      </c>
      <c r="K191" s="74"/>
      <c r="L191" s="74"/>
      <c r="M191" s="74"/>
      <c r="N191" s="74"/>
      <c r="O191" s="798" t="s">
        <v>578</v>
      </c>
      <c r="P191" s="798"/>
      <c r="Q191" s="25" t="s">
        <v>1323</v>
      </c>
      <c r="R191" s="58"/>
      <c r="S191" s="785"/>
    </row>
    <row r="192" spans="1:19" s="23" customFormat="1" ht="15">
      <c r="A192" s="825">
        <v>99</v>
      </c>
      <c r="B192" s="784" t="s">
        <v>1246</v>
      </c>
      <c r="C192" s="779" t="s">
        <v>398</v>
      </c>
      <c r="D192" s="642">
        <f>F192/E192</f>
        <v>0.965</v>
      </c>
      <c r="E192" s="780">
        <v>2</v>
      </c>
      <c r="F192" s="781">
        <v>1.93</v>
      </c>
      <c r="G192" s="782"/>
      <c r="H192" s="782"/>
      <c r="I192" s="780">
        <v>2</v>
      </c>
      <c r="J192" s="781">
        <f>D192*I192</f>
        <v>1.93</v>
      </c>
      <c r="K192" s="74"/>
      <c r="L192" s="74"/>
      <c r="M192" s="74"/>
      <c r="N192" s="74"/>
      <c r="O192" s="798" t="s">
        <v>578</v>
      </c>
      <c r="P192" s="798"/>
      <c r="Q192" s="58"/>
      <c r="R192" s="58"/>
      <c r="S192" s="785"/>
    </row>
    <row r="193" spans="1:19" s="23" customFormat="1" ht="15">
      <c r="A193" s="824">
        <v>100</v>
      </c>
      <c r="B193" s="784" t="s">
        <v>1247</v>
      </c>
      <c r="C193" s="779" t="s">
        <v>398</v>
      </c>
      <c r="D193" s="642">
        <f>F193/E193</f>
        <v>7.95</v>
      </c>
      <c r="E193" s="780">
        <v>2</v>
      </c>
      <c r="F193" s="781">
        <v>15.9</v>
      </c>
      <c r="G193" s="782"/>
      <c r="H193" s="782"/>
      <c r="I193" s="780">
        <v>2</v>
      </c>
      <c r="J193" s="781">
        <f>D193*I193</f>
        <v>15.9</v>
      </c>
      <c r="K193" s="74"/>
      <c r="L193" s="74"/>
      <c r="M193" s="74"/>
      <c r="N193" s="74"/>
      <c r="O193" s="798" t="s">
        <v>578</v>
      </c>
      <c r="P193" s="798"/>
      <c r="Q193" s="58"/>
      <c r="R193" s="58"/>
      <c r="S193" s="785"/>
    </row>
    <row r="194" spans="1:19" s="23" customFormat="1" ht="15">
      <c r="A194" s="824">
        <v>101</v>
      </c>
      <c r="B194" s="784" t="s">
        <v>1248</v>
      </c>
      <c r="C194" s="779" t="s">
        <v>398</v>
      </c>
      <c r="D194" s="642">
        <v>1.2</v>
      </c>
      <c r="E194" s="780">
        <v>14</v>
      </c>
      <c r="F194" s="781">
        <f>D194*E194</f>
        <v>16.8</v>
      </c>
      <c r="G194" s="782"/>
      <c r="H194" s="782"/>
      <c r="I194" s="780">
        <v>14</v>
      </c>
      <c r="J194" s="781">
        <f>D194*I194</f>
        <v>16.8</v>
      </c>
      <c r="K194" s="74"/>
      <c r="L194" s="74"/>
      <c r="M194" s="74"/>
      <c r="N194" s="74"/>
      <c r="O194" s="798" t="s">
        <v>578</v>
      </c>
      <c r="P194" s="798"/>
      <c r="Q194" s="58"/>
      <c r="R194" s="58"/>
      <c r="S194" s="785"/>
    </row>
    <row r="195" spans="1:19" ht="16.5" customHeight="1">
      <c r="A195" s="824">
        <v>102</v>
      </c>
      <c r="B195" s="784" t="s">
        <v>1249</v>
      </c>
      <c r="C195" s="779" t="s">
        <v>398</v>
      </c>
      <c r="D195" s="642">
        <f>F195/E195</f>
        <v>1.008</v>
      </c>
      <c r="E195" s="780">
        <v>10</v>
      </c>
      <c r="F195" s="781">
        <v>10.08</v>
      </c>
      <c r="G195" s="782"/>
      <c r="H195" s="782"/>
      <c r="I195" s="780">
        <v>10</v>
      </c>
      <c r="J195" s="781">
        <f>D195*I195</f>
        <v>10.08</v>
      </c>
      <c r="K195" s="75"/>
      <c r="L195" s="75"/>
      <c r="M195" s="75"/>
      <c r="N195" s="75"/>
      <c r="O195" s="798" t="s">
        <v>578</v>
      </c>
      <c r="P195" s="798"/>
      <c r="Q195" s="58"/>
      <c r="R195" s="58"/>
      <c r="S195" s="785"/>
    </row>
    <row r="196" spans="1:19" ht="15.75">
      <c r="A196" s="827"/>
      <c r="B196" s="76" t="s">
        <v>381</v>
      </c>
      <c r="C196" s="77"/>
      <c r="D196" s="77"/>
      <c r="E196" s="77"/>
      <c r="F196" s="78">
        <f>SUM(F189:F195)</f>
        <v>237.96000000000004</v>
      </c>
      <c r="G196" s="78"/>
      <c r="H196" s="78">
        <f>SUM(H195:H195)</f>
        <v>0</v>
      </c>
      <c r="I196" s="78"/>
      <c r="J196" s="78">
        <f>SUM(J189:J195)</f>
        <v>237.96000000000004</v>
      </c>
      <c r="K196" s="78"/>
      <c r="L196" s="78">
        <f>SUM(L195:L195)</f>
        <v>0</v>
      </c>
      <c r="M196" s="36"/>
      <c r="N196" s="78">
        <f>SUM(N195:N195)</f>
        <v>0</v>
      </c>
      <c r="O196" s="28"/>
      <c r="P196" s="28"/>
      <c r="Q196" s="28"/>
      <c r="R196" s="28"/>
      <c r="S196" s="24"/>
    </row>
    <row r="197" spans="1:19" s="23" customFormat="1" ht="21" customHeight="1">
      <c r="A197" s="1608" t="s">
        <v>409</v>
      </c>
      <c r="B197" s="1609"/>
      <c r="C197" s="98"/>
      <c r="D197" s="98"/>
      <c r="E197" s="98"/>
      <c r="F197" s="99"/>
      <c r="G197" s="79"/>
      <c r="H197" s="79"/>
      <c r="I197" s="79"/>
      <c r="J197" s="79"/>
      <c r="K197" s="79"/>
      <c r="L197" s="79"/>
      <c r="M197" s="79"/>
      <c r="N197" s="79"/>
      <c r="O197" s="25"/>
      <c r="P197" s="25"/>
      <c r="Q197" s="785" t="s">
        <v>586</v>
      </c>
      <c r="R197" s="25"/>
      <c r="S197" s="29"/>
    </row>
    <row r="198" spans="1:19" ht="22.5" customHeight="1">
      <c r="A198" s="813">
        <v>103</v>
      </c>
      <c r="B198" s="784" t="s">
        <v>1250</v>
      </c>
      <c r="C198" s="779" t="s">
        <v>398</v>
      </c>
      <c r="D198" s="642">
        <v>3589.5</v>
      </c>
      <c r="E198" s="780">
        <v>1</v>
      </c>
      <c r="F198" s="781">
        <v>3589.5</v>
      </c>
      <c r="G198" s="71"/>
      <c r="H198" s="71"/>
      <c r="I198" s="72"/>
      <c r="J198" s="73"/>
      <c r="K198" s="71">
        <f>E198</f>
        <v>1</v>
      </c>
      <c r="L198" s="71">
        <f>F198</f>
        <v>3589.5</v>
      </c>
      <c r="M198" s="102"/>
      <c r="N198" s="102"/>
      <c r="O198" s="798" t="s">
        <v>578</v>
      </c>
      <c r="P198" s="798"/>
      <c r="Q198" s="25" t="s">
        <v>1324</v>
      </c>
      <c r="R198" s="20"/>
      <c r="S198" s="29"/>
    </row>
    <row r="199" spans="1:19" ht="15">
      <c r="A199" s="804"/>
      <c r="B199" s="76" t="s">
        <v>381</v>
      </c>
      <c r="C199" s="80"/>
      <c r="D199" s="81"/>
      <c r="E199" s="82"/>
      <c r="F199" s="26">
        <f>SUM(F198:F198)</f>
        <v>3589.5</v>
      </c>
      <c r="G199" s="26"/>
      <c r="H199" s="26">
        <f>SUM(H198:H198)</f>
        <v>0</v>
      </c>
      <c r="I199" s="26"/>
      <c r="J199" s="26">
        <f>SUM(J198:J198)</f>
        <v>0</v>
      </c>
      <c r="K199" s="26"/>
      <c r="L199" s="26">
        <f>SUM(L198:L198)</f>
        <v>3589.5</v>
      </c>
      <c r="M199" s="83"/>
      <c r="N199" s="83">
        <v>0</v>
      </c>
      <c r="O199" s="27"/>
      <c r="P199" s="27"/>
      <c r="Q199" s="27"/>
      <c r="R199" s="27"/>
      <c r="S199" s="24"/>
    </row>
    <row r="200" spans="1:19" ht="21" customHeight="1">
      <c r="A200" s="1598" t="s">
        <v>421</v>
      </c>
      <c r="B200" s="1599"/>
      <c r="C200" s="648"/>
      <c r="D200" s="648"/>
      <c r="E200" s="648"/>
      <c r="F200" s="635"/>
      <c r="G200" s="649"/>
      <c r="H200" s="649"/>
      <c r="I200" s="649"/>
      <c r="J200" s="649"/>
      <c r="K200" s="649"/>
      <c r="L200" s="649"/>
      <c r="M200" s="649"/>
      <c r="N200" s="649"/>
      <c r="O200" s="601"/>
      <c r="P200" s="601"/>
      <c r="Q200" s="601"/>
      <c r="R200" s="601"/>
      <c r="S200" s="647"/>
    </row>
    <row r="201" spans="1:19" ht="14.25" customHeight="1">
      <c r="A201" s="1462">
        <v>104</v>
      </c>
      <c r="B201" s="1463" t="s">
        <v>1960</v>
      </c>
      <c r="C201" s="1464" t="s">
        <v>398</v>
      </c>
      <c r="D201" s="1465">
        <f>F201/E201</f>
        <v>90</v>
      </c>
      <c r="E201" s="1466">
        <v>1</v>
      </c>
      <c r="F201" s="1467">
        <v>90</v>
      </c>
      <c r="G201" s="1468"/>
      <c r="H201" s="1468"/>
      <c r="I201" s="1466">
        <f>E201</f>
        <v>1</v>
      </c>
      <c r="J201" s="1467">
        <f>D201*I201</f>
        <v>90</v>
      </c>
      <c r="K201" s="1468"/>
      <c r="L201" s="1468"/>
      <c r="M201" s="1468"/>
      <c r="N201" s="1468"/>
      <c r="O201" s="1469" t="s">
        <v>578</v>
      </c>
      <c r="P201" s="1469"/>
      <c r="Q201" s="1470" t="s">
        <v>587</v>
      </c>
      <c r="R201" s="1471"/>
      <c r="S201" s="1472"/>
    </row>
    <row r="202" spans="1:19" ht="14.25" customHeight="1">
      <c r="A202" s="823">
        <v>105</v>
      </c>
      <c r="B202" s="784" t="s">
        <v>1252</v>
      </c>
      <c r="C202" s="779" t="s">
        <v>398</v>
      </c>
      <c r="D202" s="786">
        <v>2.4</v>
      </c>
      <c r="E202" s="780">
        <v>10</v>
      </c>
      <c r="F202" s="781">
        <f>D202*E202</f>
        <v>24</v>
      </c>
      <c r="G202" s="102"/>
      <c r="H202" s="102"/>
      <c r="I202" s="780">
        <v>10</v>
      </c>
      <c r="J202" s="783">
        <f>D202*I202</f>
        <v>24</v>
      </c>
      <c r="K202" s="1484"/>
      <c r="L202" s="1484"/>
      <c r="M202" s="1484"/>
      <c r="N202" s="1484"/>
      <c r="O202" s="1348" t="s">
        <v>578</v>
      </c>
      <c r="P202" s="1348"/>
      <c r="Q202" s="1485"/>
      <c r="R202" s="1486"/>
      <c r="S202" s="1487"/>
    </row>
    <row r="203" spans="1:19" ht="15.75">
      <c r="A203" s="814"/>
      <c r="B203" s="76" t="s">
        <v>381</v>
      </c>
      <c r="C203" s="80"/>
      <c r="D203" s="81"/>
      <c r="E203" s="82"/>
      <c r="F203" s="26">
        <f>SUM(F201:F202)</f>
        <v>114</v>
      </c>
      <c r="G203" s="26"/>
      <c r="H203" s="26">
        <f>SUM(H201:H201)</f>
        <v>0</v>
      </c>
      <c r="I203" s="26"/>
      <c r="J203" s="26">
        <f>SUM(J201:J202)</f>
        <v>114</v>
      </c>
      <c r="K203" s="26"/>
      <c r="L203" s="26">
        <f>SUM(L201:L201)</f>
        <v>0</v>
      </c>
      <c r="M203" s="26"/>
      <c r="N203" s="26">
        <f>SUM(N201:N201)</f>
        <v>0</v>
      </c>
      <c r="O203" s="24"/>
      <c r="P203" s="24"/>
      <c r="Q203" s="24"/>
      <c r="R203" s="24"/>
      <c r="S203" s="24"/>
    </row>
    <row r="204" spans="1:19" ht="15.75">
      <c r="A204" s="1552" t="s">
        <v>1564</v>
      </c>
      <c r="B204" s="1552"/>
      <c r="C204" s="1552"/>
      <c r="D204" s="1552"/>
      <c r="E204" s="1552"/>
      <c r="F204" s="704">
        <f>F196+F199+F203</f>
        <v>3941.46</v>
      </c>
      <c r="G204" s="704"/>
      <c r="H204" s="704">
        <f>H196+H199+H203</f>
        <v>0</v>
      </c>
      <c r="I204" s="704"/>
      <c r="J204" s="704">
        <f>J196+J199+J203</f>
        <v>351.96000000000004</v>
      </c>
      <c r="K204" s="704"/>
      <c r="L204" s="704">
        <f>L196+L199+L203</f>
        <v>3589.5</v>
      </c>
      <c r="M204" s="704"/>
      <c r="N204" s="704">
        <f>N196+N199+N203</f>
        <v>0</v>
      </c>
      <c r="O204" s="28"/>
      <c r="P204" s="28"/>
      <c r="Q204" s="28"/>
      <c r="R204" s="28"/>
      <c r="S204" s="28"/>
    </row>
    <row r="205" spans="1:19" ht="18.75">
      <c r="A205" s="1558" t="s">
        <v>410</v>
      </c>
      <c r="B205" s="1559"/>
      <c r="C205" s="1559"/>
      <c r="D205" s="1559"/>
      <c r="E205" s="1559"/>
      <c r="F205" s="1559"/>
      <c r="G205" s="1559"/>
      <c r="H205" s="1559"/>
      <c r="I205" s="1559"/>
      <c r="J205" s="1559"/>
      <c r="K205" s="1559"/>
      <c r="L205" s="1559"/>
      <c r="M205" s="1559"/>
      <c r="N205" s="1559"/>
      <c r="O205" s="12"/>
      <c r="P205" s="12"/>
      <c r="Q205" s="12"/>
      <c r="R205" s="12"/>
      <c r="S205" s="13"/>
    </row>
    <row r="206" spans="1:19" ht="18" customHeight="1">
      <c r="A206" s="1549" t="s">
        <v>422</v>
      </c>
      <c r="B206" s="1550"/>
      <c r="C206" s="650"/>
      <c r="D206" s="650"/>
      <c r="E206" s="650"/>
      <c r="F206" s="638"/>
      <c r="G206" s="649"/>
      <c r="H206" s="649"/>
      <c r="I206" s="649"/>
      <c r="J206" s="649"/>
      <c r="K206" s="649"/>
      <c r="L206" s="649"/>
      <c r="M206" s="649"/>
      <c r="N206" s="649"/>
      <c r="O206" s="651"/>
      <c r="P206" s="651"/>
      <c r="Q206" s="651"/>
      <c r="R206" s="651"/>
      <c r="S206" s="652"/>
    </row>
    <row r="207" spans="1:19" ht="21" customHeight="1">
      <c r="A207" s="1551" t="s">
        <v>411</v>
      </c>
      <c r="B207" s="1551"/>
      <c r="C207" s="103"/>
      <c r="D207" s="103"/>
      <c r="E207" s="103"/>
      <c r="F207" s="68"/>
      <c r="G207" s="79"/>
      <c r="H207" s="79"/>
      <c r="I207" s="79"/>
      <c r="J207" s="79"/>
      <c r="K207" s="79"/>
      <c r="L207" s="79"/>
      <c r="M207" s="79"/>
      <c r="N207" s="79"/>
      <c r="O207" s="70"/>
      <c r="P207" s="70"/>
      <c r="Q207" s="785" t="s">
        <v>588</v>
      </c>
      <c r="R207" s="70"/>
      <c r="S207" s="86"/>
    </row>
    <row r="208" spans="1:19" s="23" customFormat="1" ht="23.25" customHeight="1">
      <c r="A208" s="823">
        <v>106</v>
      </c>
      <c r="B208" s="787" t="s">
        <v>1253</v>
      </c>
      <c r="C208" s="779" t="s">
        <v>398</v>
      </c>
      <c r="D208" s="781">
        <v>476.5</v>
      </c>
      <c r="E208" s="780">
        <v>1</v>
      </c>
      <c r="F208" s="781">
        <f>D208*E208</f>
        <v>476.5</v>
      </c>
      <c r="G208" s="71"/>
      <c r="H208" s="71"/>
      <c r="I208" s="780">
        <v>1</v>
      </c>
      <c r="J208" s="781">
        <f>$D208*$E208</f>
        <v>476.5</v>
      </c>
      <c r="K208" s="71"/>
      <c r="L208" s="102"/>
      <c r="M208" s="102"/>
      <c r="N208" s="102"/>
      <c r="O208" s="798" t="s">
        <v>578</v>
      </c>
      <c r="P208" s="798"/>
      <c r="Q208" s="25" t="s">
        <v>1326</v>
      </c>
      <c r="R208" s="58"/>
      <c r="S208" s="86"/>
    </row>
    <row r="209" spans="1:19" ht="30">
      <c r="A209" s="813">
        <v>107</v>
      </c>
      <c r="B209" s="787" t="s">
        <v>1254</v>
      </c>
      <c r="C209" s="779" t="s">
        <v>398</v>
      </c>
      <c r="D209" s="781">
        <f>F209/E209</f>
        <v>11.003333333333332</v>
      </c>
      <c r="E209" s="780">
        <v>3</v>
      </c>
      <c r="F209" s="781">
        <v>33.01</v>
      </c>
      <c r="G209" s="787"/>
      <c r="H209" s="71"/>
      <c r="I209" s="780">
        <v>3</v>
      </c>
      <c r="J209" s="781">
        <f>$D209*$E209</f>
        <v>33.01</v>
      </c>
      <c r="K209" s="71"/>
      <c r="L209" s="102"/>
      <c r="M209" s="102"/>
      <c r="N209" s="102"/>
      <c r="O209" s="798" t="s">
        <v>578</v>
      </c>
      <c r="P209" s="798"/>
      <c r="Q209" s="58"/>
      <c r="R209" s="58"/>
      <c r="S209" s="86"/>
    </row>
    <row r="210" spans="1:19" ht="15.75">
      <c r="A210" s="804"/>
      <c r="B210" s="76" t="s">
        <v>381</v>
      </c>
      <c r="C210" s="87"/>
      <c r="D210" s="88"/>
      <c r="E210" s="89"/>
      <c r="F210" s="26">
        <f>F209+F208</f>
        <v>509.51</v>
      </c>
      <c r="G210" s="26"/>
      <c r="H210" s="26">
        <f>H209</f>
        <v>0</v>
      </c>
      <c r="I210" s="26"/>
      <c r="J210" s="26">
        <f>J209+J208</f>
        <v>509.51</v>
      </c>
      <c r="K210" s="26"/>
      <c r="L210" s="26">
        <f>L209</f>
        <v>0</v>
      </c>
      <c r="M210" s="26"/>
      <c r="N210" s="26">
        <f>N209</f>
        <v>0</v>
      </c>
      <c r="O210" s="60"/>
      <c r="P210" s="60"/>
      <c r="Q210" s="60"/>
      <c r="R210" s="60"/>
      <c r="S210" s="28"/>
    </row>
    <row r="211" spans="1:19" s="23" customFormat="1" ht="15.75">
      <c r="A211" s="1546" t="s">
        <v>423</v>
      </c>
      <c r="B211" s="1547"/>
      <c r="C211" s="112"/>
      <c r="D211" s="113"/>
      <c r="E211" s="114"/>
      <c r="F211" s="101"/>
      <c r="G211" s="102"/>
      <c r="H211" s="85"/>
      <c r="I211" s="85"/>
      <c r="J211" s="85"/>
      <c r="K211" s="85"/>
      <c r="L211" s="85"/>
      <c r="M211" s="85"/>
      <c r="N211" s="85"/>
      <c r="O211" s="58"/>
      <c r="P211" s="58"/>
      <c r="Q211" s="58"/>
      <c r="R211" s="58"/>
      <c r="S211" s="86"/>
    </row>
    <row r="212" spans="1:19" s="23" customFormat="1" ht="15">
      <c r="A212" s="825">
        <v>108</v>
      </c>
      <c r="B212" s="787" t="s">
        <v>1255</v>
      </c>
      <c r="C212" s="779" t="s">
        <v>398</v>
      </c>
      <c r="D212" s="781">
        <f>F212/E212</f>
        <v>60.49</v>
      </c>
      <c r="E212" s="780">
        <v>1</v>
      </c>
      <c r="F212" s="781">
        <v>60.49</v>
      </c>
      <c r="G212" s="71"/>
      <c r="H212" s="73"/>
      <c r="I212" s="780">
        <v>1</v>
      </c>
      <c r="J212" s="781">
        <f>$D212*$E212</f>
        <v>60.49</v>
      </c>
      <c r="K212" s="73"/>
      <c r="L212" s="73"/>
      <c r="M212" s="73"/>
      <c r="N212" s="73"/>
      <c r="O212" s="798" t="s">
        <v>578</v>
      </c>
      <c r="P212" s="798"/>
      <c r="Q212" s="58"/>
      <c r="R212" s="58"/>
      <c r="S212" s="58"/>
    </row>
    <row r="213" spans="1:19" ht="15.75">
      <c r="A213" s="804"/>
      <c r="B213" s="76" t="s">
        <v>381</v>
      </c>
      <c r="C213" s="87"/>
      <c r="D213" s="88"/>
      <c r="E213" s="89"/>
      <c r="F213" s="26">
        <f>F212</f>
        <v>60.49</v>
      </c>
      <c r="G213" s="26"/>
      <c r="H213" s="26">
        <v>0</v>
      </c>
      <c r="I213" s="26"/>
      <c r="J213" s="26">
        <f>J212</f>
        <v>60.49</v>
      </c>
      <c r="K213" s="26"/>
      <c r="L213" s="26">
        <v>0</v>
      </c>
      <c r="M213" s="26"/>
      <c r="N213" s="26">
        <v>0</v>
      </c>
      <c r="O213" s="60"/>
      <c r="P213" s="60"/>
      <c r="Q213" s="60"/>
      <c r="R213" s="60"/>
      <c r="S213" s="28"/>
    </row>
    <row r="214" spans="1:19" ht="15.75">
      <c r="A214" s="1552" t="s">
        <v>1565</v>
      </c>
      <c r="B214" s="1552"/>
      <c r="C214" s="1552"/>
      <c r="D214" s="1552"/>
      <c r="E214" s="1552"/>
      <c r="F214" s="704">
        <f>F210+F213</f>
        <v>570</v>
      </c>
      <c r="G214" s="704"/>
      <c r="H214" s="704">
        <f>H210+H213</f>
        <v>0</v>
      </c>
      <c r="I214" s="704"/>
      <c r="J214" s="704">
        <f>J210+J213</f>
        <v>570</v>
      </c>
      <c r="K214" s="704"/>
      <c r="L214" s="704">
        <f>L210+L213</f>
        <v>0</v>
      </c>
      <c r="M214" s="704"/>
      <c r="N214" s="704">
        <f>N210+N213</f>
        <v>0</v>
      </c>
      <c r="O214" s="24"/>
      <c r="P214" s="24"/>
      <c r="Q214" s="24"/>
      <c r="R214" s="24"/>
      <c r="S214" s="28"/>
    </row>
    <row r="215" spans="1:19" ht="15" customHeight="1">
      <c r="A215" s="1558" t="s">
        <v>412</v>
      </c>
      <c r="B215" s="1559"/>
      <c r="C215" s="1559"/>
      <c r="D215" s="1559"/>
      <c r="E215" s="1559"/>
      <c r="F215" s="1559"/>
      <c r="G215" s="1559"/>
      <c r="H215" s="1559"/>
      <c r="I215" s="1559"/>
      <c r="J215" s="1559"/>
      <c r="K215" s="1559"/>
      <c r="L215" s="1559"/>
      <c r="M215" s="1559"/>
      <c r="N215" s="1559"/>
      <c r="O215" s="12"/>
      <c r="P215" s="12"/>
      <c r="Q215" s="12"/>
      <c r="R215" s="12"/>
      <c r="S215" s="13"/>
    </row>
    <row r="216" spans="1:19" s="23" customFormat="1" ht="15" customHeight="1">
      <c r="A216" s="1555" t="s">
        <v>424</v>
      </c>
      <c r="B216" s="1556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104"/>
      <c r="P216" s="104"/>
      <c r="Q216" s="104"/>
      <c r="R216" s="104"/>
      <c r="S216" s="95"/>
    </row>
    <row r="217" spans="1:19" s="23" customFormat="1" ht="19.5" customHeight="1">
      <c r="A217" s="14">
        <v>109</v>
      </c>
      <c r="B217" s="788" t="s">
        <v>1367</v>
      </c>
      <c r="C217" s="41" t="s">
        <v>398</v>
      </c>
      <c r="D217" s="714">
        <v>85.9566666666667</v>
      </c>
      <c r="E217" s="109">
        <v>7</v>
      </c>
      <c r="F217" s="714">
        <f>D217*E217</f>
        <v>601.6966666666669</v>
      </c>
      <c r="G217" s="41"/>
      <c r="H217" s="41"/>
      <c r="I217" s="41">
        <v>7</v>
      </c>
      <c r="J217" s="43">
        <f>I217*D217</f>
        <v>601.6966666666669</v>
      </c>
      <c r="K217" s="41"/>
      <c r="L217" s="43"/>
      <c r="M217" s="41"/>
      <c r="N217" s="41"/>
      <c r="O217" s="798" t="s">
        <v>578</v>
      </c>
      <c r="P217" s="798"/>
      <c r="Q217" s="785" t="s">
        <v>589</v>
      </c>
      <c r="R217" s="20"/>
      <c r="S217" s="15"/>
    </row>
    <row r="218" spans="1:19" s="23" customFormat="1" ht="18.75" customHeight="1">
      <c r="A218" s="14">
        <v>110</v>
      </c>
      <c r="B218" s="788" t="s">
        <v>828</v>
      </c>
      <c r="C218" s="41" t="s">
        <v>398</v>
      </c>
      <c r="D218" s="714">
        <v>136.35</v>
      </c>
      <c r="E218" s="41">
        <v>6</v>
      </c>
      <c r="F218" s="714">
        <f>D218*E218</f>
        <v>818.0999999999999</v>
      </c>
      <c r="G218" s="41"/>
      <c r="H218" s="41"/>
      <c r="I218" s="41">
        <v>6</v>
      </c>
      <c r="J218" s="43">
        <f>F218</f>
        <v>818.0999999999999</v>
      </c>
      <c r="K218" s="41"/>
      <c r="L218" s="41"/>
      <c r="M218" s="41"/>
      <c r="N218" s="41"/>
      <c r="O218" s="798" t="s">
        <v>578</v>
      </c>
      <c r="P218" s="798"/>
      <c r="Q218" s="25" t="s">
        <v>1327</v>
      </c>
      <c r="R218" s="20"/>
      <c r="S218" s="15"/>
    </row>
    <row r="219" spans="1:19" s="23" customFormat="1" ht="17.25" customHeight="1">
      <c r="A219" s="14">
        <v>111</v>
      </c>
      <c r="B219" s="788" t="s">
        <v>829</v>
      </c>
      <c r="C219" s="41" t="s">
        <v>398</v>
      </c>
      <c r="D219" s="714">
        <v>138.6</v>
      </c>
      <c r="E219" s="41">
        <v>2</v>
      </c>
      <c r="F219" s="714">
        <f>D219*E219</f>
        <v>277.2</v>
      </c>
      <c r="G219" s="41"/>
      <c r="H219" s="41"/>
      <c r="I219" s="41">
        <v>2</v>
      </c>
      <c r="J219" s="43">
        <f>F219</f>
        <v>277.2</v>
      </c>
      <c r="K219" s="41"/>
      <c r="L219" s="41"/>
      <c r="M219" s="41"/>
      <c r="N219" s="41"/>
      <c r="O219" s="798" t="s">
        <v>578</v>
      </c>
      <c r="P219" s="798"/>
      <c r="Q219" s="20"/>
      <c r="R219" s="20"/>
      <c r="S219" s="15"/>
    </row>
    <row r="220" spans="1:19" s="23" customFormat="1" ht="15.75">
      <c r="A220" s="1555" t="s">
        <v>425</v>
      </c>
      <c r="B220" s="1548"/>
      <c r="C220" s="41"/>
      <c r="D220" s="43"/>
      <c r="E220" s="41"/>
      <c r="F220" s="714"/>
      <c r="G220" s="41"/>
      <c r="H220" s="41"/>
      <c r="I220" s="41"/>
      <c r="J220" s="43"/>
      <c r="K220" s="41"/>
      <c r="L220" s="41"/>
      <c r="M220" s="41"/>
      <c r="N220" s="41"/>
      <c r="O220" s="20"/>
      <c r="P220" s="20"/>
      <c r="Q220" s="20"/>
      <c r="R220" s="20"/>
      <c r="S220" s="15"/>
    </row>
    <row r="221" spans="1:19" s="23" customFormat="1" ht="15">
      <c r="A221" s="14">
        <v>112</v>
      </c>
      <c r="B221" s="789" t="s">
        <v>830</v>
      </c>
      <c r="C221" s="41" t="s">
        <v>398</v>
      </c>
      <c r="D221" s="43">
        <v>601</v>
      </c>
      <c r="E221" s="41">
        <v>1</v>
      </c>
      <c r="F221" s="714">
        <f>D221*E221</f>
        <v>601</v>
      </c>
      <c r="G221" s="21"/>
      <c r="H221" s="21"/>
      <c r="I221" s="41"/>
      <c r="J221" s="43"/>
      <c r="K221" s="41">
        <v>1</v>
      </c>
      <c r="L221" s="43">
        <f>F221</f>
        <v>601</v>
      </c>
      <c r="M221" s="21"/>
      <c r="N221" s="21"/>
      <c r="O221" s="798" t="s">
        <v>578</v>
      </c>
      <c r="P221" s="798"/>
      <c r="Q221" s="20"/>
      <c r="R221" s="20"/>
      <c r="S221" s="15"/>
    </row>
    <row r="222" spans="1:19" s="23" customFormat="1" ht="15">
      <c r="A222" s="14">
        <v>113</v>
      </c>
      <c r="B222" s="1227" t="s">
        <v>1186</v>
      </c>
      <c r="C222" s="41" t="s">
        <v>398</v>
      </c>
      <c r="D222" s="43">
        <v>395</v>
      </c>
      <c r="E222" s="41">
        <v>1</v>
      </c>
      <c r="F222" s="714">
        <f>D222*E222</f>
        <v>395</v>
      </c>
      <c r="G222" s="21"/>
      <c r="H222" s="21"/>
      <c r="I222" s="41"/>
      <c r="J222" s="43"/>
      <c r="K222" s="41">
        <f>E222</f>
        <v>1</v>
      </c>
      <c r="L222" s="43">
        <f>F222</f>
        <v>395</v>
      </c>
      <c r="M222" s="21"/>
      <c r="N222" s="21"/>
      <c r="O222" s="798" t="s">
        <v>578</v>
      </c>
      <c r="P222" s="798"/>
      <c r="Q222" s="20"/>
      <c r="R222" s="20"/>
      <c r="S222" s="15"/>
    </row>
    <row r="223" spans="1:19" ht="15.75">
      <c r="A223" s="1552" t="s">
        <v>1185</v>
      </c>
      <c r="B223" s="1553"/>
      <c r="C223" s="1552"/>
      <c r="D223" s="1552"/>
      <c r="E223" s="1552"/>
      <c r="F223" s="704">
        <f>SUM(F217:F222)</f>
        <v>2692.996666666667</v>
      </c>
      <c r="G223" s="704"/>
      <c r="H223" s="704">
        <f>SUM(H217:H222)</f>
        <v>0</v>
      </c>
      <c r="I223" s="704"/>
      <c r="J223" s="704">
        <f>SUM(J217:J222)</f>
        <v>1696.996666666667</v>
      </c>
      <c r="K223" s="704"/>
      <c r="L223" s="704">
        <f>SUM(L217:L222)</f>
        <v>996</v>
      </c>
      <c r="M223" s="704"/>
      <c r="N223" s="704">
        <f>SUM(N217:N222)</f>
        <v>0</v>
      </c>
      <c r="O223" s="28"/>
      <c r="P223" s="28"/>
      <c r="Q223" s="28"/>
      <c r="R223" s="28"/>
      <c r="S223" s="28"/>
    </row>
    <row r="224" spans="1:19" ht="18.75">
      <c r="A224" s="1558" t="s">
        <v>413</v>
      </c>
      <c r="B224" s="1559"/>
      <c r="C224" s="1559"/>
      <c r="D224" s="1559"/>
      <c r="E224" s="1559"/>
      <c r="F224" s="1559"/>
      <c r="G224" s="1559"/>
      <c r="H224" s="1559"/>
      <c r="I224" s="1559"/>
      <c r="J224" s="1559"/>
      <c r="K224" s="1559"/>
      <c r="L224" s="1559"/>
      <c r="M224" s="1559"/>
      <c r="N224" s="1559"/>
      <c r="O224" s="12"/>
      <c r="P224" s="12"/>
      <c r="Q224" s="12"/>
      <c r="R224" s="12"/>
      <c r="S224" s="13"/>
    </row>
    <row r="225" spans="1:19" s="23" customFormat="1" ht="15">
      <c r="A225" s="826">
        <v>114</v>
      </c>
      <c r="B225" s="784" t="s">
        <v>2074</v>
      </c>
      <c r="C225" s="791" t="s">
        <v>398</v>
      </c>
      <c r="D225" s="43">
        <f>F225/E225</f>
        <v>5.8999999999999995</v>
      </c>
      <c r="E225" s="41">
        <v>6</v>
      </c>
      <c r="F225" s="41">
        <v>35.4</v>
      </c>
      <c r="G225" s="41">
        <f>E225</f>
        <v>6</v>
      </c>
      <c r="H225" s="43">
        <f>F225</f>
        <v>35.4</v>
      </c>
      <c r="I225" s="41"/>
      <c r="J225" s="41"/>
      <c r="K225" s="41"/>
      <c r="L225" s="41"/>
      <c r="M225" s="41"/>
      <c r="N225" s="41"/>
      <c r="O225" s="798" t="s">
        <v>578</v>
      </c>
      <c r="P225" s="798"/>
      <c r="Q225" s="785" t="s">
        <v>590</v>
      </c>
      <c r="R225" s="560"/>
      <c r="S225" s="560"/>
    </row>
    <row r="226" spans="1:19" s="23" customFormat="1" ht="15">
      <c r="A226" s="826">
        <v>115</v>
      </c>
      <c r="B226" s="784" t="s">
        <v>2075</v>
      </c>
      <c r="C226" s="791" t="s">
        <v>398</v>
      </c>
      <c r="D226" s="43">
        <f>F226/E226</f>
        <v>6.46</v>
      </c>
      <c r="E226" s="41">
        <v>6</v>
      </c>
      <c r="F226" s="41">
        <v>38.76</v>
      </c>
      <c r="G226" s="41">
        <f>E226</f>
        <v>6</v>
      </c>
      <c r="H226" s="43">
        <f>F226</f>
        <v>38.76</v>
      </c>
      <c r="I226" s="41"/>
      <c r="J226" s="41"/>
      <c r="K226" s="41"/>
      <c r="L226" s="41"/>
      <c r="M226" s="41"/>
      <c r="N226" s="41"/>
      <c r="O226" s="798" t="s">
        <v>578</v>
      </c>
      <c r="P226" s="798"/>
      <c r="Q226" s="560"/>
      <c r="R226" s="560"/>
      <c r="S226" s="560"/>
    </row>
    <row r="227" spans="1:19" s="23" customFormat="1" ht="30">
      <c r="A227" s="826">
        <v>116</v>
      </c>
      <c r="B227" s="784" t="s">
        <v>2076</v>
      </c>
      <c r="C227" s="791" t="s">
        <v>398</v>
      </c>
      <c r="D227" s="41">
        <v>19.6</v>
      </c>
      <c r="E227" s="41">
        <v>2</v>
      </c>
      <c r="F227" s="41">
        <f aca="true" t="shared" si="3" ref="F227:F235">D227*E227</f>
        <v>39.2</v>
      </c>
      <c r="G227" s="41"/>
      <c r="H227" s="41"/>
      <c r="I227" s="41">
        <f aca="true" t="shared" si="4" ref="I227:J229">E227</f>
        <v>2</v>
      </c>
      <c r="J227" s="43">
        <f t="shared" si="4"/>
        <v>39.2</v>
      </c>
      <c r="K227" s="41"/>
      <c r="L227" s="41"/>
      <c r="M227" s="41"/>
      <c r="N227" s="41"/>
      <c r="O227" s="798" t="s">
        <v>578</v>
      </c>
      <c r="P227" s="798"/>
      <c r="Q227" s="1162" t="s">
        <v>1328</v>
      </c>
      <c r="R227" s="560"/>
      <c r="S227" s="560"/>
    </row>
    <row r="228" spans="1:19" s="23" customFormat="1" ht="15">
      <c r="A228" s="826">
        <v>117</v>
      </c>
      <c r="B228" s="784" t="s">
        <v>2077</v>
      </c>
      <c r="C228" s="791" t="s">
        <v>398</v>
      </c>
      <c r="D228" s="41">
        <v>4.5</v>
      </c>
      <c r="E228" s="41">
        <v>2</v>
      </c>
      <c r="F228" s="41">
        <f t="shared" si="3"/>
        <v>9</v>
      </c>
      <c r="G228" s="41"/>
      <c r="H228" s="41"/>
      <c r="I228" s="41">
        <f t="shared" si="4"/>
        <v>2</v>
      </c>
      <c r="J228" s="43">
        <f t="shared" si="4"/>
        <v>9</v>
      </c>
      <c r="K228" s="41"/>
      <c r="L228" s="41"/>
      <c r="M228" s="41"/>
      <c r="N228" s="41"/>
      <c r="O228" s="798" t="s">
        <v>578</v>
      </c>
      <c r="P228" s="798"/>
      <c r="Q228" s="560"/>
      <c r="R228" s="560"/>
      <c r="S228" s="560"/>
    </row>
    <row r="229" spans="1:19" s="23" customFormat="1" ht="15">
      <c r="A229" s="826">
        <v>118</v>
      </c>
      <c r="B229" s="784" t="s">
        <v>2078</v>
      </c>
      <c r="C229" s="791" t="s">
        <v>398</v>
      </c>
      <c r="D229" s="43">
        <f>F229/E229</f>
        <v>6.99</v>
      </c>
      <c r="E229" s="41">
        <v>2</v>
      </c>
      <c r="F229" s="41">
        <v>13.98</v>
      </c>
      <c r="G229" s="41"/>
      <c r="H229" s="41"/>
      <c r="I229" s="41">
        <f t="shared" si="4"/>
        <v>2</v>
      </c>
      <c r="J229" s="43">
        <f t="shared" si="4"/>
        <v>13.98</v>
      </c>
      <c r="K229" s="41"/>
      <c r="L229" s="41"/>
      <c r="M229" s="41"/>
      <c r="N229" s="41"/>
      <c r="O229" s="798" t="s">
        <v>578</v>
      </c>
      <c r="P229" s="798"/>
      <c r="Q229" s="560"/>
      <c r="R229" s="560"/>
      <c r="S229" s="560"/>
    </row>
    <row r="230" spans="1:19" s="23" customFormat="1" ht="15">
      <c r="A230" s="1458">
        <v>119</v>
      </c>
      <c r="B230" s="1459" t="s">
        <v>821</v>
      </c>
      <c r="C230" s="1460" t="s">
        <v>398</v>
      </c>
      <c r="D230" s="1397">
        <f>F230/E230</f>
        <v>6.218</v>
      </c>
      <c r="E230" s="1398">
        <v>1</v>
      </c>
      <c r="F230" s="1397">
        <v>6.218</v>
      </c>
      <c r="G230" s="592"/>
      <c r="H230" s="592"/>
      <c r="I230" s="592"/>
      <c r="J230" s="593"/>
      <c r="K230" s="592"/>
      <c r="L230" s="592"/>
      <c r="M230" s="592">
        <f>E230</f>
        <v>1</v>
      </c>
      <c r="N230" s="593">
        <f>F230</f>
        <v>6.218</v>
      </c>
      <c r="O230" s="1437" t="s">
        <v>578</v>
      </c>
      <c r="P230" s="1437"/>
      <c r="Q230" s="1461"/>
      <c r="R230" s="1461"/>
      <c r="S230" s="1461"/>
    </row>
    <row r="231" spans="1:19" s="23" customFormat="1" ht="15">
      <c r="A231" s="826">
        <v>120</v>
      </c>
      <c r="B231" s="790" t="s">
        <v>2079</v>
      </c>
      <c r="C231" s="791" t="s">
        <v>398</v>
      </c>
      <c r="D231" s="43">
        <f>F231/E231</f>
        <v>1.39</v>
      </c>
      <c r="E231" s="41">
        <v>2</v>
      </c>
      <c r="F231" s="41">
        <v>2.78</v>
      </c>
      <c r="G231" s="41"/>
      <c r="H231" s="41"/>
      <c r="I231" s="41"/>
      <c r="J231" s="41"/>
      <c r="K231" s="41">
        <f>E231</f>
        <v>2</v>
      </c>
      <c r="L231" s="43">
        <f>F231</f>
        <v>2.78</v>
      </c>
      <c r="M231" s="41"/>
      <c r="N231" s="41"/>
      <c r="O231" s="798" t="s">
        <v>578</v>
      </c>
      <c r="P231" s="798"/>
      <c r="Q231" s="560"/>
      <c r="R231" s="560"/>
      <c r="S231" s="560"/>
    </row>
    <row r="232" spans="1:19" s="23" customFormat="1" ht="15">
      <c r="A232" s="826">
        <v>121</v>
      </c>
      <c r="B232" s="792" t="s">
        <v>2080</v>
      </c>
      <c r="C232" s="791" t="s">
        <v>398</v>
      </c>
      <c r="D232" s="41">
        <v>4.3</v>
      </c>
      <c r="E232" s="793">
        <v>1</v>
      </c>
      <c r="F232" s="41">
        <f t="shared" si="3"/>
        <v>4.3</v>
      </c>
      <c r="G232" s="41"/>
      <c r="H232" s="41"/>
      <c r="I232" s="41">
        <f>E232</f>
        <v>1</v>
      </c>
      <c r="J232" s="43">
        <f>F232</f>
        <v>4.3</v>
      </c>
      <c r="K232" s="41"/>
      <c r="L232" s="43"/>
      <c r="M232" s="41"/>
      <c r="N232" s="41"/>
      <c r="O232" s="798" t="s">
        <v>578</v>
      </c>
      <c r="P232" s="798"/>
      <c r="Q232" s="560"/>
      <c r="R232" s="560"/>
      <c r="S232" s="560"/>
    </row>
    <row r="233" spans="1:19" s="23" customFormat="1" ht="30">
      <c r="A233" s="826">
        <v>122</v>
      </c>
      <c r="B233" s="795" t="s">
        <v>0</v>
      </c>
      <c r="C233" s="791" t="s">
        <v>398</v>
      </c>
      <c r="D233" s="43">
        <f>F233/E233</f>
        <v>38.46</v>
      </c>
      <c r="E233" s="793">
        <v>1</v>
      </c>
      <c r="F233" s="41">
        <v>38.46</v>
      </c>
      <c r="G233" s="41"/>
      <c r="H233" s="41"/>
      <c r="I233" s="41"/>
      <c r="J233" s="41"/>
      <c r="K233" s="41">
        <f aca="true" t="shared" si="5" ref="K233:L235">E233</f>
        <v>1</v>
      </c>
      <c r="L233" s="43">
        <f t="shared" si="5"/>
        <v>38.46</v>
      </c>
      <c r="M233" s="41"/>
      <c r="N233" s="41"/>
      <c r="O233" s="798" t="s">
        <v>578</v>
      </c>
      <c r="P233" s="798"/>
      <c r="Q233" s="560"/>
      <c r="R233" s="560"/>
      <c r="S233" s="560"/>
    </row>
    <row r="234" spans="1:19" s="23" customFormat="1" ht="15">
      <c r="A234" s="826">
        <v>123</v>
      </c>
      <c r="B234" s="796" t="s">
        <v>1</v>
      </c>
      <c r="C234" s="791" t="s">
        <v>398</v>
      </c>
      <c r="D234" s="43">
        <f>F234/E234</f>
        <v>17.9</v>
      </c>
      <c r="E234" s="793">
        <v>1</v>
      </c>
      <c r="F234" s="41">
        <v>17.9</v>
      </c>
      <c r="G234" s="41"/>
      <c r="H234" s="41"/>
      <c r="I234" s="41"/>
      <c r="J234" s="41"/>
      <c r="K234" s="41">
        <f t="shared" si="5"/>
        <v>1</v>
      </c>
      <c r="L234" s="43">
        <f t="shared" si="5"/>
        <v>17.9</v>
      </c>
      <c r="M234" s="41"/>
      <c r="N234" s="41"/>
      <c r="O234" s="798" t="s">
        <v>578</v>
      </c>
      <c r="P234" s="798"/>
      <c r="Q234" s="560"/>
      <c r="R234" s="560"/>
      <c r="S234" s="560"/>
    </row>
    <row r="235" spans="1:19" s="23" customFormat="1" ht="45">
      <c r="A235" s="826">
        <v>124</v>
      </c>
      <c r="B235" s="794" t="s">
        <v>954</v>
      </c>
      <c r="C235" s="791"/>
      <c r="D235" s="41">
        <v>138</v>
      </c>
      <c r="E235" s="41">
        <v>1</v>
      </c>
      <c r="F235" s="41">
        <f t="shared" si="3"/>
        <v>138</v>
      </c>
      <c r="G235" s="41"/>
      <c r="H235" s="41"/>
      <c r="I235" s="41"/>
      <c r="J235" s="41"/>
      <c r="K235" s="41">
        <f t="shared" si="5"/>
        <v>1</v>
      </c>
      <c r="L235" s="43">
        <f t="shared" si="5"/>
        <v>138</v>
      </c>
      <c r="M235" s="41"/>
      <c r="N235" s="41"/>
      <c r="O235" s="798" t="s">
        <v>578</v>
      </c>
      <c r="P235" s="798"/>
      <c r="Q235" s="560"/>
      <c r="R235" s="560"/>
      <c r="S235" s="560"/>
    </row>
    <row r="236" spans="1:19" s="23" customFormat="1" ht="15.75">
      <c r="A236" s="1552" t="s">
        <v>1566</v>
      </c>
      <c r="B236" s="1552"/>
      <c r="C236" s="1552"/>
      <c r="D236" s="1552"/>
      <c r="E236" s="1552"/>
      <c r="F236" s="704">
        <f>SUM(F225:F235)</f>
        <v>343.99800000000005</v>
      </c>
      <c r="G236" s="704"/>
      <c r="H236" s="704">
        <f>SUM(H225:H235)</f>
        <v>74.16</v>
      </c>
      <c r="I236" s="704"/>
      <c r="J236" s="704">
        <f>SUM(J225:J235)</f>
        <v>66.48</v>
      </c>
      <c r="K236" s="704"/>
      <c r="L236" s="704">
        <f>SUM(L225:L235)</f>
        <v>197.14</v>
      </c>
      <c r="M236" s="704"/>
      <c r="N236" s="704">
        <f>SUM(N225:N235)</f>
        <v>6.218</v>
      </c>
      <c r="O236" s="28"/>
      <c r="P236" s="28"/>
      <c r="Q236" s="28"/>
      <c r="R236" s="560"/>
      <c r="S236" s="560"/>
    </row>
    <row r="237" spans="1:19" ht="18">
      <c r="A237" s="1561" t="s">
        <v>277</v>
      </c>
      <c r="B237" s="1561"/>
      <c r="C237" s="1561"/>
      <c r="D237" s="1561"/>
      <c r="E237" s="1561"/>
      <c r="F237" s="26">
        <f>F149+F178+F185+F204+F214+F223+F236</f>
        <v>51683.23627677193</v>
      </c>
      <c r="G237" s="26"/>
      <c r="H237" s="26">
        <f>H149+H178+H185+H204+H214+H223+H236</f>
        <v>1607.1208720000002</v>
      </c>
      <c r="I237" s="26"/>
      <c r="J237" s="26">
        <f>J149+J178+J185+J204+J214+J223+J236</f>
        <v>17239.335103636997</v>
      </c>
      <c r="K237" s="26"/>
      <c r="L237" s="26">
        <f>L149+L178+L185+L204+L214+L223+L236</f>
        <v>24137.857103814902</v>
      </c>
      <c r="M237" s="26"/>
      <c r="N237" s="26">
        <f>N149+N178+N185+N204+N214+N223+N236</f>
        <v>8698.923197320026</v>
      </c>
      <c r="O237" s="28"/>
      <c r="P237" s="28"/>
      <c r="Q237" s="30"/>
      <c r="R237" s="30"/>
      <c r="S237" s="30"/>
    </row>
    <row r="238" spans="1:19" s="23" customFormat="1" ht="18.75">
      <c r="A238" s="1331" t="s">
        <v>273</v>
      </c>
      <c r="B238" s="1332"/>
      <c r="C238" s="1333"/>
      <c r="D238" s="1334"/>
      <c r="E238" s="1334"/>
      <c r="F238" s="1334"/>
      <c r="G238" s="1334"/>
      <c r="H238" s="1335"/>
      <c r="I238" s="1335"/>
      <c r="J238" s="1335"/>
      <c r="K238" s="1335"/>
      <c r="L238" s="1336"/>
      <c r="M238" s="1335"/>
      <c r="N238" s="1335"/>
      <c r="O238" s="1250"/>
      <c r="P238" s="1250"/>
      <c r="Q238" s="1337"/>
      <c r="R238" s="560"/>
      <c r="S238" s="560"/>
    </row>
    <row r="239" spans="1:19" s="23" customFormat="1" ht="18.75">
      <c r="A239" s="1558" t="s">
        <v>397</v>
      </c>
      <c r="B239" s="1559"/>
      <c r="C239" s="1559"/>
      <c r="D239" s="1559"/>
      <c r="E239" s="1559"/>
      <c r="F239" s="1559"/>
      <c r="G239" s="1559"/>
      <c r="H239" s="1559"/>
      <c r="I239" s="1559"/>
      <c r="J239" s="1559"/>
      <c r="K239" s="1559"/>
      <c r="L239" s="1559"/>
      <c r="M239" s="1559"/>
      <c r="N239" s="1559"/>
      <c r="O239" s="798"/>
      <c r="P239" s="798"/>
      <c r="Q239" s="560"/>
      <c r="R239" s="560"/>
      <c r="S239" s="560"/>
    </row>
    <row r="240" spans="1:19" s="23" customFormat="1" ht="18.75">
      <c r="A240" s="1942" t="s">
        <v>274</v>
      </c>
      <c r="B240" s="1943"/>
      <c r="C240" s="1338"/>
      <c r="D240" s="1338"/>
      <c r="E240" s="1338"/>
      <c r="F240" s="1338"/>
      <c r="G240" s="1338"/>
      <c r="H240" s="1338"/>
      <c r="I240" s="1338"/>
      <c r="J240" s="1338"/>
      <c r="K240" s="1338"/>
      <c r="L240" s="1338"/>
      <c r="M240" s="1338"/>
      <c r="N240" s="1338"/>
      <c r="O240" s="798"/>
      <c r="P240" s="798"/>
      <c r="Q240" s="785" t="s">
        <v>1422</v>
      </c>
      <c r="R240" s="560"/>
      <c r="S240" s="560"/>
    </row>
    <row r="241" spans="1:19" s="23" customFormat="1" ht="25.5">
      <c r="A241" s="1312">
        <v>125</v>
      </c>
      <c r="B241" s="1246" t="s">
        <v>1286</v>
      </c>
      <c r="C241" s="57" t="s">
        <v>185</v>
      </c>
      <c r="D241" s="16">
        <f>F241/E241</f>
        <v>159.9772667352057</v>
      </c>
      <c r="E241" s="41">
        <v>1.451</v>
      </c>
      <c r="F241" s="1279">
        <v>232.12701403278345</v>
      </c>
      <c r="G241" s="41"/>
      <c r="H241" s="724"/>
      <c r="I241" s="41">
        <v>1.451</v>
      </c>
      <c r="J241" s="1279">
        <v>232.12701403278345</v>
      </c>
      <c r="K241" s="41"/>
      <c r="L241" s="43"/>
      <c r="M241" s="41"/>
      <c r="N241" s="41"/>
      <c r="O241" s="1275" t="s">
        <v>1840</v>
      </c>
      <c r="P241" s="1161" t="s">
        <v>195</v>
      </c>
      <c r="Q241" s="1162" t="s">
        <v>1423</v>
      </c>
      <c r="R241" s="560"/>
      <c r="S241" s="560"/>
    </row>
    <row r="242" spans="1:19" s="23" customFormat="1" ht="15">
      <c r="A242" s="1526" t="s">
        <v>620</v>
      </c>
      <c r="B242" s="1526"/>
      <c r="C242" s="791"/>
      <c r="D242" s="41"/>
      <c r="E242" s="41"/>
      <c r="F242" s="755"/>
      <c r="G242" s="41"/>
      <c r="H242" s="41"/>
      <c r="I242" s="41"/>
      <c r="J242" s="43"/>
      <c r="K242" s="41"/>
      <c r="L242" s="43"/>
      <c r="M242" s="41"/>
      <c r="N242" s="41"/>
      <c r="O242" s="798"/>
      <c r="P242" s="798"/>
      <c r="Q242" s="560"/>
      <c r="R242" s="560"/>
      <c r="S242" s="560"/>
    </row>
    <row r="243" spans="1:19" s="23" customFormat="1" ht="25.5">
      <c r="A243" s="1284">
        <v>126</v>
      </c>
      <c r="B243" s="1247" t="s">
        <v>1296</v>
      </c>
      <c r="C243" s="1248" t="s">
        <v>185</v>
      </c>
      <c r="D243" s="43">
        <v>122</v>
      </c>
      <c r="E243" s="41">
        <v>1.445</v>
      </c>
      <c r="F243" s="1279">
        <v>177.42</v>
      </c>
      <c r="G243" s="1226"/>
      <c r="H243" s="724"/>
      <c r="I243" s="41">
        <v>1.445</v>
      </c>
      <c r="J243" s="724">
        <v>177.42</v>
      </c>
      <c r="K243" s="41"/>
      <c r="L243" s="43"/>
      <c r="M243" s="41"/>
      <c r="N243" s="41"/>
      <c r="O243" s="1275" t="s">
        <v>1840</v>
      </c>
      <c r="P243" s="1161" t="s">
        <v>195</v>
      </c>
      <c r="Q243" s="560"/>
      <c r="R243" s="560"/>
      <c r="S243" s="560"/>
    </row>
    <row r="244" spans="1:19" s="23" customFormat="1" ht="25.5">
      <c r="A244" s="1284">
        <v>127</v>
      </c>
      <c r="B244" s="1252" t="s">
        <v>624</v>
      </c>
      <c r="C244" s="1248" t="s">
        <v>185</v>
      </c>
      <c r="D244" s="43">
        <f>F244/E244</f>
        <v>170.08695652173913</v>
      </c>
      <c r="E244" s="41">
        <v>0.23</v>
      </c>
      <c r="F244" s="1279">
        <v>39.12</v>
      </c>
      <c r="G244" s="41"/>
      <c r="H244" s="724"/>
      <c r="I244" s="41">
        <v>0.23</v>
      </c>
      <c r="J244" s="1279">
        <v>39.12</v>
      </c>
      <c r="K244" s="41"/>
      <c r="L244" s="43"/>
      <c r="M244" s="41"/>
      <c r="N244" s="41"/>
      <c r="O244" s="1275" t="s">
        <v>1840</v>
      </c>
      <c r="P244" s="1161" t="s">
        <v>195</v>
      </c>
      <c r="Q244" s="560"/>
      <c r="R244" s="560"/>
      <c r="S244" s="560"/>
    </row>
    <row r="245" spans="1:19" s="23" customFormat="1" ht="15">
      <c r="A245" s="1944" t="s">
        <v>1073</v>
      </c>
      <c r="B245" s="1945"/>
      <c r="C245" s="791"/>
      <c r="D245" s="41"/>
      <c r="E245" s="41"/>
      <c r="F245" s="755"/>
      <c r="G245" s="41"/>
      <c r="H245" s="41"/>
      <c r="I245" s="41"/>
      <c r="J245" s="43"/>
      <c r="K245" s="41"/>
      <c r="L245" s="43"/>
      <c r="M245" s="41"/>
      <c r="N245" s="41"/>
      <c r="O245" s="798"/>
      <c r="P245" s="798"/>
      <c r="Q245" s="560"/>
      <c r="R245" s="560"/>
      <c r="S245" s="560"/>
    </row>
    <row r="246" spans="1:19" s="23" customFormat="1" ht="25.5">
      <c r="A246" s="1284">
        <v>128</v>
      </c>
      <c r="B246" s="1247" t="s">
        <v>1298</v>
      </c>
      <c r="C246" s="57" t="s">
        <v>185</v>
      </c>
      <c r="D246" s="16">
        <f>F246/E246</f>
        <v>137.68204438554417</v>
      </c>
      <c r="E246" s="41">
        <v>0.118</v>
      </c>
      <c r="F246" s="1279">
        <v>16.246481237494212</v>
      </c>
      <c r="G246" s="41"/>
      <c r="H246" s="724"/>
      <c r="I246" s="41">
        <v>0.118</v>
      </c>
      <c r="J246" s="1279">
        <v>16.246481237494212</v>
      </c>
      <c r="K246" s="41"/>
      <c r="L246" s="43"/>
      <c r="M246" s="41"/>
      <c r="N246" s="41"/>
      <c r="O246" s="1275" t="s">
        <v>1840</v>
      </c>
      <c r="P246" s="1161" t="s">
        <v>195</v>
      </c>
      <c r="Q246" s="560"/>
      <c r="R246" s="560"/>
      <c r="S246" s="560"/>
    </row>
    <row r="247" spans="1:19" s="23" customFormat="1" ht="15">
      <c r="A247" s="1582" t="s">
        <v>1088</v>
      </c>
      <c r="B247" s="1583"/>
      <c r="C247" s="791"/>
      <c r="D247" s="41"/>
      <c r="E247" s="41"/>
      <c r="F247" s="755"/>
      <c r="G247" s="41"/>
      <c r="H247" s="41"/>
      <c r="I247" s="41"/>
      <c r="J247" s="43"/>
      <c r="K247" s="41"/>
      <c r="L247" s="43"/>
      <c r="M247" s="41"/>
      <c r="N247" s="41"/>
      <c r="O247" s="798"/>
      <c r="P247" s="798"/>
      <c r="Q247" s="560"/>
      <c r="R247" s="560"/>
      <c r="S247" s="560"/>
    </row>
    <row r="248" spans="1:19" s="23" customFormat="1" ht="25.5">
      <c r="A248" s="1284">
        <v>129</v>
      </c>
      <c r="B248" s="1247" t="s">
        <v>1295</v>
      </c>
      <c r="C248" s="1248" t="s">
        <v>185</v>
      </c>
      <c r="D248" s="43">
        <v>159.90064102564105</v>
      </c>
      <c r="E248" s="41">
        <v>0.7</v>
      </c>
      <c r="F248" s="1279">
        <v>39.720954410256375</v>
      </c>
      <c r="G248" s="41"/>
      <c r="H248" s="724"/>
      <c r="I248" s="41">
        <v>0.7</v>
      </c>
      <c r="J248" s="1279">
        <v>39.720954410256375</v>
      </c>
      <c r="K248" s="41"/>
      <c r="L248" s="43"/>
      <c r="M248" s="41"/>
      <c r="N248" s="41"/>
      <c r="O248" s="1275" t="s">
        <v>1840</v>
      </c>
      <c r="P248" s="1161" t="s">
        <v>195</v>
      </c>
      <c r="Q248" s="560"/>
      <c r="R248" s="560"/>
      <c r="S248" s="560"/>
    </row>
    <row r="249" spans="1:19" s="23" customFormat="1" ht="25.5">
      <c r="A249" s="826">
        <v>130</v>
      </c>
      <c r="B249" s="1253" t="s">
        <v>1293</v>
      </c>
      <c r="C249" s="1248" t="s">
        <v>185</v>
      </c>
      <c r="D249" s="43">
        <v>89.13793103448276</v>
      </c>
      <c r="E249" s="41">
        <v>0.08</v>
      </c>
      <c r="F249" s="1279">
        <v>7.131034482758621</v>
      </c>
      <c r="G249" s="41"/>
      <c r="H249" s="41"/>
      <c r="I249" s="41">
        <v>0.08</v>
      </c>
      <c r="J249" s="1279">
        <v>7.131034482758621</v>
      </c>
      <c r="K249" s="41"/>
      <c r="L249" s="43"/>
      <c r="M249" s="41"/>
      <c r="N249" s="41"/>
      <c r="O249" s="1275" t="s">
        <v>1840</v>
      </c>
      <c r="P249" s="1161" t="s">
        <v>195</v>
      </c>
      <c r="Q249" s="560"/>
      <c r="R249" s="560"/>
      <c r="S249" s="560"/>
    </row>
    <row r="250" spans="1:19" s="23" customFormat="1" ht="25.5">
      <c r="A250" s="826">
        <v>131</v>
      </c>
      <c r="B250" s="1253" t="s">
        <v>1292</v>
      </c>
      <c r="C250" s="1248" t="s">
        <v>185</v>
      </c>
      <c r="D250" s="43">
        <v>89</v>
      </c>
      <c r="E250" s="41">
        <v>0.04699999999999999</v>
      </c>
      <c r="F250" s="1279">
        <v>4.183</v>
      </c>
      <c r="G250" s="41"/>
      <c r="H250" s="41"/>
      <c r="I250" s="41">
        <v>0.04699999999999999</v>
      </c>
      <c r="J250" s="1279">
        <v>4.183</v>
      </c>
      <c r="K250" s="41"/>
      <c r="L250" s="43"/>
      <c r="M250" s="41"/>
      <c r="N250" s="41"/>
      <c r="O250" s="1275" t="s">
        <v>1840</v>
      </c>
      <c r="P250" s="1161" t="s">
        <v>195</v>
      </c>
      <c r="Q250" s="560"/>
      <c r="R250" s="560"/>
      <c r="S250" s="560"/>
    </row>
    <row r="251" spans="1:19" s="23" customFormat="1" ht="15">
      <c r="A251" s="1946" t="s">
        <v>1573</v>
      </c>
      <c r="B251" s="1947"/>
      <c r="C251" s="791"/>
      <c r="D251" s="41"/>
      <c r="E251" s="41"/>
      <c r="F251" s="755"/>
      <c r="G251" s="41"/>
      <c r="H251" s="41"/>
      <c r="I251" s="41"/>
      <c r="J251" s="43"/>
      <c r="K251" s="41"/>
      <c r="L251" s="43"/>
      <c r="M251" s="41"/>
      <c r="N251" s="41"/>
      <c r="O251" s="798"/>
      <c r="P251" s="798"/>
      <c r="Q251" s="560"/>
      <c r="R251" s="560"/>
      <c r="S251" s="560"/>
    </row>
    <row r="252" spans="1:19" s="23" customFormat="1" ht="25.5">
      <c r="A252" s="826">
        <v>132</v>
      </c>
      <c r="B252" s="1311" t="s">
        <v>1287</v>
      </c>
      <c r="C252" s="57" t="s">
        <v>185</v>
      </c>
      <c r="D252" s="43">
        <f>F252/E252</f>
        <v>155.99999999999997</v>
      </c>
      <c r="E252" s="41">
        <v>0.555</v>
      </c>
      <c r="F252" s="1279">
        <v>86.58</v>
      </c>
      <c r="G252" s="41"/>
      <c r="H252" s="724"/>
      <c r="I252" s="41">
        <v>0.555</v>
      </c>
      <c r="J252" s="724">
        <v>86.58</v>
      </c>
      <c r="K252" s="41"/>
      <c r="L252" s="43"/>
      <c r="M252" s="41"/>
      <c r="N252" s="41"/>
      <c r="O252" s="1275" t="s">
        <v>1840</v>
      </c>
      <c r="P252" s="1161" t="s">
        <v>195</v>
      </c>
      <c r="Q252" s="560"/>
      <c r="R252" s="560"/>
      <c r="S252" s="560"/>
    </row>
    <row r="253" spans="1:19" s="23" customFormat="1" ht="15">
      <c r="A253" s="1946" t="s">
        <v>1083</v>
      </c>
      <c r="B253" s="1947"/>
      <c r="C253" s="791"/>
      <c r="D253" s="41"/>
      <c r="E253" s="41"/>
      <c r="F253" s="1289"/>
      <c r="G253" s="41"/>
      <c r="H253" s="41"/>
      <c r="I253" s="41"/>
      <c r="J253" s="43"/>
      <c r="K253" s="41"/>
      <c r="L253" s="43"/>
      <c r="M253" s="41"/>
      <c r="N253" s="41"/>
      <c r="O253" s="798"/>
      <c r="P253" s="798"/>
      <c r="Q253" s="560"/>
      <c r="R253" s="560"/>
      <c r="S253" s="560"/>
    </row>
    <row r="254" spans="1:19" s="23" customFormat="1" ht="25.5">
      <c r="A254" s="1312">
        <v>133</v>
      </c>
      <c r="B254" s="1247" t="s">
        <v>1299</v>
      </c>
      <c r="C254" s="1248" t="s">
        <v>185</v>
      </c>
      <c r="D254" s="43">
        <f>F254/E254</f>
        <v>106.44175440210765</v>
      </c>
      <c r="E254" s="41">
        <v>1.824</v>
      </c>
      <c r="F254" s="1279">
        <v>194.14976002944437</v>
      </c>
      <c r="G254" s="41"/>
      <c r="H254" s="724"/>
      <c r="I254" s="41">
        <v>1.824</v>
      </c>
      <c r="J254" s="1279">
        <v>194.14976002944437</v>
      </c>
      <c r="K254" s="41"/>
      <c r="L254" s="43"/>
      <c r="M254" s="41"/>
      <c r="N254" s="41"/>
      <c r="O254" s="1275" t="s">
        <v>1840</v>
      </c>
      <c r="P254" s="1161" t="s">
        <v>195</v>
      </c>
      <c r="Q254" s="560"/>
      <c r="R254" s="560"/>
      <c r="S254" s="560"/>
    </row>
    <row r="255" spans="1:19" s="23" customFormat="1" ht="15">
      <c r="A255" s="1946" t="s">
        <v>275</v>
      </c>
      <c r="B255" s="1947"/>
      <c r="C255" s="791"/>
      <c r="D255" s="41"/>
      <c r="E255" s="41"/>
      <c r="F255" s="1279"/>
      <c r="G255" s="41"/>
      <c r="H255" s="724"/>
      <c r="I255" s="41"/>
      <c r="J255" s="43"/>
      <c r="K255" s="41"/>
      <c r="L255" s="43"/>
      <c r="M255" s="41"/>
      <c r="N255" s="41"/>
      <c r="O255" s="798"/>
      <c r="P255" s="798"/>
      <c r="Q255" s="560"/>
      <c r="R255" s="560"/>
      <c r="S255" s="560"/>
    </row>
    <row r="256" spans="1:19" s="23" customFormat="1" ht="25.5">
      <c r="A256" s="1285">
        <v>134</v>
      </c>
      <c r="B256" s="1270" t="s">
        <v>1297</v>
      </c>
      <c r="C256" s="1248" t="s">
        <v>185</v>
      </c>
      <c r="D256" s="43">
        <f>F256/E256</f>
        <v>147.70856582444384</v>
      </c>
      <c r="E256" s="41">
        <v>1.535</v>
      </c>
      <c r="F256" s="1279">
        <v>226.7326485405213</v>
      </c>
      <c r="G256" s="41"/>
      <c r="H256" s="724"/>
      <c r="I256" s="41">
        <v>1.535</v>
      </c>
      <c r="J256" s="1279">
        <v>226.7326485405213</v>
      </c>
      <c r="K256" s="41"/>
      <c r="L256" s="43"/>
      <c r="M256" s="41"/>
      <c r="N256" s="41"/>
      <c r="O256" s="1275" t="s">
        <v>1840</v>
      </c>
      <c r="P256" s="1161" t="s">
        <v>195</v>
      </c>
      <c r="Q256" s="560"/>
      <c r="R256" s="560"/>
      <c r="S256" s="560"/>
    </row>
    <row r="257" spans="1:19" s="23" customFormat="1" ht="15">
      <c r="A257" s="1948" t="s">
        <v>276</v>
      </c>
      <c r="B257" s="1949"/>
      <c r="C257" s="791"/>
      <c r="D257" s="41"/>
      <c r="E257" s="41"/>
      <c r="F257" s="755"/>
      <c r="G257" s="41"/>
      <c r="H257" s="41"/>
      <c r="I257" s="41"/>
      <c r="J257" s="43"/>
      <c r="K257" s="41"/>
      <c r="L257" s="43"/>
      <c r="M257" s="41"/>
      <c r="N257" s="41"/>
      <c r="O257" s="798"/>
      <c r="P257" s="798"/>
      <c r="Q257" s="560"/>
      <c r="R257" s="560"/>
      <c r="S257" s="560"/>
    </row>
    <row r="258" spans="1:19" s="23" customFormat="1" ht="25.5">
      <c r="A258" s="1284">
        <v>135</v>
      </c>
      <c r="B258" s="1246" t="s">
        <v>621</v>
      </c>
      <c r="C258" s="1248" t="s">
        <v>185</v>
      </c>
      <c r="D258" s="43">
        <f>F258/E258</f>
        <v>165.21345794392522</v>
      </c>
      <c r="E258" s="41">
        <v>0.7159999999999997</v>
      </c>
      <c r="F258" s="1279">
        <v>118.29283588785042</v>
      </c>
      <c r="G258" s="41"/>
      <c r="H258" s="724"/>
      <c r="I258" s="41">
        <v>0.7159999999999997</v>
      </c>
      <c r="J258" s="1279">
        <v>118.29283588785042</v>
      </c>
      <c r="K258" s="41"/>
      <c r="L258" s="43"/>
      <c r="M258" s="41"/>
      <c r="N258" s="41"/>
      <c r="O258" s="1275" t="s">
        <v>1840</v>
      </c>
      <c r="P258" s="1161" t="s">
        <v>195</v>
      </c>
      <c r="Q258" s="560"/>
      <c r="R258" s="560"/>
      <c r="S258" s="560"/>
    </row>
    <row r="259" spans="1:19" s="23" customFormat="1" ht="25.5">
      <c r="A259" s="1284">
        <v>136</v>
      </c>
      <c r="B259" s="1246" t="s">
        <v>622</v>
      </c>
      <c r="C259" s="1248" t="s">
        <v>185</v>
      </c>
      <c r="D259" s="43">
        <v>182.22228459163625</v>
      </c>
      <c r="E259" s="41">
        <v>0.714</v>
      </c>
      <c r="F259" s="1279">
        <v>130.1067111984283</v>
      </c>
      <c r="G259" s="41"/>
      <c r="H259" s="724"/>
      <c r="I259" s="41">
        <v>0.714</v>
      </c>
      <c r="J259" s="1279">
        <v>130.1067111984283</v>
      </c>
      <c r="K259" s="41"/>
      <c r="L259" s="43"/>
      <c r="M259" s="41"/>
      <c r="N259" s="41"/>
      <c r="O259" s="1275" t="s">
        <v>1840</v>
      </c>
      <c r="P259" s="1161" t="s">
        <v>195</v>
      </c>
      <c r="Q259" s="560"/>
      <c r="R259" s="560"/>
      <c r="S259" s="560"/>
    </row>
    <row r="260" spans="1:19" s="23" customFormat="1" ht="25.5">
      <c r="A260" s="1287">
        <v>137</v>
      </c>
      <c r="B260" s="1252" t="s">
        <v>1291</v>
      </c>
      <c r="C260" s="1248" t="s">
        <v>185</v>
      </c>
      <c r="D260" s="43">
        <v>47.479674796747965</v>
      </c>
      <c r="E260" s="41">
        <v>0.03</v>
      </c>
      <c r="F260" s="1279">
        <v>1.424390243902439</v>
      </c>
      <c r="G260" s="41"/>
      <c r="H260" s="41"/>
      <c r="I260" s="41">
        <v>0.03</v>
      </c>
      <c r="J260" s="1279">
        <v>1.424390243902439</v>
      </c>
      <c r="K260" s="41"/>
      <c r="L260" s="43"/>
      <c r="M260" s="41"/>
      <c r="N260" s="41"/>
      <c r="O260" s="1275" t="s">
        <v>1840</v>
      </c>
      <c r="P260" s="1161" t="s">
        <v>195</v>
      </c>
      <c r="Q260" s="560"/>
      <c r="R260" s="560"/>
      <c r="S260" s="560"/>
    </row>
    <row r="261" spans="1:19" s="23" customFormat="1" ht="25.5">
      <c r="A261" s="1287">
        <v>138</v>
      </c>
      <c r="B261" s="1256" t="s">
        <v>1290</v>
      </c>
      <c r="C261" s="1249" t="s">
        <v>185</v>
      </c>
      <c r="D261" s="43">
        <v>179</v>
      </c>
      <c r="E261" s="41">
        <v>0.19</v>
      </c>
      <c r="F261" s="1279">
        <v>30.717230769230774</v>
      </c>
      <c r="G261" s="41"/>
      <c r="H261" s="41"/>
      <c r="I261" s="41">
        <v>0.19</v>
      </c>
      <c r="J261" s="1279">
        <v>30.717230769230774</v>
      </c>
      <c r="K261" s="41"/>
      <c r="L261" s="43"/>
      <c r="M261" s="41"/>
      <c r="N261" s="41"/>
      <c r="O261" s="1275" t="s">
        <v>1840</v>
      </c>
      <c r="P261" s="1161" t="s">
        <v>195</v>
      </c>
      <c r="Q261" s="560"/>
      <c r="R261" s="560"/>
      <c r="S261" s="560"/>
    </row>
    <row r="262" spans="1:19" s="23" customFormat="1" ht="25.5">
      <c r="A262" s="1347">
        <v>139</v>
      </c>
      <c r="B262" s="1254" t="s">
        <v>633</v>
      </c>
      <c r="C262" s="1339" t="s">
        <v>185</v>
      </c>
      <c r="D262" s="43">
        <f>F262/E262</f>
        <v>332.45853658536583</v>
      </c>
      <c r="E262" s="41">
        <v>0.057999999999999996</v>
      </c>
      <c r="F262" s="1279">
        <v>19.282595121951218</v>
      </c>
      <c r="G262" s="41"/>
      <c r="H262" s="41"/>
      <c r="I262" s="41">
        <v>0.057999999999999996</v>
      </c>
      <c r="J262" s="724">
        <v>19.282595121951218</v>
      </c>
      <c r="K262" s="41"/>
      <c r="L262" s="43"/>
      <c r="M262" s="41"/>
      <c r="N262" s="41"/>
      <c r="O262" s="1275" t="s">
        <v>1840</v>
      </c>
      <c r="P262" s="798"/>
      <c r="Q262" s="560"/>
      <c r="R262" s="560"/>
      <c r="S262" s="560"/>
    </row>
    <row r="263" spans="1:19" s="23" customFormat="1" ht="15">
      <c r="A263" s="1950" t="s">
        <v>1073</v>
      </c>
      <c r="B263" s="1951"/>
      <c r="C263" s="791"/>
      <c r="D263" s="41"/>
      <c r="E263" s="41"/>
      <c r="F263" s="755"/>
      <c r="G263" s="41"/>
      <c r="H263" s="41"/>
      <c r="I263" s="41"/>
      <c r="J263" s="43"/>
      <c r="K263" s="41"/>
      <c r="L263" s="43"/>
      <c r="M263" s="41"/>
      <c r="N263" s="41"/>
      <c r="O263" s="798"/>
      <c r="P263" s="798"/>
      <c r="Q263" s="560"/>
      <c r="R263" s="560"/>
      <c r="S263" s="560"/>
    </row>
    <row r="264" spans="1:19" s="23" customFormat="1" ht="25.5">
      <c r="A264" s="1312">
        <v>140</v>
      </c>
      <c r="B264" s="1251" t="s">
        <v>623</v>
      </c>
      <c r="C264" s="1248" t="s">
        <v>185</v>
      </c>
      <c r="D264" s="43">
        <f>F264/E264</f>
        <v>138.1910828025478</v>
      </c>
      <c r="E264" s="41">
        <v>1.77</v>
      </c>
      <c r="F264" s="1279">
        <v>244.59821656050963</v>
      </c>
      <c r="G264" s="41"/>
      <c r="H264" s="724"/>
      <c r="I264" s="41">
        <v>1.77</v>
      </c>
      <c r="J264" s="1279">
        <v>244.59821656050963</v>
      </c>
      <c r="K264" s="41"/>
      <c r="L264" s="43"/>
      <c r="M264" s="41"/>
      <c r="N264" s="41"/>
      <c r="O264" s="1275" t="s">
        <v>1840</v>
      </c>
      <c r="P264" s="1161" t="s">
        <v>195</v>
      </c>
      <c r="Q264" s="560"/>
      <c r="R264" s="560"/>
      <c r="S264" s="560"/>
    </row>
    <row r="265" spans="1:19" s="23" customFormat="1" ht="25.5">
      <c r="A265" s="1312">
        <v>141</v>
      </c>
      <c r="B265" s="1313" t="s">
        <v>629</v>
      </c>
      <c r="C265" s="1248" t="s">
        <v>185</v>
      </c>
      <c r="D265" s="43">
        <v>100.54901960784314</v>
      </c>
      <c r="E265" s="41">
        <v>0.03</v>
      </c>
      <c r="F265" s="1279">
        <v>3.016470588235294</v>
      </c>
      <c r="G265" s="41"/>
      <c r="H265" s="41"/>
      <c r="I265" s="41">
        <v>0.03</v>
      </c>
      <c r="J265" s="1279">
        <v>3.016470588235294</v>
      </c>
      <c r="K265" s="41"/>
      <c r="L265" s="43"/>
      <c r="M265" s="41"/>
      <c r="N265" s="41"/>
      <c r="O265" s="1275" t="s">
        <v>1840</v>
      </c>
      <c r="P265" s="1161" t="s">
        <v>195</v>
      </c>
      <c r="Q265" s="560"/>
      <c r="R265" s="560"/>
      <c r="S265" s="560"/>
    </row>
    <row r="266" spans="1:19" s="23" customFormat="1" ht="15">
      <c r="A266" s="1952" t="s">
        <v>1065</v>
      </c>
      <c r="B266" s="1953"/>
      <c r="C266" s="1954"/>
      <c r="D266" s="41"/>
      <c r="E266" s="41"/>
      <c r="F266" s="755"/>
      <c r="G266" s="41"/>
      <c r="H266" s="41"/>
      <c r="I266" s="41"/>
      <c r="J266" s="41"/>
      <c r="K266" s="41"/>
      <c r="L266" s="43"/>
      <c r="M266" s="41"/>
      <c r="N266" s="41"/>
      <c r="O266" s="798"/>
      <c r="P266" s="798"/>
      <c r="Q266" s="560"/>
      <c r="R266" s="560"/>
      <c r="S266" s="560"/>
    </row>
    <row r="267" spans="1:19" s="23" customFormat="1" ht="25.5">
      <c r="A267" s="1284">
        <v>142</v>
      </c>
      <c r="B267" s="1246" t="s">
        <v>625</v>
      </c>
      <c r="C267" s="1248" t="s">
        <v>185</v>
      </c>
      <c r="D267" s="43">
        <f>F267/E267</f>
        <v>139.99784489396677</v>
      </c>
      <c r="E267" s="41">
        <v>0.684</v>
      </c>
      <c r="F267" s="1279">
        <v>95.75852590747328</v>
      </c>
      <c r="G267" s="41"/>
      <c r="H267" s="41"/>
      <c r="I267" s="41">
        <v>0.684</v>
      </c>
      <c r="J267" s="1279">
        <v>95.75852590747328</v>
      </c>
      <c r="K267" s="41"/>
      <c r="L267" s="43"/>
      <c r="M267" s="41"/>
      <c r="N267" s="41"/>
      <c r="O267" s="1275" t="s">
        <v>1840</v>
      </c>
      <c r="P267" s="1161" t="s">
        <v>195</v>
      </c>
      <c r="Q267" s="560"/>
      <c r="R267" s="560"/>
      <c r="S267" s="560"/>
    </row>
    <row r="268" spans="1:19" s="23" customFormat="1" ht="25.5">
      <c r="A268" s="1284">
        <v>143</v>
      </c>
      <c r="B268" s="1251" t="s">
        <v>626</v>
      </c>
      <c r="C268" s="1248" t="s">
        <v>185</v>
      </c>
      <c r="D268" s="43">
        <f>F268/E268</f>
        <v>162.69606701940037</v>
      </c>
      <c r="E268" s="41">
        <v>0.22399999999999987</v>
      </c>
      <c r="F268" s="1279">
        <v>36.44391901234566</v>
      </c>
      <c r="G268" s="41"/>
      <c r="H268" s="41"/>
      <c r="I268" s="41">
        <v>0.22399999999999987</v>
      </c>
      <c r="J268" s="1279">
        <v>36.44391901234566</v>
      </c>
      <c r="K268" s="41"/>
      <c r="L268" s="43"/>
      <c r="M268" s="41"/>
      <c r="N268" s="41"/>
      <c r="O268" s="1275" t="s">
        <v>1840</v>
      </c>
      <c r="P268" s="1161" t="s">
        <v>195</v>
      </c>
      <c r="Q268" s="560"/>
      <c r="R268" s="560"/>
      <c r="S268" s="560"/>
    </row>
    <row r="269" spans="1:19" s="23" customFormat="1" ht="25.5">
      <c r="A269" s="1284">
        <v>144</v>
      </c>
      <c r="B269" s="1251" t="s">
        <v>627</v>
      </c>
      <c r="C269" s="1248" t="s">
        <v>185</v>
      </c>
      <c r="D269" s="43">
        <v>165.38311688311688</v>
      </c>
      <c r="E269" s="41">
        <v>0.13</v>
      </c>
      <c r="F269" s="1279">
        <v>21.499805194805194</v>
      </c>
      <c r="G269" s="41"/>
      <c r="H269" s="41"/>
      <c r="I269" s="41">
        <v>0.13</v>
      </c>
      <c r="J269" s="1279">
        <v>21.499805194805194</v>
      </c>
      <c r="K269" s="41"/>
      <c r="L269" s="43"/>
      <c r="M269" s="41"/>
      <c r="N269" s="41"/>
      <c r="O269" s="1275" t="s">
        <v>1840</v>
      </c>
      <c r="P269" s="1161" t="s">
        <v>195</v>
      </c>
      <c r="Q269" s="560"/>
      <c r="R269" s="560"/>
      <c r="S269" s="560"/>
    </row>
    <row r="270" spans="1:19" s="23" customFormat="1" ht="25.5">
      <c r="A270" s="1284">
        <v>145</v>
      </c>
      <c r="B270" s="1251" t="s">
        <v>628</v>
      </c>
      <c r="C270" s="1248" t="s">
        <v>185</v>
      </c>
      <c r="D270" s="43">
        <f>F270/E270</f>
        <v>143.02495440729484</v>
      </c>
      <c r="E270" s="41">
        <v>0.17800000000000005</v>
      </c>
      <c r="F270" s="1279">
        <v>25.458441884498487</v>
      </c>
      <c r="G270" s="41"/>
      <c r="H270" s="41"/>
      <c r="I270" s="41">
        <v>0.17800000000000005</v>
      </c>
      <c r="J270" s="1279">
        <v>25.458441884498487</v>
      </c>
      <c r="K270" s="41"/>
      <c r="L270" s="43"/>
      <c r="M270" s="41"/>
      <c r="N270" s="41"/>
      <c r="O270" s="1275" t="s">
        <v>1840</v>
      </c>
      <c r="P270" s="1161" t="s">
        <v>195</v>
      </c>
      <c r="Q270" s="560"/>
      <c r="R270" s="560"/>
      <c r="S270" s="560"/>
    </row>
    <row r="271" spans="1:19" s="23" customFormat="1" ht="25.5">
      <c r="A271" s="1314">
        <v>146</v>
      </c>
      <c r="B271" s="1254" t="s">
        <v>1294</v>
      </c>
      <c r="C271" s="1248" t="s">
        <v>185</v>
      </c>
      <c r="D271" s="43">
        <v>89</v>
      </c>
      <c r="E271" s="41">
        <v>2.355</v>
      </c>
      <c r="F271" s="1279">
        <v>209.595</v>
      </c>
      <c r="G271" s="41"/>
      <c r="H271" s="41"/>
      <c r="I271" s="41">
        <v>2.355</v>
      </c>
      <c r="J271" s="1279">
        <v>209.595</v>
      </c>
      <c r="K271" s="41"/>
      <c r="L271" s="43"/>
      <c r="M271" s="41"/>
      <c r="N271" s="41"/>
      <c r="O271" s="1275" t="s">
        <v>1840</v>
      </c>
      <c r="P271" s="1161" t="s">
        <v>195</v>
      </c>
      <c r="Q271" s="560"/>
      <c r="R271" s="560"/>
      <c r="S271" s="560"/>
    </row>
    <row r="272" spans="1:19" s="23" customFormat="1" ht="15">
      <c r="A272" s="1587" t="s">
        <v>630</v>
      </c>
      <c r="B272" s="1588"/>
      <c r="C272" s="1589"/>
      <c r="D272" s="41"/>
      <c r="E272" s="41"/>
      <c r="F272" s="1289"/>
      <c r="G272" s="41"/>
      <c r="H272" s="41"/>
      <c r="I272" s="41"/>
      <c r="J272" s="43"/>
      <c r="K272" s="41"/>
      <c r="L272" s="43"/>
      <c r="M272" s="41"/>
      <c r="N272" s="41"/>
      <c r="O272" s="798"/>
      <c r="P272" s="798"/>
      <c r="Q272" s="560"/>
      <c r="R272" s="560"/>
      <c r="S272" s="560"/>
    </row>
    <row r="273" spans="1:19" s="23" customFormat="1" ht="25.5">
      <c r="A273" s="1287">
        <v>147</v>
      </c>
      <c r="B273" s="1254" t="s">
        <v>1289</v>
      </c>
      <c r="C273" s="1249" t="s">
        <v>185</v>
      </c>
      <c r="D273" s="43">
        <v>104</v>
      </c>
      <c r="E273" s="41">
        <v>0.01200000000000001</v>
      </c>
      <c r="F273" s="1279">
        <v>2.6980000000000013</v>
      </c>
      <c r="G273" s="41"/>
      <c r="H273" s="41"/>
      <c r="I273" s="41">
        <v>0.01200000000000001</v>
      </c>
      <c r="J273" s="1279">
        <v>2.6980000000000013</v>
      </c>
      <c r="K273" s="41"/>
      <c r="L273" s="43"/>
      <c r="M273" s="41"/>
      <c r="N273" s="41"/>
      <c r="O273" s="1275" t="s">
        <v>1840</v>
      </c>
      <c r="P273" s="1161" t="s">
        <v>195</v>
      </c>
      <c r="Q273" s="560"/>
      <c r="R273" s="560"/>
      <c r="S273" s="560"/>
    </row>
    <row r="274" spans="1:19" s="23" customFormat="1" ht="15">
      <c r="A274" s="1590" t="s">
        <v>1571</v>
      </c>
      <c r="B274" s="1592"/>
      <c r="C274" s="791"/>
      <c r="D274" s="41"/>
      <c r="E274" s="41"/>
      <c r="F274" s="755"/>
      <c r="G274" s="41"/>
      <c r="H274" s="41"/>
      <c r="I274" s="41"/>
      <c r="J274" s="41"/>
      <c r="K274" s="41"/>
      <c r="L274" s="43"/>
      <c r="M274" s="41"/>
      <c r="N274" s="41"/>
      <c r="O274" s="798"/>
      <c r="P274" s="798"/>
      <c r="Q274" s="560"/>
      <c r="R274" s="560"/>
      <c r="S274" s="560"/>
    </row>
    <row r="275" spans="1:19" s="23" customFormat="1" ht="25.5">
      <c r="A275" s="1314">
        <v>148</v>
      </c>
      <c r="B275" s="1255" t="s">
        <v>631</v>
      </c>
      <c r="C275" s="1249" t="s">
        <v>185</v>
      </c>
      <c r="D275" s="43">
        <f>F275/E275</f>
        <v>69.38338028169018</v>
      </c>
      <c r="E275" s="41">
        <v>0.02</v>
      </c>
      <c r="F275" s="1279">
        <v>1.3876676056338035</v>
      </c>
      <c r="G275" s="41"/>
      <c r="H275" s="41"/>
      <c r="I275" s="41">
        <v>0.02</v>
      </c>
      <c r="J275" s="1279">
        <v>1.3876676056338035</v>
      </c>
      <c r="K275" s="41"/>
      <c r="L275" s="43"/>
      <c r="M275" s="41"/>
      <c r="N275" s="41"/>
      <c r="O275" s="1275" t="s">
        <v>1840</v>
      </c>
      <c r="P275" s="1161" t="s">
        <v>195</v>
      </c>
      <c r="Q275" s="560"/>
      <c r="R275" s="560"/>
      <c r="S275" s="560"/>
    </row>
    <row r="276" spans="1:19" s="23" customFormat="1" ht="15">
      <c r="A276" s="1584" t="s">
        <v>634</v>
      </c>
      <c r="B276" s="1585"/>
      <c r="C276" s="1586"/>
      <c r="D276" s="53"/>
      <c r="E276" s="53"/>
      <c r="F276" s="53"/>
      <c r="G276" s="53"/>
      <c r="H276" s="53"/>
      <c r="I276" s="53"/>
      <c r="J276" s="53"/>
      <c r="K276" s="53"/>
      <c r="L276" s="1292"/>
      <c r="M276" s="53"/>
      <c r="N276" s="53"/>
      <c r="O276" s="1293"/>
      <c r="P276" s="1293"/>
      <c r="Q276" s="1294"/>
      <c r="R276" s="1294"/>
      <c r="S276" s="1294"/>
    </row>
    <row r="277" spans="1:19" s="23" customFormat="1" ht="25.5">
      <c r="A277" s="1288">
        <v>149</v>
      </c>
      <c r="B277" s="1257" t="s">
        <v>635</v>
      </c>
      <c r="C277" s="1258" t="s">
        <v>398</v>
      </c>
      <c r="D277" s="43">
        <f>F277/E277</f>
        <v>40.757</v>
      </c>
      <c r="E277" s="41">
        <v>1</v>
      </c>
      <c r="F277" s="1295">
        <v>40.757</v>
      </c>
      <c r="G277" s="41"/>
      <c r="H277" s="41"/>
      <c r="I277" s="41">
        <v>1</v>
      </c>
      <c r="J277" s="1226">
        <v>40.757</v>
      </c>
      <c r="K277" s="41"/>
      <c r="L277" s="43"/>
      <c r="M277" s="41"/>
      <c r="N277" s="41"/>
      <c r="O277" s="1275" t="s">
        <v>1840</v>
      </c>
      <c r="P277" s="1161" t="s">
        <v>195</v>
      </c>
      <c r="Q277" s="560"/>
      <c r="R277" s="560"/>
      <c r="S277" s="560"/>
    </row>
    <row r="278" spans="1:19" s="23" customFormat="1" ht="36" customHeight="1">
      <c r="A278" s="1534" t="s">
        <v>1153</v>
      </c>
      <c r="B278" s="1534"/>
      <c r="C278" s="1187"/>
      <c r="D278" s="1187"/>
      <c r="E278" s="1187"/>
      <c r="F278" s="1187"/>
      <c r="G278" s="591"/>
      <c r="H278" s="591"/>
      <c r="I278" s="591"/>
      <c r="J278" s="591"/>
      <c r="K278" s="591"/>
      <c r="L278" s="591"/>
      <c r="M278" s="591"/>
      <c r="N278" s="596"/>
      <c r="O278" s="590"/>
      <c r="P278" s="590"/>
      <c r="Q278" s="599" t="s">
        <v>595</v>
      </c>
      <c r="R278" s="590"/>
      <c r="S278" s="591"/>
    </row>
    <row r="279" spans="1:19" s="23" customFormat="1" ht="15">
      <c r="A279" s="41"/>
      <c r="B279" s="1182" t="s">
        <v>1154</v>
      </c>
      <c r="C279" s="41"/>
      <c r="D279" s="21"/>
      <c r="E279" s="21"/>
      <c r="F279" s="18"/>
      <c r="G279" s="18"/>
      <c r="H279" s="18"/>
      <c r="I279" s="18"/>
      <c r="J279" s="18"/>
      <c r="K279" s="18"/>
      <c r="L279" s="18"/>
      <c r="M279" s="18"/>
      <c r="N279" s="18"/>
      <c r="O279" s="14" t="s">
        <v>698</v>
      </c>
      <c r="P279" s="14"/>
      <c r="Q279" s="20" t="s">
        <v>1313</v>
      </c>
      <c r="R279" s="14"/>
      <c r="S279" s="21"/>
    </row>
    <row r="280" spans="1:19" s="23" customFormat="1" ht="25.5">
      <c r="A280" s="14">
        <v>150</v>
      </c>
      <c r="B280" s="1273" t="s">
        <v>981</v>
      </c>
      <c r="C280" s="564" t="s">
        <v>398</v>
      </c>
      <c r="D280" s="47">
        <v>48</v>
      </c>
      <c r="E280" s="47">
        <v>3</v>
      </c>
      <c r="F280" s="1342">
        <v>144</v>
      </c>
      <c r="G280" s="18"/>
      <c r="H280" s="18"/>
      <c r="I280" s="47">
        <v>3</v>
      </c>
      <c r="J280" s="1342">
        <v>144</v>
      </c>
      <c r="K280" s="47"/>
      <c r="L280" s="1342"/>
      <c r="M280" s="18"/>
      <c r="N280" s="18"/>
      <c r="O280" s="1275" t="s">
        <v>1840</v>
      </c>
      <c r="P280" s="1161" t="s">
        <v>195</v>
      </c>
      <c r="Q280" s="14"/>
      <c r="R280" s="14"/>
      <c r="S280" s="21"/>
    </row>
    <row r="281" spans="1:19" s="23" customFormat="1" ht="63.75" customHeight="1">
      <c r="A281" s="813">
        <v>151</v>
      </c>
      <c r="B281" s="1273" t="s">
        <v>982</v>
      </c>
      <c r="C281" s="564" t="s">
        <v>398</v>
      </c>
      <c r="D281" s="47">
        <v>48</v>
      </c>
      <c r="E281" s="47">
        <v>3</v>
      </c>
      <c r="F281" s="1342">
        <v>144</v>
      </c>
      <c r="G281" s="18"/>
      <c r="H281" s="18"/>
      <c r="I281" s="47">
        <v>3</v>
      </c>
      <c r="J281" s="1342">
        <v>144</v>
      </c>
      <c r="K281" s="47"/>
      <c r="L281" s="1342"/>
      <c r="M281" s="18"/>
      <c r="N281" s="18"/>
      <c r="O281" s="1278" t="s">
        <v>462</v>
      </c>
      <c r="P281" s="1161" t="s">
        <v>195</v>
      </c>
      <c r="Q281" s="14"/>
      <c r="R281" s="14"/>
      <c r="S281" s="785"/>
    </row>
    <row r="282" spans="1:19" ht="32.25" customHeight="1">
      <c r="A282" s="1603" t="s">
        <v>420</v>
      </c>
      <c r="B282" s="1604"/>
      <c r="C282" s="607"/>
      <c r="D282" s="607"/>
      <c r="E282" s="607"/>
      <c r="F282" s="1309"/>
      <c r="G282" s="589"/>
      <c r="H282" s="589"/>
      <c r="I282" s="591"/>
      <c r="J282" s="589"/>
      <c r="K282" s="591"/>
      <c r="L282" s="589"/>
      <c r="M282" s="591"/>
      <c r="N282" s="589"/>
      <c r="O282" s="590"/>
      <c r="P282" s="590"/>
      <c r="Q282" s="590"/>
      <c r="R282" s="590"/>
      <c r="S282" s="591"/>
    </row>
    <row r="283" spans="1:19" s="23" customFormat="1" ht="25.5">
      <c r="A283" s="1288">
        <v>152</v>
      </c>
      <c r="B283" s="1291" t="s">
        <v>636</v>
      </c>
      <c r="C283" s="1259" t="s">
        <v>185</v>
      </c>
      <c r="D283" s="43">
        <v>3.5</v>
      </c>
      <c r="E283" s="41">
        <v>10.98</v>
      </c>
      <c r="F283" s="1279">
        <v>38.43</v>
      </c>
      <c r="G283" s="41"/>
      <c r="H283" s="41"/>
      <c r="I283" s="41">
        <v>10.98</v>
      </c>
      <c r="J283" s="724">
        <v>38.43</v>
      </c>
      <c r="K283" s="41"/>
      <c r="L283" s="43"/>
      <c r="M283" s="41"/>
      <c r="N283" s="41"/>
      <c r="O283" s="1275" t="s">
        <v>1840</v>
      </c>
      <c r="P283" s="1161" t="s">
        <v>195</v>
      </c>
      <c r="Q283" s="560"/>
      <c r="R283" s="560"/>
      <c r="S283" s="560"/>
    </row>
    <row r="284" spans="1:19" s="23" customFormat="1" ht="25.5">
      <c r="A284" s="1288">
        <v>153</v>
      </c>
      <c r="B284" s="1291" t="s">
        <v>637</v>
      </c>
      <c r="C284" s="1259" t="s">
        <v>185</v>
      </c>
      <c r="D284" s="43">
        <v>5.13</v>
      </c>
      <c r="E284" s="41">
        <v>6.02</v>
      </c>
      <c r="F284" s="1279">
        <f>E284*D284</f>
        <v>30.882599999999996</v>
      </c>
      <c r="G284" s="41"/>
      <c r="H284" s="41"/>
      <c r="I284" s="41">
        <v>6.02</v>
      </c>
      <c r="J284" s="724">
        <v>30.882599999999996</v>
      </c>
      <c r="K284" s="41"/>
      <c r="L284" s="43"/>
      <c r="M284" s="41"/>
      <c r="N284" s="41"/>
      <c r="O284" s="1275" t="s">
        <v>1840</v>
      </c>
      <c r="P284" s="1161" t="s">
        <v>195</v>
      </c>
      <c r="Q284" s="560"/>
      <c r="R284" s="560"/>
      <c r="S284" s="560"/>
    </row>
    <row r="285" spans="1:19" ht="18.75">
      <c r="A285" s="1558" t="s">
        <v>402</v>
      </c>
      <c r="B285" s="1559"/>
      <c r="C285" s="1559"/>
      <c r="D285" s="1559"/>
      <c r="E285" s="1559"/>
      <c r="F285" s="1559"/>
      <c r="G285" s="1559"/>
      <c r="H285" s="1559"/>
      <c r="I285" s="1559"/>
      <c r="J285" s="1559"/>
      <c r="K285" s="1559"/>
      <c r="L285" s="1559"/>
      <c r="M285" s="1559"/>
      <c r="N285" s="1559"/>
      <c r="O285" s="90"/>
      <c r="P285" s="90"/>
      <c r="Q285" s="90"/>
      <c r="R285" s="90"/>
      <c r="S285" s="13"/>
    </row>
    <row r="286" spans="1:19" s="106" customFormat="1" ht="15.75" collapsed="1">
      <c r="A286" s="1600" t="s">
        <v>442</v>
      </c>
      <c r="B286" s="1601"/>
      <c r="C286" s="1602"/>
      <c r="D286" s="713"/>
      <c r="E286" s="620"/>
      <c r="F286" s="619"/>
      <c r="G286" s="621"/>
      <c r="H286" s="622"/>
      <c r="I286" s="623"/>
      <c r="J286" s="622"/>
      <c r="K286" s="623"/>
      <c r="L286" s="622"/>
      <c r="M286" s="622"/>
      <c r="N286" s="624"/>
      <c r="O286" s="624"/>
      <c r="P286" s="624"/>
      <c r="Q286" s="624"/>
      <c r="R286" s="624"/>
      <c r="S286" s="624"/>
    </row>
    <row r="287" spans="1:19" s="106" customFormat="1" ht="38.25" customHeight="1">
      <c r="A287" s="819">
        <v>154</v>
      </c>
      <c r="B287" s="772" t="s">
        <v>403</v>
      </c>
      <c r="C287" s="55" t="s">
        <v>398</v>
      </c>
      <c r="D287" s="1274">
        <v>0.13739086803813347</v>
      </c>
      <c r="E287" s="768">
        <v>201</v>
      </c>
      <c r="F287" s="1343">
        <f>D287*E287</f>
        <v>27.615564475664826</v>
      </c>
      <c r="G287" s="771"/>
      <c r="H287" s="767"/>
      <c r="I287" s="771">
        <v>201</v>
      </c>
      <c r="J287" s="1344">
        <v>27.615564475664826</v>
      </c>
      <c r="K287" s="771"/>
      <c r="L287" s="767"/>
      <c r="M287" s="771"/>
      <c r="N287" s="767"/>
      <c r="O287" s="1275" t="s">
        <v>1302</v>
      </c>
      <c r="P287" s="1161"/>
      <c r="Q287" s="25"/>
      <c r="R287" s="769"/>
      <c r="S287" s="770"/>
    </row>
    <row r="288" spans="1:19" s="106" customFormat="1" ht="39.75" customHeight="1">
      <c r="A288" s="819">
        <v>155</v>
      </c>
      <c r="B288" s="772" t="s">
        <v>443</v>
      </c>
      <c r="C288" s="55" t="s">
        <v>398</v>
      </c>
      <c r="D288" s="1274">
        <v>0.4547020443671161</v>
      </c>
      <c r="E288" s="768">
        <v>452</v>
      </c>
      <c r="F288" s="1343">
        <f>D288*E288</f>
        <v>205.52532405393646</v>
      </c>
      <c r="G288" s="771"/>
      <c r="H288" s="767"/>
      <c r="I288" s="771">
        <v>452</v>
      </c>
      <c r="J288" s="1344">
        <v>205.52532405393646</v>
      </c>
      <c r="K288" s="771"/>
      <c r="L288" s="767"/>
      <c r="M288" s="771"/>
      <c r="N288" s="767"/>
      <c r="O288" s="1275" t="s">
        <v>1303</v>
      </c>
      <c r="P288" s="1161"/>
      <c r="Q288" s="25"/>
      <c r="R288" s="769"/>
      <c r="S288" s="770"/>
    </row>
    <row r="289" spans="1:19" s="22" customFormat="1" ht="15.75">
      <c r="A289" s="1603" t="s">
        <v>378</v>
      </c>
      <c r="B289" s="1604"/>
      <c r="C289" s="625"/>
      <c r="D289" s="626"/>
      <c r="E289" s="626"/>
      <c r="F289" s="626"/>
      <c r="G289" s="626"/>
      <c r="H289" s="626"/>
      <c r="I289" s="626"/>
      <c r="J289" s="626"/>
      <c r="K289" s="626"/>
      <c r="L289" s="626"/>
      <c r="M289" s="626"/>
      <c r="N289" s="626"/>
      <c r="O289" s="601"/>
      <c r="P289" s="601"/>
      <c r="Q289" s="601"/>
      <c r="R289" s="601"/>
      <c r="S289" s="625"/>
    </row>
    <row r="290" spans="1:19" s="22" customFormat="1" ht="25.5">
      <c r="A290" s="821">
        <v>156</v>
      </c>
      <c r="B290" s="1262" t="s">
        <v>638</v>
      </c>
      <c r="C290" s="55" t="s">
        <v>398</v>
      </c>
      <c r="D290" s="773">
        <v>5.52</v>
      </c>
      <c r="E290" s="41">
        <v>2</v>
      </c>
      <c r="F290" s="1279">
        <f>D290*E290</f>
        <v>11.04</v>
      </c>
      <c r="G290" s="774"/>
      <c r="H290" s="775"/>
      <c r="I290" s="41">
        <v>2</v>
      </c>
      <c r="J290" s="724">
        <v>11.04</v>
      </c>
      <c r="K290" s="774"/>
      <c r="L290" s="775"/>
      <c r="M290" s="774"/>
      <c r="N290" s="775"/>
      <c r="O290" s="1275" t="s">
        <v>1840</v>
      </c>
      <c r="P290" s="1161"/>
      <c r="Q290" s="25"/>
      <c r="R290" s="58"/>
      <c r="S290" s="63"/>
    </row>
    <row r="291" spans="1:19" s="22" customFormat="1" ht="30">
      <c r="A291" s="821">
        <v>157</v>
      </c>
      <c r="B291" s="1262" t="s">
        <v>639</v>
      </c>
      <c r="C291" s="55" t="s">
        <v>398</v>
      </c>
      <c r="D291" s="773">
        <f>F291/E291</f>
        <v>3.045</v>
      </c>
      <c r="E291" s="41">
        <v>1</v>
      </c>
      <c r="F291" s="1279">
        <v>3.045</v>
      </c>
      <c r="G291" s="774"/>
      <c r="H291" s="775"/>
      <c r="I291" s="41">
        <v>1</v>
      </c>
      <c r="J291" s="724">
        <v>3.045</v>
      </c>
      <c r="K291" s="774"/>
      <c r="L291" s="775"/>
      <c r="M291" s="774"/>
      <c r="N291" s="775"/>
      <c r="O291" s="1275" t="s">
        <v>1840</v>
      </c>
      <c r="P291" s="1161"/>
      <c r="Q291" s="25"/>
      <c r="R291" s="58"/>
      <c r="S291" s="63"/>
    </row>
    <row r="292" spans="1:19" ht="18.75">
      <c r="A292" s="1558" t="s">
        <v>413</v>
      </c>
      <c r="B292" s="1559"/>
      <c r="C292" s="1559"/>
      <c r="D292" s="1559"/>
      <c r="E292" s="1559"/>
      <c r="F292" s="1559"/>
      <c r="G292" s="1559"/>
      <c r="H292" s="1559"/>
      <c r="I292" s="1559"/>
      <c r="J292" s="1559"/>
      <c r="K292" s="1559"/>
      <c r="L292" s="1559"/>
      <c r="M292" s="1559"/>
      <c r="N292" s="1559"/>
      <c r="O292" s="12"/>
      <c r="P292" s="12"/>
      <c r="Q292" s="12"/>
      <c r="R292" s="12"/>
      <c r="S292" s="13"/>
    </row>
    <row r="293" spans="1:19" s="23" customFormat="1" ht="25.5">
      <c r="A293" s="826">
        <v>158</v>
      </c>
      <c r="B293" s="1341" t="s">
        <v>640</v>
      </c>
      <c r="C293" s="791" t="s">
        <v>398</v>
      </c>
      <c r="D293" s="43">
        <f>F293/E293</f>
        <v>12.33</v>
      </c>
      <c r="E293" s="41">
        <v>1</v>
      </c>
      <c r="F293" s="1295">
        <v>12.33</v>
      </c>
      <c r="G293" s="41"/>
      <c r="H293" s="41"/>
      <c r="I293" s="41">
        <v>1</v>
      </c>
      <c r="J293" s="1226">
        <v>12.33</v>
      </c>
      <c r="K293" s="41"/>
      <c r="L293" s="43"/>
      <c r="M293" s="41"/>
      <c r="N293" s="41"/>
      <c r="O293" s="1275" t="s">
        <v>1840</v>
      </c>
      <c r="P293" s="798"/>
      <c r="Q293" s="560"/>
      <c r="R293" s="560"/>
      <c r="S293" s="560"/>
    </row>
    <row r="294" spans="1:19" s="23" customFormat="1" ht="30.75" customHeight="1">
      <c r="A294" s="1529" t="s">
        <v>278</v>
      </c>
      <c r="B294" s="1530"/>
      <c r="C294" s="1530"/>
      <c r="D294" s="1530"/>
      <c r="E294" s="1531"/>
      <c r="F294" s="1340">
        <f>F293+F291+F290+F288+F287+F284+F283+F281+F280+F277+F275+F273+F271+F270+F269+F268+F267+F265+F264+F262+F261+F260+F259+F258+F256+F254+F252+F250+F249+F248+F246+F244+F243+F241-17.17</f>
        <v>2604.146191237724</v>
      </c>
      <c r="G294" s="1340"/>
      <c r="H294" s="1340">
        <f>H293+H291+H290+H288+H287+H284+H283+H281+H280+H277+H275+H273+H271+H270+H269+H268+H267+H265+H264+H262+H261+H260+H259+H258+H256+H254+H252+H250+H249+H248+H246+H244+H243+H241</f>
        <v>0</v>
      </c>
      <c r="I294" s="1340"/>
      <c r="J294" s="1340">
        <f>J293+J291+J290+J288+J287+J284+J283+J281+J280+J277+J275+J273+J271+J270+J269+J268+J267+J265+J264+J262+J261+J260+J259+J258+J256+J254+J252+J250+J249+J248+J246+J244+J243+J241-17.17</f>
        <v>2604.146191237724</v>
      </c>
      <c r="K294" s="1340"/>
      <c r="L294" s="1340">
        <f>L293+L291+L290+L288+L287+L284+L283+L281+L280+L277+L275+L273+L271+L270+L269+L268+L267+L265+L264+L262+L261+L260+L259+L258+L256+L254+L252+L250+L249+L248+L246+L244+L243+L241</f>
        <v>0</v>
      </c>
      <c r="M294" s="1340"/>
      <c r="N294" s="1340">
        <f>N293+N291+N290+N288+N287+N284+N283+N281+N280+N277+N275+N273+N271+N270+N269+N268+N267+N265+N264+N262+N261+N260+N259+N258+N256+N254+N252+N250+N249+N248+N246+N244+N243+N241</f>
        <v>0</v>
      </c>
      <c r="O294" s="1340"/>
      <c r="P294" s="1340"/>
      <c r="Q294" s="1340"/>
      <c r="R294" s="1340"/>
      <c r="S294" s="1390"/>
    </row>
    <row r="295" spans="1:19" ht="18">
      <c r="A295" s="1561" t="s">
        <v>1567</v>
      </c>
      <c r="B295" s="1561"/>
      <c r="C295" s="1561"/>
      <c r="D295" s="1561"/>
      <c r="E295" s="1561"/>
      <c r="F295" s="26">
        <f>F294+F237+17.17</f>
        <v>54304.55246800966</v>
      </c>
      <c r="G295" s="26"/>
      <c r="H295" s="26">
        <f>H294+H237</f>
        <v>1607.1208720000002</v>
      </c>
      <c r="I295" s="26"/>
      <c r="J295" s="26">
        <f>J294+J237+17.17</f>
        <v>19860.65129487472</v>
      </c>
      <c r="K295" s="26"/>
      <c r="L295" s="26">
        <f>L294+L237</f>
        <v>24137.857103814902</v>
      </c>
      <c r="M295" s="26"/>
      <c r="N295" s="26">
        <f>N294+N237</f>
        <v>8698.923197320026</v>
      </c>
      <c r="O295" s="28"/>
      <c r="P295" s="28"/>
      <c r="Q295" s="30"/>
      <c r="R295" s="30"/>
      <c r="S295" s="30"/>
    </row>
    <row r="296" spans="1:19" ht="14.2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</row>
    <row r="297" spans="1:19" ht="14.2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</row>
    <row r="298" spans="1:19" ht="15.75" customHeight="1">
      <c r="A298" s="37"/>
      <c r="B298" s="38" t="s">
        <v>1301</v>
      </c>
      <c r="C298" s="37"/>
      <c r="D298" s="37"/>
      <c r="E298" s="37"/>
      <c r="F298" s="1260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</row>
    <row r="299" spans="1:19" ht="15.75" customHeight="1">
      <c r="A299" s="37"/>
      <c r="B299" s="38"/>
      <c r="C299" s="37"/>
      <c r="D299" s="37"/>
      <c r="E299" s="37"/>
      <c r="F299" s="1260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</row>
    <row r="300" spans="2:18" ht="12.75" customHeight="1">
      <c r="B300" s="1560" t="s">
        <v>1300</v>
      </c>
      <c r="C300" s="1560"/>
      <c r="D300" s="1560"/>
      <c r="E300" s="1560"/>
      <c r="F300" s="1560"/>
      <c r="G300" s="1560"/>
      <c r="H300" s="1560"/>
      <c r="I300" s="1560"/>
      <c r="J300" s="1560"/>
      <c r="K300" s="1560"/>
      <c r="L300" s="1560"/>
      <c r="M300" s="1560"/>
      <c r="N300" s="1560"/>
      <c r="O300" s="1560"/>
      <c r="P300" s="40"/>
      <c r="Q300" s="40"/>
      <c r="R300" s="40"/>
    </row>
    <row r="301" spans="2:12" ht="15.75">
      <c r="B301" s="2" t="s">
        <v>382</v>
      </c>
      <c r="F301" s="1240"/>
      <c r="J301" s="1557" t="s">
        <v>416</v>
      </c>
      <c r="K301" s="1557"/>
      <c r="L301" s="1557"/>
    </row>
    <row r="302" spans="2:12" ht="15.75">
      <c r="B302" s="4" t="s">
        <v>415</v>
      </c>
      <c r="J302" s="3"/>
      <c r="K302" s="3" t="s">
        <v>383</v>
      </c>
      <c r="L302" s="3"/>
    </row>
    <row r="303" spans="2:3" ht="15.75">
      <c r="B303" s="5"/>
      <c r="C303" s="6" t="s">
        <v>384</v>
      </c>
    </row>
    <row r="304" ht="15.75">
      <c r="B304" s="5" t="s">
        <v>967</v>
      </c>
    </row>
    <row r="306" ht="14.25">
      <c r="B306" s="1160"/>
    </row>
  </sheetData>
  <sheetProtection insertRows="0" deleteRows="0"/>
  <mergeCells count="97">
    <mergeCell ref="A263:B263"/>
    <mergeCell ref="A266:C266"/>
    <mergeCell ref="A295:E295"/>
    <mergeCell ref="A278:B278"/>
    <mergeCell ref="A282:B282"/>
    <mergeCell ref="A285:N285"/>
    <mergeCell ref="A289:B289"/>
    <mergeCell ref="A292:N292"/>
    <mergeCell ref="A286:C286"/>
    <mergeCell ref="A294:E294"/>
    <mergeCell ref="A240:B240"/>
    <mergeCell ref="A245:B245"/>
    <mergeCell ref="A276:C276"/>
    <mergeCell ref="A247:B247"/>
    <mergeCell ref="A251:B251"/>
    <mergeCell ref="A253:B253"/>
    <mergeCell ref="A255:B255"/>
    <mergeCell ref="A274:B274"/>
    <mergeCell ref="A272:C272"/>
    <mergeCell ref="A257:B257"/>
    <mergeCell ref="A99:B99"/>
    <mergeCell ref="A108:B108"/>
    <mergeCell ref="A8:F8"/>
    <mergeCell ref="A52:B52"/>
    <mergeCell ref="A58:B58"/>
    <mergeCell ref="A86:B86"/>
    <mergeCell ref="A81:B81"/>
    <mergeCell ref="A49:B49"/>
    <mergeCell ref="A175:B175"/>
    <mergeCell ref="A197:B197"/>
    <mergeCell ref="A178:E178"/>
    <mergeCell ref="A188:B188"/>
    <mergeCell ref="A185:E185"/>
    <mergeCell ref="A179:N179"/>
    <mergeCell ref="A186:N186"/>
    <mergeCell ref="A181:B181"/>
    <mergeCell ref="A180:B180"/>
    <mergeCell ref="A155:C155"/>
    <mergeCell ref="A167:B167"/>
    <mergeCell ref="A164:C164"/>
    <mergeCell ref="A173:B173"/>
    <mergeCell ref="A160:B160"/>
    <mergeCell ref="A1:S1"/>
    <mergeCell ref="O2:O4"/>
    <mergeCell ref="S2:S4"/>
    <mergeCell ref="E2:F2"/>
    <mergeCell ref="G2:N2"/>
    <mergeCell ref="E3:E5"/>
    <mergeCell ref="F3:F5"/>
    <mergeCell ref="M3:N3"/>
    <mergeCell ref="N4:N5"/>
    <mergeCell ref="R2:R4"/>
    <mergeCell ref="M4:M5"/>
    <mergeCell ref="Q2:Q4"/>
    <mergeCell ref="D2:D5"/>
    <mergeCell ref="K3:L3"/>
    <mergeCell ref="J4:J5"/>
    <mergeCell ref="G3:H3"/>
    <mergeCell ref="H4:H5"/>
    <mergeCell ref="I4:I5"/>
    <mergeCell ref="I3:J3"/>
    <mergeCell ref="J301:L301"/>
    <mergeCell ref="A224:N224"/>
    <mergeCell ref="A215:N215"/>
    <mergeCell ref="B300:O300"/>
    <mergeCell ref="A237:E237"/>
    <mergeCell ref="A223:E223"/>
    <mergeCell ref="A236:E236"/>
    <mergeCell ref="A220:B220"/>
    <mergeCell ref="A242:B242"/>
    <mergeCell ref="A239:N239"/>
    <mergeCell ref="A204:E204"/>
    <mergeCell ref="A187:B187"/>
    <mergeCell ref="A205:N205"/>
    <mergeCell ref="A216:B216"/>
    <mergeCell ref="A214:E214"/>
    <mergeCell ref="A206:B206"/>
    <mergeCell ref="A207:B207"/>
    <mergeCell ref="A211:B211"/>
    <mergeCell ref="A200:B200"/>
    <mergeCell ref="A151:C151"/>
    <mergeCell ref="A150:N150"/>
    <mergeCell ref="A149:E149"/>
    <mergeCell ref="A105:B105"/>
    <mergeCell ref="A122:B122"/>
    <mergeCell ref="B131:C131"/>
    <mergeCell ref="A136:A138"/>
    <mergeCell ref="A7:N7"/>
    <mergeCell ref="A134:B134"/>
    <mergeCell ref="A118:B118"/>
    <mergeCell ref="P2:P4"/>
    <mergeCell ref="C2:C5"/>
    <mergeCell ref="A2:A5"/>
    <mergeCell ref="L4:L5"/>
    <mergeCell ref="B2:B5"/>
    <mergeCell ref="G4:G5"/>
    <mergeCell ref="K4:K5"/>
  </mergeCells>
  <printOptions/>
  <pageMargins left="0.5511811023622047" right="0.1968503937007874" top="0.984251968503937" bottom="1.141732283464567" header="0" footer="0.15748031496062992"/>
  <pageSetup horizontalDpi="300" verticalDpi="3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L26"/>
  <sheetViews>
    <sheetView workbookViewId="0" topLeftCell="A7">
      <selection activeCell="C20" sqref="C20:F20"/>
    </sheetView>
  </sheetViews>
  <sheetFormatPr defaultColWidth="9.00390625" defaultRowHeight="12.75"/>
  <cols>
    <col min="1" max="1" width="6.00390625" style="0" customWidth="1"/>
    <col min="2" max="2" width="24.625" style="0" customWidth="1"/>
    <col min="3" max="3" width="9.375" style="0" bestFit="1" customWidth="1"/>
    <col min="4" max="4" width="10.375" style="0" customWidth="1"/>
    <col min="5" max="5" width="10.625" style="0" customWidth="1"/>
    <col min="6" max="6" width="10.125" style="0" customWidth="1"/>
    <col min="7" max="7" width="10.25390625" style="0" customWidth="1"/>
    <col min="8" max="8" width="10.00390625" style="0" customWidth="1"/>
    <col min="9" max="9" width="9.25390625" style="0" bestFit="1" customWidth="1"/>
    <col min="10" max="10" width="11.125" style="0" customWidth="1"/>
    <col min="11" max="11" width="9.875" style="0" customWidth="1"/>
    <col min="12" max="12" width="10.625" style="0" customWidth="1"/>
  </cols>
  <sheetData>
    <row r="1" spans="1:12" ht="15.75">
      <c r="A1" s="1475" t="s">
        <v>414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614"/>
    </row>
    <row r="2" spans="1:12" ht="12.75" customHeight="1">
      <c r="A2" s="1615" t="s">
        <v>157</v>
      </c>
      <c r="B2" s="1615" t="s">
        <v>158</v>
      </c>
      <c r="C2" s="1615" t="s">
        <v>159</v>
      </c>
      <c r="D2" s="1615"/>
      <c r="E2" s="1615"/>
      <c r="F2" s="1615"/>
      <c r="G2" s="1615"/>
      <c r="H2" s="1615"/>
      <c r="I2" s="1615" t="s">
        <v>160</v>
      </c>
      <c r="J2" s="1615"/>
      <c r="K2" s="1615" t="s">
        <v>479</v>
      </c>
      <c r="L2" s="1615"/>
    </row>
    <row r="3" spans="1:12" ht="12.75">
      <c r="A3" s="1615"/>
      <c r="B3" s="1615"/>
      <c r="C3" s="1615" t="s">
        <v>1350</v>
      </c>
      <c r="D3" s="1615"/>
      <c r="E3" s="1615" t="s">
        <v>1351</v>
      </c>
      <c r="F3" s="1615"/>
      <c r="G3" s="1615" t="s">
        <v>479</v>
      </c>
      <c r="H3" s="1615"/>
      <c r="I3" s="1615"/>
      <c r="J3" s="1615"/>
      <c r="K3" s="1615"/>
      <c r="L3" s="1615"/>
    </row>
    <row r="4" spans="1:12" ht="12.75">
      <c r="A4" s="1615"/>
      <c r="B4" s="1615"/>
      <c r="C4" s="221">
        <v>2011</v>
      </c>
      <c r="D4" s="221">
        <v>2012</v>
      </c>
      <c r="E4" s="221">
        <v>2011</v>
      </c>
      <c r="F4" s="221">
        <v>2012</v>
      </c>
      <c r="G4" s="221">
        <v>2011</v>
      </c>
      <c r="H4" s="221">
        <v>2012</v>
      </c>
      <c r="I4" s="221">
        <v>2011</v>
      </c>
      <c r="J4" s="221">
        <v>2012</v>
      </c>
      <c r="K4" s="221">
        <v>2011</v>
      </c>
      <c r="L4" s="221">
        <v>2012</v>
      </c>
    </row>
    <row r="5" spans="1:12" ht="25.5" customHeight="1">
      <c r="A5" s="508">
        <v>1</v>
      </c>
      <c r="B5" s="548" t="s">
        <v>161</v>
      </c>
      <c r="C5" s="549">
        <f>C6+C14+C15+C16+C17+C18+C19</f>
        <v>6508.82</v>
      </c>
      <c r="D5" s="549">
        <f aca="true" t="shared" si="0" ref="D5:L5">D6+D14+D15+D16+D17+D18+D19</f>
        <v>8729.23</v>
      </c>
      <c r="E5" s="549">
        <f t="shared" si="0"/>
        <v>20149.45</v>
      </c>
      <c r="F5" s="549">
        <f t="shared" si="0"/>
        <v>28782.980000000003</v>
      </c>
      <c r="G5" s="549">
        <f t="shared" si="0"/>
        <v>26658.27</v>
      </c>
      <c r="H5" s="549">
        <f t="shared" si="0"/>
        <v>37512.21</v>
      </c>
      <c r="I5" s="549">
        <f t="shared" si="0"/>
        <v>6857.56</v>
      </c>
      <c r="J5" s="549">
        <f t="shared" si="0"/>
        <v>7741.6900000000005</v>
      </c>
      <c r="K5" s="549">
        <f t="shared" si="0"/>
        <v>33515.83</v>
      </c>
      <c r="L5" s="549">
        <f t="shared" si="0"/>
        <v>45253.9</v>
      </c>
    </row>
    <row r="6" spans="1:12" ht="21.75" customHeight="1">
      <c r="A6" s="510" t="s">
        <v>491</v>
      </c>
      <c r="B6" s="547" t="s">
        <v>162</v>
      </c>
      <c r="C6" s="509">
        <f aca="true" t="shared" si="1" ref="C6:J6">C7+C8+C9+C10</f>
        <v>5892</v>
      </c>
      <c r="D6" s="509">
        <f>D7+D8+D9+D10</f>
        <v>8382.23</v>
      </c>
      <c r="E6" s="509">
        <f>E7+E8+E9+E10</f>
        <v>17379</v>
      </c>
      <c r="F6" s="509">
        <f t="shared" si="1"/>
        <v>27177.08</v>
      </c>
      <c r="G6" s="509">
        <f t="shared" si="1"/>
        <v>23271</v>
      </c>
      <c r="H6" s="509">
        <f>H7+H8+H9+H10</f>
        <v>35559.31</v>
      </c>
      <c r="I6" s="509">
        <f>I7+I8+I9+I10</f>
        <v>6516</v>
      </c>
      <c r="J6" s="509">
        <f t="shared" si="1"/>
        <v>7524.6900000000005</v>
      </c>
      <c r="K6" s="509">
        <f aca="true" t="shared" si="2" ref="K6:L18">G6+I6</f>
        <v>29787</v>
      </c>
      <c r="L6" s="509">
        <f>H6+J6</f>
        <v>43084</v>
      </c>
    </row>
    <row r="7" spans="1:12" ht="24" customHeight="1">
      <c r="A7" s="510" t="s">
        <v>649</v>
      </c>
      <c r="B7" s="547" t="s">
        <v>163</v>
      </c>
      <c r="C7" s="511">
        <v>5892</v>
      </c>
      <c r="D7" s="511">
        <v>6745</v>
      </c>
      <c r="E7" s="511">
        <v>17379</v>
      </c>
      <c r="F7" s="511">
        <v>19896</v>
      </c>
      <c r="G7" s="509">
        <f aca="true" t="shared" si="3" ref="G7:H18">C7+E7</f>
        <v>23271</v>
      </c>
      <c r="H7" s="509">
        <f t="shared" si="3"/>
        <v>26641</v>
      </c>
      <c r="I7" s="511">
        <v>475</v>
      </c>
      <c r="J7" s="511">
        <v>544</v>
      </c>
      <c r="K7" s="509">
        <f t="shared" si="2"/>
        <v>23746</v>
      </c>
      <c r="L7" s="509">
        <f t="shared" si="2"/>
        <v>27185</v>
      </c>
    </row>
    <row r="8" spans="1:12" ht="27" customHeight="1">
      <c r="A8" s="510" t="s">
        <v>164</v>
      </c>
      <c r="B8" s="547" t="s">
        <v>165</v>
      </c>
      <c r="C8" s="511"/>
      <c r="D8" s="511"/>
      <c r="E8" s="511"/>
      <c r="F8" s="511"/>
      <c r="G8" s="509">
        <f t="shared" si="3"/>
        <v>0</v>
      </c>
      <c r="H8" s="509">
        <f t="shared" si="3"/>
        <v>0</v>
      </c>
      <c r="I8" s="511"/>
      <c r="J8" s="511"/>
      <c r="K8" s="509">
        <f t="shared" si="2"/>
        <v>0</v>
      </c>
      <c r="L8" s="509">
        <f t="shared" si="2"/>
        <v>0</v>
      </c>
    </row>
    <row r="9" spans="1:12" ht="18.75" customHeight="1">
      <c r="A9" s="510" t="s">
        <v>166</v>
      </c>
      <c r="B9" s="547" t="s">
        <v>167</v>
      </c>
      <c r="C9" s="511"/>
      <c r="D9" s="511"/>
      <c r="E9" s="511"/>
      <c r="F9" s="511"/>
      <c r="G9" s="509">
        <f t="shared" si="3"/>
        <v>0</v>
      </c>
      <c r="H9" s="509">
        <f t="shared" si="3"/>
        <v>0</v>
      </c>
      <c r="I9" s="511"/>
      <c r="J9" s="511"/>
      <c r="K9" s="509">
        <f t="shared" si="2"/>
        <v>0</v>
      </c>
      <c r="L9" s="509">
        <f t="shared" si="2"/>
        <v>0</v>
      </c>
    </row>
    <row r="10" spans="1:12" ht="16.5" customHeight="1">
      <c r="A10" s="510" t="s">
        <v>168</v>
      </c>
      <c r="B10" s="547" t="s">
        <v>169</v>
      </c>
      <c r="C10" s="511">
        <f>C11+C12</f>
        <v>0</v>
      </c>
      <c r="D10" s="511">
        <f>D12+D13</f>
        <v>1637.23</v>
      </c>
      <c r="E10" s="511">
        <f>E11+E12</f>
        <v>0</v>
      </c>
      <c r="F10" s="511">
        <f>F12+F13</f>
        <v>7281.08</v>
      </c>
      <c r="G10" s="509">
        <f>C10+E10</f>
        <v>0</v>
      </c>
      <c r="H10" s="509">
        <f>D10+F10</f>
        <v>8918.31</v>
      </c>
      <c r="I10" s="511">
        <f>I11+I12</f>
        <v>6041</v>
      </c>
      <c r="J10" s="511">
        <f>J11+J12+J13</f>
        <v>6980.6900000000005</v>
      </c>
      <c r="K10" s="509">
        <f t="shared" si="2"/>
        <v>6041</v>
      </c>
      <c r="L10" s="509">
        <f>H10+J10</f>
        <v>15899</v>
      </c>
    </row>
    <row r="11" spans="1:12" ht="30" customHeight="1">
      <c r="A11" s="510" t="s">
        <v>170</v>
      </c>
      <c r="B11" s="512" t="s">
        <v>171</v>
      </c>
      <c r="C11" s="511"/>
      <c r="D11" s="511"/>
      <c r="E11" s="511"/>
      <c r="F11" s="511"/>
      <c r="G11" s="509">
        <f t="shared" si="3"/>
        <v>0</v>
      </c>
      <c r="H11" s="509">
        <f t="shared" si="3"/>
        <v>0</v>
      </c>
      <c r="I11" s="511">
        <v>6041</v>
      </c>
      <c r="J11" s="511">
        <v>6091</v>
      </c>
      <c r="K11" s="509">
        <f>I11</f>
        <v>6041</v>
      </c>
      <c r="L11" s="509">
        <f>J11</f>
        <v>6091</v>
      </c>
    </row>
    <row r="12" spans="1:12" ht="53.25" customHeight="1">
      <c r="A12" s="510" t="s">
        <v>172</v>
      </c>
      <c r="B12" s="512" t="s">
        <v>177</v>
      </c>
      <c r="C12" s="511">
        <v>0</v>
      </c>
      <c r="D12" s="511">
        <v>1088.41</v>
      </c>
      <c r="E12" s="511">
        <v>0</v>
      </c>
      <c r="F12" s="511">
        <v>4886.4</v>
      </c>
      <c r="G12" s="509">
        <f t="shared" si="3"/>
        <v>0</v>
      </c>
      <c r="H12" s="509">
        <f t="shared" si="3"/>
        <v>5974.8099999999995</v>
      </c>
      <c r="I12" s="511">
        <v>0</v>
      </c>
      <c r="J12" s="545">
        <v>602.19</v>
      </c>
      <c r="K12" s="509">
        <v>0</v>
      </c>
      <c r="L12" s="509">
        <f>H12+J12</f>
        <v>6577</v>
      </c>
    </row>
    <row r="13" spans="1:12" ht="38.25" customHeight="1">
      <c r="A13" s="1228" t="s">
        <v>1189</v>
      </c>
      <c r="B13" s="512" t="s">
        <v>669</v>
      </c>
      <c r="C13" s="511"/>
      <c r="D13" s="511">
        <v>548.82</v>
      </c>
      <c r="E13" s="511"/>
      <c r="F13" s="511">
        <v>2394.68</v>
      </c>
      <c r="G13" s="509"/>
      <c r="H13" s="509">
        <f t="shared" si="3"/>
        <v>2943.5</v>
      </c>
      <c r="I13" s="511">
        <v>0</v>
      </c>
      <c r="J13" s="545">
        <v>287.5</v>
      </c>
      <c r="K13" s="509">
        <v>0</v>
      </c>
      <c r="L13" s="509">
        <f>H13+J13</f>
        <v>3231</v>
      </c>
    </row>
    <row r="14" spans="1:12" ht="16.5" customHeight="1">
      <c r="A14" s="510" t="s">
        <v>650</v>
      </c>
      <c r="B14" s="547" t="s">
        <v>173</v>
      </c>
      <c r="C14" s="511"/>
      <c r="D14" s="511"/>
      <c r="E14" s="511"/>
      <c r="F14" s="511"/>
      <c r="G14" s="509">
        <f t="shared" si="3"/>
        <v>0</v>
      </c>
      <c r="H14" s="509">
        <f t="shared" si="3"/>
        <v>0</v>
      </c>
      <c r="I14" s="511"/>
      <c r="J14" s="511"/>
      <c r="K14" s="509">
        <f t="shared" si="2"/>
        <v>0</v>
      </c>
      <c r="L14" s="509">
        <f t="shared" si="2"/>
        <v>0</v>
      </c>
    </row>
    <row r="15" spans="1:12" ht="12.75">
      <c r="A15" s="510" t="s">
        <v>66</v>
      </c>
      <c r="B15" s="547" t="s">
        <v>174</v>
      </c>
      <c r="C15" s="511"/>
      <c r="D15" s="511"/>
      <c r="E15" s="511"/>
      <c r="F15" s="511"/>
      <c r="G15" s="509">
        <f t="shared" si="3"/>
        <v>0</v>
      </c>
      <c r="H15" s="509">
        <f t="shared" si="3"/>
        <v>0</v>
      </c>
      <c r="I15" s="511"/>
      <c r="J15" s="511"/>
      <c r="K15" s="509">
        <f t="shared" si="2"/>
        <v>0</v>
      </c>
      <c r="L15" s="509">
        <f t="shared" si="2"/>
        <v>0</v>
      </c>
    </row>
    <row r="16" spans="1:12" ht="14.25" customHeight="1">
      <c r="A16" s="510" t="s">
        <v>68</v>
      </c>
      <c r="B16" s="547" t="s">
        <v>175</v>
      </c>
      <c r="C16" s="511"/>
      <c r="D16" s="511"/>
      <c r="E16" s="511"/>
      <c r="F16" s="511"/>
      <c r="G16" s="509">
        <f t="shared" si="3"/>
        <v>0</v>
      </c>
      <c r="H16" s="509">
        <f t="shared" si="3"/>
        <v>0</v>
      </c>
      <c r="I16" s="511"/>
      <c r="J16" s="511"/>
      <c r="K16" s="509">
        <f t="shared" si="2"/>
        <v>0</v>
      </c>
      <c r="L16" s="509">
        <f t="shared" si="2"/>
        <v>0</v>
      </c>
    </row>
    <row r="17" spans="1:12" ht="15" customHeight="1">
      <c r="A17" s="510" t="s">
        <v>71</v>
      </c>
      <c r="B17" s="547" t="s">
        <v>176</v>
      </c>
      <c r="C17" s="511"/>
      <c r="D17" s="511"/>
      <c r="E17" s="511"/>
      <c r="F17" s="511"/>
      <c r="G17" s="509">
        <f t="shared" si="3"/>
        <v>0</v>
      </c>
      <c r="H17" s="509">
        <f t="shared" si="3"/>
        <v>0</v>
      </c>
      <c r="I17" s="511"/>
      <c r="J17" s="511"/>
      <c r="K17" s="509">
        <f t="shared" si="2"/>
        <v>0</v>
      </c>
      <c r="L17" s="509">
        <f t="shared" si="2"/>
        <v>0</v>
      </c>
    </row>
    <row r="18" spans="1:12" ht="24.75" customHeight="1">
      <c r="A18" s="510" t="s">
        <v>73</v>
      </c>
      <c r="B18" s="550" t="s">
        <v>789</v>
      </c>
      <c r="C18" s="513">
        <v>616.82</v>
      </c>
      <c r="D18" s="513"/>
      <c r="E18" s="513">
        <v>2770.45</v>
      </c>
      <c r="F18" s="513"/>
      <c r="G18" s="509">
        <f t="shared" si="3"/>
        <v>3387.27</v>
      </c>
      <c r="H18" s="509">
        <f t="shared" si="3"/>
        <v>0</v>
      </c>
      <c r="I18" s="546">
        <v>341.56</v>
      </c>
      <c r="J18" s="513"/>
      <c r="K18" s="509">
        <f t="shared" si="2"/>
        <v>3728.83</v>
      </c>
      <c r="L18" s="509">
        <f t="shared" si="2"/>
        <v>0</v>
      </c>
    </row>
    <row r="19" spans="1:12" ht="25.5">
      <c r="A19" s="1263">
        <v>1.7</v>
      </c>
      <c r="B19" s="550" t="s">
        <v>790</v>
      </c>
      <c r="C19" s="513"/>
      <c r="D19" s="513">
        <v>347</v>
      </c>
      <c r="E19" s="513"/>
      <c r="F19" s="513">
        <v>1605.9</v>
      </c>
      <c r="G19" s="509">
        <f>C19+E19</f>
        <v>0</v>
      </c>
      <c r="H19" s="509">
        <f>D19+F19</f>
        <v>1952.9</v>
      </c>
      <c r="I19" s="546"/>
      <c r="J19" s="513">
        <v>217</v>
      </c>
      <c r="K19" s="509">
        <f>G19+I19</f>
        <v>0</v>
      </c>
      <c r="L19" s="509">
        <f>H19+J19</f>
        <v>2169.9</v>
      </c>
    </row>
    <row r="20" spans="1:12" ht="12.75">
      <c r="A20" s="1572"/>
      <c r="B20" s="1573"/>
      <c r="C20" s="1575"/>
      <c r="D20" s="1575"/>
      <c r="E20" s="1575"/>
      <c r="F20" s="1575"/>
      <c r="G20" s="1574"/>
      <c r="H20" s="1574"/>
      <c r="I20" s="1576"/>
      <c r="J20" s="1575"/>
      <c r="K20" s="1574"/>
      <c r="L20" s="1264"/>
    </row>
    <row r="21" spans="1:12" ht="15.75">
      <c r="A21" s="506"/>
      <c r="B21" s="2" t="s">
        <v>382</v>
      </c>
      <c r="C21" s="506"/>
      <c r="D21" s="506"/>
      <c r="E21" s="506"/>
      <c r="F21" s="506"/>
      <c r="G21" s="506"/>
      <c r="H21" s="506"/>
      <c r="I21" s="1513" t="s">
        <v>416</v>
      </c>
      <c r="J21" s="1477"/>
      <c r="K21" s="1477"/>
      <c r="L21" s="1264"/>
    </row>
    <row r="22" spans="1:11" ht="15.75">
      <c r="A22" s="506"/>
      <c r="B22" s="4" t="s">
        <v>799</v>
      </c>
      <c r="C22" s="506"/>
      <c r="D22" s="506"/>
      <c r="E22" s="506"/>
      <c r="F22" s="506"/>
      <c r="G22" s="506"/>
      <c r="H22" s="506"/>
      <c r="I22" s="339"/>
      <c r="J22" s="339" t="s">
        <v>383</v>
      </c>
      <c r="K22" s="339"/>
    </row>
    <row r="23" spans="1:11" ht="15.75">
      <c r="A23" s="506"/>
      <c r="B23" s="4"/>
      <c r="C23" s="506"/>
      <c r="D23" s="506"/>
      <c r="E23" s="506"/>
      <c r="F23" s="506"/>
      <c r="G23" s="506"/>
      <c r="H23" s="506"/>
      <c r="I23" s="506"/>
      <c r="J23" s="506" t="s">
        <v>698</v>
      </c>
      <c r="K23" s="506"/>
    </row>
    <row r="24" spans="1:11" ht="15.75">
      <c r="A24" s="506"/>
      <c r="B24" s="340" t="s">
        <v>2029</v>
      </c>
      <c r="C24" s="506"/>
      <c r="D24" s="506"/>
      <c r="E24" s="506"/>
      <c r="F24" s="506"/>
      <c r="G24" s="506"/>
      <c r="H24" s="506"/>
      <c r="I24" s="506"/>
      <c r="J24" s="506"/>
      <c r="K24" s="506"/>
    </row>
    <row r="25" spans="1:11" ht="15.75">
      <c r="A25" s="506"/>
      <c r="B25" s="1616" t="s">
        <v>384</v>
      </c>
      <c r="C25" s="1616"/>
      <c r="D25" s="1616"/>
      <c r="E25" s="506"/>
      <c r="F25" s="506"/>
      <c r="G25" s="506"/>
      <c r="H25" s="506"/>
      <c r="I25" s="506"/>
      <c r="J25" s="506"/>
      <c r="K25" s="506"/>
    </row>
    <row r="26" spans="1:11" ht="15.75">
      <c r="A26" s="506"/>
      <c r="B26" s="6"/>
      <c r="C26" s="506"/>
      <c r="D26" s="506"/>
      <c r="E26" s="506"/>
      <c r="F26" s="506"/>
      <c r="G26" s="506"/>
      <c r="H26" s="506"/>
      <c r="I26" s="506"/>
      <c r="J26" s="506"/>
      <c r="K26" s="506"/>
    </row>
  </sheetData>
  <mergeCells count="11">
    <mergeCell ref="B25:D25"/>
    <mergeCell ref="I21:K21"/>
    <mergeCell ref="A1:L1"/>
    <mergeCell ref="A2:A4"/>
    <mergeCell ref="B2:B4"/>
    <mergeCell ref="C2:H2"/>
    <mergeCell ref="I2:J3"/>
    <mergeCell ref="K2:L3"/>
    <mergeCell ref="C3:D3"/>
    <mergeCell ref="E3:F3"/>
    <mergeCell ref="G3:H3"/>
  </mergeCells>
  <printOptions/>
  <pageMargins left="0.5905511811023623" right="0.5905511811023623" top="0.984251968503937" bottom="0.5905511811023623" header="0" footer="0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2:G10"/>
  <sheetViews>
    <sheetView workbookViewId="0" topLeftCell="B1">
      <selection activeCell="C4" sqref="C4"/>
    </sheetView>
  </sheetViews>
  <sheetFormatPr defaultColWidth="9.00390625" defaultRowHeight="12.75"/>
  <cols>
    <col min="2" max="2" width="39.375" style="0" customWidth="1"/>
    <col min="3" max="3" width="13.75390625" style="0" customWidth="1"/>
    <col min="4" max="4" width="14.125" style="0" customWidth="1"/>
    <col min="5" max="5" width="13.375" style="0" customWidth="1"/>
    <col min="6" max="6" width="12.875" style="0" customWidth="1"/>
    <col min="7" max="7" width="18.25390625" style="0" customWidth="1"/>
  </cols>
  <sheetData>
    <row r="2" spans="2:7" ht="15.75">
      <c r="B2" s="1475" t="s">
        <v>178</v>
      </c>
      <c r="C2" s="1476"/>
      <c r="D2" s="1476"/>
      <c r="E2" s="1476"/>
      <c r="F2" s="1476"/>
      <c r="G2" s="1614"/>
    </row>
    <row r="3" spans="2:7" ht="30">
      <c r="B3" s="831" t="s">
        <v>179</v>
      </c>
      <c r="C3" s="832">
        <v>2012</v>
      </c>
      <c r="D3" s="832">
        <v>2013</v>
      </c>
      <c r="E3" s="832">
        <v>2014</v>
      </c>
      <c r="F3" s="832">
        <v>2015</v>
      </c>
      <c r="G3" s="832">
        <v>2016</v>
      </c>
    </row>
    <row r="4" spans="2:7" ht="15">
      <c r="B4" s="833" t="s">
        <v>180</v>
      </c>
      <c r="C4" s="834">
        <f>'5.Загальний опис робіт'!E13/1.2</f>
        <v>45253.79523064328</v>
      </c>
      <c r="D4" s="834">
        <f>'5.Загальний опис робіт'!G13/1.2</f>
        <v>65170.79837895788</v>
      </c>
      <c r="E4" s="834">
        <f>'5.Загальний опис робіт'!H13/1.2</f>
        <v>68140.10693471601</v>
      </c>
      <c r="F4" s="834">
        <f>'5.Загальний опис робіт'!I13/1.2</f>
        <v>78310.94949546404</v>
      </c>
      <c r="G4" s="834">
        <f>'5.Загальний опис робіт'!J13/1.2</f>
        <v>80750.85145834726</v>
      </c>
    </row>
    <row r="5" spans="2:7" ht="15">
      <c r="B5" s="833" t="s">
        <v>173</v>
      </c>
      <c r="C5" s="834">
        <v>0</v>
      </c>
      <c r="D5" s="834">
        <v>0</v>
      </c>
      <c r="E5" s="834">
        <v>0</v>
      </c>
      <c r="F5" s="834">
        <v>0</v>
      </c>
      <c r="G5" s="834">
        <v>0</v>
      </c>
    </row>
    <row r="6" spans="2:7" ht="15">
      <c r="B6" s="833" t="s">
        <v>174</v>
      </c>
      <c r="C6" s="834">
        <v>0</v>
      </c>
      <c r="D6" s="834">
        <v>0</v>
      </c>
      <c r="E6" s="834">
        <v>0</v>
      </c>
      <c r="F6" s="834">
        <v>0</v>
      </c>
      <c r="G6" s="834">
        <v>0</v>
      </c>
    </row>
    <row r="7" spans="2:7" ht="15">
      <c r="B7" s="833" t="s">
        <v>175</v>
      </c>
      <c r="C7" s="834">
        <v>0</v>
      </c>
      <c r="D7" s="834">
        <v>0</v>
      </c>
      <c r="E7" s="834">
        <v>0</v>
      </c>
      <c r="F7" s="834">
        <v>0</v>
      </c>
      <c r="G7" s="834">
        <v>0</v>
      </c>
    </row>
    <row r="8" spans="2:7" ht="15">
      <c r="B8" s="833" t="s">
        <v>176</v>
      </c>
      <c r="C8" s="834">
        <v>0</v>
      </c>
      <c r="D8" s="834">
        <v>0</v>
      </c>
      <c r="E8" s="834">
        <v>0</v>
      </c>
      <c r="F8" s="834">
        <v>0</v>
      </c>
      <c r="G8" s="834">
        <v>0</v>
      </c>
    </row>
    <row r="9" spans="2:7" ht="15">
      <c r="B9" s="833" t="s">
        <v>181</v>
      </c>
      <c r="C9" s="834">
        <v>0</v>
      </c>
      <c r="D9" s="834">
        <v>0</v>
      </c>
      <c r="E9" s="834">
        <v>0</v>
      </c>
      <c r="F9" s="834">
        <v>0</v>
      </c>
      <c r="G9" s="834">
        <v>0</v>
      </c>
    </row>
    <row r="10" spans="2:7" ht="15.75">
      <c r="B10" s="835" t="s">
        <v>381</v>
      </c>
      <c r="C10" s="836">
        <f>SUM(C4:C9)</f>
        <v>45253.79523064328</v>
      </c>
      <c r="D10" s="836">
        <f>SUM(D4:D9)</f>
        <v>65170.79837895788</v>
      </c>
      <c r="E10" s="836">
        <f>SUM(E4:E9)</f>
        <v>68140.10693471601</v>
      </c>
      <c r="F10" s="836">
        <f>SUM(F4:F9)</f>
        <v>78310.94949546404</v>
      </c>
      <c r="G10" s="836">
        <f>SUM(G4:G9)</f>
        <v>80750.85145834726</v>
      </c>
    </row>
  </sheetData>
  <mergeCells count="1">
    <mergeCell ref="B2:G2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F72"/>
  <sheetViews>
    <sheetView workbookViewId="0" topLeftCell="A1">
      <pane ySplit="3" topLeftCell="BM35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3.875" style="0" customWidth="1"/>
    <col min="2" max="2" width="35.625" style="0" customWidth="1"/>
    <col min="3" max="3" width="7.00390625" style="0" customWidth="1"/>
    <col min="4" max="4" width="9.25390625" style="0" customWidth="1"/>
    <col min="5" max="5" width="9.625" style="0" customWidth="1"/>
    <col min="6" max="6" width="14.125" style="0" customWidth="1"/>
  </cols>
  <sheetData>
    <row r="2" spans="1:6" ht="15.75">
      <c r="A2" s="1621" t="s">
        <v>182</v>
      </c>
      <c r="B2" s="1622"/>
      <c r="C2" s="1622"/>
      <c r="D2" s="1622"/>
      <c r="E2" s="1622"/>
      <c r="F2" s="1623"/>
    </row>
    <row r="3" spans="1:6" ht="102">
      <c r="A3" s="516" t="s">
        <v>380</v>
      </c>
      <c r="B3" s="221" t="s">
        <v>183</v>
      </c>
      <c r="C3" s="221" t="s">
        <v>386</v>
      </c>
      <c r="D3" s="523" t="s">
        <v>220</v>
      </c>
      <c r="E3" s="523" t="s">
        <v>221</v>
      </c>
      <c r="F3" s="523" t="s">
        <v>222</v>
      </c>
    </row>
    <row r="4" spans="1:6" ht="12.75">
      <c r="A4" s="517">
        <v>1</v>
      </c>
      <c r="B4" s="517">
        <v>2</v>
      </c>
      <c r="C4" s="517">
        <v>3</v>
      </c>
      <c r="D4" s="517">
        <v>4</v>
      </c>
      <c r="E4" s="517">
        <v>5</v>
      </c>
      <c r="F4" s="517">
        <v>6</v>
      </c>
    </row>
    <row r="5" spans="1:6" ht="15.75" customHeight="1">
      <c r="A5" s="1624">
        <v>1</v>
      </c>
      <c r="B5" s="518" t="s">
        <v>184</v>
      </c>
      <c r="C5" s="1624" t="s">
        <v>185</v>
      </c>
      <c r="D5" s="519">
        <f>SUM(D6:D9)</f>
        <v>1264.2</v>
      </c>
      <c r="E5" s="519">
        <f>SUM(E6:E9)</f>
        <v>63.17</v>
      </c>
      <c r="F5" s="519">
        <f>SUM(F6:F9)</f>
        <v>1264.2</v>
      </c>
    </row>
    <row r="6" spans="1:6" ht="15.75" customHeight="1">
      <c r="A6" s="1625"/>
      <c r="B6" s="520" t="s">
        <v>186</v>
      </c>
      <c r="C6" s="1625"/>
      <c r="D6" s="837">
        <v>1201.03</v>
      </c>
      <c r="E6" s="837">
        <v>0</v>
      </c>
      <c r="F6" s="837">
        <v>1264.2</v>
      </c>
    </row>
    <row r="7" spans="1:6" ht="15.75" customHeight="1">
      <c r="A7" s="1625"/>
      <c r="B7" s="522" t="s">
        <v>187</v>
      </c>
      <c r="C7" s="1625"/>
      <c r="D7" s="838">
        <v>0</v>
      </c>
      <c r="E7" s="838">
        <v>0</v>
      </c>
      <c r="F7" s="838">
        <v>0</v>
      </c>
    </row>
    <row r="8" spans="1:6" ht="15.75" customHeight="1">
      <c r="A8" s="1625"/>
      <c r="B8" s="222" t="s">
        <v>188</v>
      </c>
      <c r="C8" s="1625"/>
      <c r="D8" s="837">
        <v>63.17</v>
      </c>
      <c r="E8" s="839">
        <v>63.17</v>
      </c>
      <c r="F8" s="837">
        <v>0</v>
      </c>
    </row>
    <row r="9" spans="1:6" ht="15.75" customHeight="1">
      <c r="A9" s="1625"/>
      <c r="B9" s="520" t="s">
        <v>189</v>
      </c>
      <c r="C9" s="1625"/>
      <c r="D9" s="838">
        <v>0</v>
      </c>
      <c r="E9" s="838">
        <v>0</v>
      </c>
      <c r="F9" s="838">
        <v>0</v>
      </c>
    </row>
    <row r="10" spans="1:6" ht="15.75" customHeight="1">
      <c r="A10" s="1618">
        <v>2</v>
      </c>
      <c r="B10" s="518" t="s">
        <v>190</v>
      </c>
      <c r="C10" s="1618" t="s">
        <v>185</v>
      </c>
      <c r="D10" s="519">
        <f>SUM(D11:D14)</f>
        <v>1500.5000000000002</v>
      </c>
      <c r="E10" s="519">
        <f>SUM(E11:E14)</f>
        <v>121.60000000000001</v>
      </c>
      <c r="F10" s="519">
        <f>SUM(F11:F14)</f>
        <v>1500.5</v>
      </c>
    </row>
    <row r="11" spans="1:6" ht="15.75" customHeight="1">
      <c r="A11" s="1618"/>
      <c r="B11" s="520" t="s">
        <v>186</v>
      </c>
      <c r="C11" s="1618"/>
      <c r="D11" s="837">
        <v>1378.9</v>
      </c>
      <c r="E11" s="837">
        <v>0</v>
      </c>
      <c r="F11" s="837">
        <v>1500.5</v>
      </c>
    </row>
    <row r="12" spans="1:6" ht="15.75" customHeight="1">
      <c r="A12" s="1618"/>
      <c r="B12" s="520" t="s">
        <v>187</v>
      </c>
      <c r="C12" s="1618"/>
      <c r="D12" s="838">
        <v>0</v>
      </c>
      <c r="E12" s="838">
        <v>0</v>
      </c>
      <c r="F12" s="838">
        <v>0</v>
      </c>
    </row>
    <row r="13" spans="1:6" ht="15.75" customHeight="1">
      <c r="A13" s="1618"/>
      <c r="B13" s="222" t="s">
        <v>188</v>
      </c>
      <c r="C13" s="1618"/>
      <c r="D13" s="839">
        <v>120.15</v>
      </c>
      <c r="E13" s="839">
        <v>120.15</v>
      </c>
      <c r="F13" s="837">
        <v>0</v>
      </c>
    </row>
    <row r="14" spans="1:6" ht="15.75" customHeight="1">
      <c r="A14" s="1618"/>
      <c r="B14" s="520" t="s">
        <v>189</v>
      </c>
      <c r="C14" s="1618"/>
      <c r="D14" s="838">
        <v>1.45</v>
      </c>
      <c r="E14" s="840">
        <v>1.45</v>
      </c>
      <c r="F14" s="838">
        <v>0</v>
      </c>
    </row>
    <row r="15" spans="1:6" ht="15.75" customHeight="1">
      <c r="A15" s="1618">
        <v>3</v>
      </c>
      <c r="B15" s="518" t="s">
        <v>191</v>
      </c>
      <c r="C15" s="1618" t="s">
        <v>185</v>
      </c>
      <c r="D15" s="519">
        <f>SUM(D16:D19)</f>
        <v>9303.16</v>
      </c>
      <c r="E15" s="519">
        <f>SUM(E16:E19)</f>
        <v>824.7</v>
      </c>
      <c r="F15" s="519">
        <f>SUM(F16:F19)</f>
        <v>9308.16</v>
      </c>
    </row>
    <row r="16" spans="1:6" ht="15.75" customHeight="1">
      <c r="A16" s="1618"/>
      <c r="B16" s="520" t="s">
        <v>186</v>
      </c>
      <c r="C16" s="1618"/>
      <c r="D16" s="837">
        <v>2522.47</v>
      </c>
      <c r="E16" s="837">
        <v>0</v>
      </c>
      <c r="F16" s="839">
        <v>3352.17</v>
      </c>
    </row>
    <row r="17" spans="1:6" ht="15.75" customHeight="1">
      <c r="A17" s="1618"/>
      <c r="B17" s="520" t="s">
        <v>187</v>
      </c>
      <c r="C17" s="1618"/>
      <c r="D17" s="838">
        <v>1154.2</v>
      </c>
      <c r="E17" s="838">
        <v>0</v>
      </c>
      <c r="F17" s="840">
        <v>1154.2</v>
      </c>
    </row>
    <row r="18" spans="1:6" ht="15.75" customHeight="1">
      <c r="A18" s="1618"/>
      <c r="B18" s="222" t="s">
        <v>188</v>
      </c>
      <c r="C18" s="1618"/>
      <c r="D18" s="838">
        <v>5609.51</v>
      </c>
      <c r="E18" s="839">
        <v>819.7</v>
      </c>
      <c r="F18" s="839">
        <v>4789.81</v>
      </c>
    </row>
    <row r="19" spans="1:6" ht="15.75" customHeight="1">
      <c r="A19" s="1618"/>
      <c r="B19" s="520" t="s">
        <v>189</v>
      </c>
      <c r="C19" s="1618"/>
      <c r="D19" s="838">
        <v>16.98</v>
      </c>
      <c r="E19" s="840">
        <v>5</v>
      </c>
      <c r="F19" s="840">
        <v>11.98</v>
      </c>
    </row>
    <row r="20" spans="1:6" ht="15.75" customHeight="1">
      <c r="A20" s="1618">
        <v>4</v>
      </c>
      <c r="B20" s="518" t="s">
        <v>192</v>
      </c>
      <c r="C20" s="1618" t="s">
        <v>185</v>
      </c>
      <c r="D20" s="519">
        <f>SUM(D21:D24)</f>
        <v>13398.080000000002</v>
      </c>
      <c r="E20" s="519">
        <f>SUM(E21:E24)</f>
        <v>696.56</v>
      </c>
      <c r="F20" s="519">
        <f>SUM(F21:F24)</f>
        <v>13402.26</v>
      </c>
    </row>
    <row r="21" spans="1:6" ht="15.75" customHeight="1">
      <c r="A21" s="1618"/>
      <c r="B21" s="520" t="s">
        <v>186</v>
      </c>
      <c r="C21" s="1618"/>
      <c r="D21" s="837">
        <v>3201.53</v>
      </c>
      <c r="E21" s="837">
        <v>0</v>
      </c>
      <c r="F21" s="839">
        <v>3902.27</v>
      </c>
    </row>
    <row r="22" spans="1:6" ht="15.75" customHeight="1">
      <c r="A22" s="1618"/>
      <c r="B22" s="520" t="s">
        <v>187</v>
      </c>
      <c r="C22" s="1618"/>
      <c r="D22" s="838">
        <v>1786.4</v>
      </c>
      <c r="E22" s="840">
        <v>95.88</v>
      </c>
      <c r="F22" s="840">
        <f>D22-E22</f>
        <v>1690.52</v>
      </c>
    </row>
    <row r="23" spans="1:6" ht="15.75" customHeight="1">
      <c r="A23" s="1618"/>
      <c r="B23" s="222" t="s">
        <v>188</v>
      </c>
      <c r="C23" s="1618"/>
      <c r="D23" s="837">
        <v>7860.95</v>
      </c>
      <c r="E23" s="839">
        <v>596.5</v>
      </c>
      <c r="F23" s="839">
        <v>7264.45</v>
      </c>
    </row>
    <row r="24" spans="1:6" ht="15.75" customHeight="1">
      <c r="A24" s="1618"/>
      <c r="B24" s="520" t="s">
        <v>189</v>
      </c>
      <c r="C24" s="1618"/>
      <c r="D24" s="838">
        <v>549.2</v>
      </c>
      <c r="E24" s="840">
        <v>4.18</v>
      </c>
      <c r="F24" s="840">
        <f>D24-E24</f>
        <v>545.0200000000001</v>
      </c>
    </row>
    <row r="25" spans="1:6" ht="15.75" customHeight="1">
      <c r="A25" s="1618">
        <v>5</v>
      </c>
      <c r="B25" s="518" t="s">
        <v>193</v>
      </c>
      <c r="C25" s="1618" t="s">
        <v>185</v>
      </c>
      <c r="D25" s="519">
        <f>SUM(D26:D29)</f>
        <v>0</v>
      </c>
      <c r="E25" s="519">
        <f>SUM(E26:E29)</f>
        <v>0</v>
      </c>
      <c r="F25" s="519">
        <f>SUM(F26:F29)</f>
        <v>0</v>
      </c>
    </row>
    <row r="26" spans="1:6" ht="15.75" customHeight="1">
      <c r="A26" s="1618"/>
      <c r="B26" s="520" t="s">
        <v>186</v>
      </c>
      <c r="C26" s="1618"/>
      <c r="D26" s="837">
        <v>0</v>
      </c>
      <c r="E26" s="837">
        <v>0</v>
      </c>
      <c r="F26" s="837">
        <v>0</v>
      </c>
    </row>
    <row r="27" spans="1:6" ht="15.75" customHeight="1">
      <c r="A27" s="1618"/>
      <c r="B27" s="520" t="s">
        <v>187</v>
      </c>
      <c r="C27" s="1618"/>
      <c r="D27" s="838">
        <v>0</v>
      </c>
      <c r="E27" s="838">
        <v>0</v>
      </c>
      <c r="F27" s="838">
        <v>0</v>
      </c>
    </row>
    <row r="28" spans="1:6" ht="15.75" customHeight="1">
      <c r="A28" s="1618"/>
      <c r="B28" s="222" t="s">
        <v>188</v>
      </c>
      <c r="C28" s="1618"/>
      <c r="D28" s="837">
        <v>0</v>
      </c>
      <c r="E28" s="837">
        <v>0</v>
      </c>
      <c r="F28" s="837">
        <v>0</v>
      </c>
    </row>
    <row r="29" spans="1:6" ht="15.75" customHeight="1">
      <c r="A29" s="1618"/>
      <c r="B29" s="520" t="s">
        <v>189</v>
      </c>
      <c r="C29" s="1618"/>
      <c r="D29" s="838">
        <v>0</v>
      </c>
      <c r="E29" s="838">
        <v>0</v>
      </c>
      <c r="F29" s="838">
        <v>0</v>
      </c>
    </row>
    <row r="30" spans="1:6" ht="15.75" customHeight="1">
      <c r="A30" s="1618">
        <v>6</v>
      </c>
      <c r="B30" s="518" t="s">
        <v>194</v>
      </c>
      <c r="C30" s="1618" t="s">
        <v>185</v>
      </c>
      <c r="D30" s="519">
        <f>SUM(D31:D34)</f>
        <v>2.3</v>
      </c>
      <c r="E30" s="519">
        <f>SUM(E31:E34)</f>
        <v>0</v>
      </c>
      <c r="F30" s="519">
        <f>SUM(F31:F34)</f>
        <v>2.3</v>
      </c>
    </row>
    <row r="31" spans="1:6" ht="15.75" customHeight="1">
      <c r="A31" s="1618"/>
      <c r="B31" s="520" t="s">
        <v>186</v>
      </c>
      <c r="C31" s="1618"/>
      <c r="D31" s="837">
        <v>2.3</v>
      </c>
      <c r="E31" s="837">
        <v>0</v>
      </c>
      <c r="F31" s="530">
        <v>2.3</v>
      </c>
    </row>
    <row r="32" spans="1:6" ht="15.75" customHeight="1">
      <c r="A32" s="1618"/>
      <c r="B32" s="520" t="s">
        <v>187</v>
      </c>
      <c r="C32" s="1618"/>
      <c r="D32" s="838">
        <v>0</v>
      </c>
      <c r="E32" s="838">
        <v>0</v>
      </c>
      <c r="F32" s="838">
        <v>0</v>
      </c>
    </row>
    <row r="33" spans="1:6" ht="15.75" customHeight="1">
      <c r="A33" s="1618"/>
      <c r="B33" s="222" t="s">
        <v>188</v>
      </c>
      <c r="C33" s="1618"/>
      <c r="D33" s="837">
        <v>0</v>
      </c>
      <c r="E33" s="837">
        <v>0</v>
      </c>
      <c r="F33" s="837">
        <v>0</v>
      </c>
    </row>
    <row r="34" spans="1:6" ht="15.75" customHeight="1">
      <c r="A34" s="1618"/>
      <c r="B34" s="520" t="s">
        <v>189</v>
      </c>
      <c r="C34" s="1618"/>
      <c r="D34" s="838">
        <v>0</v>
      </c>
      <c r="E34" s="838">
        <v>0</v>
      </c>
      <c r="F34" s="838">
        <v>0</v>
      </c>
    </row>
    <row r="35" spans="1:6" ht="15.75" customHeight="1">
      <c r="A35" s="1618">
        <v>7</v>
      </c>
      <c r="B35" s="518" t="s">
        <v>210</v>
      </c>
      <c r="C35" s="1618" t="s">
        <v>185</v>
      </c>
      <c r="D35" s="519">
        <f>SUM(D36:D39)</f>
        <v>919.04</v>
      </c>
      <c r="E35" s="519">
        <f>SUM(E36:E39)</f>
        <v>84.67999999999999</v>
      </c>
      <c r="F35" s="519">
        <f>SUM(F36:F39)</f>
        <v>928.1600000000001</v>
      </c>
    </row>
    <row r="36" spans="1:6" ht="15.75" customHeight="1">
      <c r="A36" s="1618"/>
      <c r="B36" s="520" t="s">
        <v>186</v>
      </c>
      <c r="C36" s="1618"/>
      <c r="D36" s="837">
        <v>607.14</v>
      </c>
      <c r="E36" s="837">
        <v>0</v>
      </c>
      <c r="F36" s="839">
        <v>700.94</v>
      </c>
    </row>
    <row r="37" spans="1:6" ht="15.75" customHeight="1">
      <c r="A37" s="1618"/>
      <c r="B37" s="520" t="s">
        <v>187</v>
      </c>
      <c r="C37" s="1618"/>
      <c r="D37" s="838">
        <v>62.03</v>
      </c>
      <c r="E37" s="838">
        <v>0</v>
      </c>
      <c r="F37" s="840">
        <f>D37-E37</f>
        <v>62.03</v>
      </c>
    </row>
    <row r="38" spans="1:6" ht="15.75" customHeight="1">
      <c r="A38" s="1618"/>
      <c r="B38" s="222" t="s">
        <v>188</v>
      </c>
      <c r="C38" s="1618"/>
      <c r="D38" s="839">
        <v>71.1</v>
      </c>
      <c r="E38" s="839">
        <v>71.1</v>
      </c>
      <c r="F38" s="839">
        <v>0</v>
      </c>
    </row>
    <row r="39" spans="1:6" ht="15.75" customHeight="1">
      <c r="A39" s="1618"/>
      <c r="B39" s="520" t="s">
        <v>189</v>
      </c>
      <c r="C39" s="1618"/>
      <c r="D39" s="838">
        <v>178.77</v>
      </c>
      <c r="E39" s="840">
        <v>13.58</v>
      </c>
      <c r="F39" s="840">
        <f>D39-E39</f>
        <v>165.19</v>
      </c>
    </row>
    <row r="40" spans="1:6" ht="15.75" customHeight="1">
      <c r="A40" s="1618">
        <v>8</v>
      </c>
      <c r="B40" s="518" t="s">
        <v>211</v>
      </c>
      <c r="C40" s="1618" t="s">
        <v>185</v>
      </c>
      <c r="D40" s="519">
        <f>SUM(D41:D44)</f>
        <v>484.43</v>
      </c>
      <c r="E40" s="519">
        <f>SUM(E41:E44)</f>
        <v>10.93</v>
      </c>
      <c r="F40" s="519">
        <f>SUM(F41:F44)</f>
        <v>484.76</v>
      </c>
    </row>
    <row r="41" spans="1:6" ht="15.75" customHeight="1">
      <c r="A41" s="1618"/>
      <c r="B41" s="520" t="s">
        <v>186</v>
      </c>
      <c r="C41" s="1618"/>
      <c r="D41" s="837">
        <v>372.88</v>
      </c>
      <c r="E41" s="837">
        <v>0</v>
      </c>
      <c r="F41" s="839">
        <v>384.14</v>
      </c>
    </row>
    <row r="42" spans="1:6" ht="15.75" customHeight="1">
      <c r="A42" s="1618"/>
      <c r="B42" s="520" t="s">
        <v>187</v>
      </c>
      <c r="C42" s="1618"/>
      <c r="D42" s="838">
        <v>12.44</v>
      </c>
      <c r="E42" s="838">
        <v>0</v>
      </c>
      <c r="F42" s="840">
        <f>D42-E42</f>
        <v>12.44</v>
      </c>
    </row>
    <row r="43" spans="1:6" ht="15.75" customHeight="1">
      <c r="A43" s="1618"/>
      <c r="B43" s="222" t="s">
        <v>188</v>
      </c>
      <c r="C43" s="1618"/>
      <c r="D43" s="839">
        <v>10.6</v>
      </c>
      <c r="E43" s="839">
        <v>10.6</v>
      </c>
      <c r="F43" s="839">
        <v>0</v>
      </c>
    </row>
    <row r="44" spans="1:6" ht="15.75" customHeight="1">
      <c r="A44" s="1618"/>
      <c r="B44" s="520" t="s">
        <v>189</v>
      </c>
      <c r="C44" s="1618"/>
      <c r="D44" s="838">
        <v>88.51</v>
      </c>
      <c r="E44" s="840">
        <v>0.33</v>
      </c>
      <c r="F44" s="840">
        <f>D44-E44</f>
        <v>88.18</v>
      </c>
    </row>
    <row r="45" spans="1:6" ht="25.5" customHeight="1">
      <c r="A45" s="1618">
        <v>9</v>
      </c>
      <c r="B45" s="521" t="s">
        <v>704</v>
      </c>
      <c r="C45" s="1618" t="s">
        <v>62</v>
      </c>
      <c r="D45" s="519">
        <f>SUM(D46:D49)</f>
        <v>35</v>
      </c>
      <c r="E45" s="519">
        <f>SUM(E46:E49)</f>
        <v>6</v>
      </c>
      <c r="F45" s="519">
        <f>SUM(F46:F49)</f>
        <v>35</v>
      </c>
    </row>
    <row r="46" spans="1:6" ht="15.75" customHeight="1">
      <c r="A46" s="1618"/>
      <c r="B46" s="520" t="s">
        <v>186</v>
      </c>
      <c r="C46" s="1618"/>
      <c r="D46" s="837">
        <v>29</v>
      </c>
      <c r="E46" s="837">
        <v>0</v>
      </c>
      <c r="F46" s="837">
        <v>35</v>
      </c>
    </row>
    <row r="47" spans="1:6" ht="15.75" customHeight="1">
      <c r="A47" s="1618"/>
      <c r="B47" s="520" t="s">
        <v>187</v>
      </c>
      <c r="C47" s="1618"/>
      <c r="D47" s="838">
        <v>0</v>
      </c>
      <c r="E47" s="838">
        <v>0</v>
      </c>
      <c r="F47" s="838">
        <v>0</v>
      </c>
    </row>
    <row r="48" spans="1:6" ht="15.75" customHeight="1">
      <c r="A48" s="1618"/>
      <c r="B48" s="222" t="s">
        <v>188</v>
      </c>
      <c r="C48" s="1618"/>
      <c r="D48" s="839">
        <v>6</v>
      </c>
      <c r="E48" s="839">
        <v>6</v>
      </c>
      <c r="F48" s="837">
        <v>0</v>
      </c>
    </row>
    <row r="49" spans="1:6" ht="15.75" customHeight="1">
      <c r="A49" s="1618"/>
      <c r="B49" s="520" t="s">
        <v>189</v>
      </c>
      <c r="C49" s="1618"/>
      <c r="D49" s="838">
        <v>0</v>
      </c>
      <c r="E49" s="838">
        <v>0</v>
      </c>
      <c r="F49" s="838">
        <v>0</v>
      </c>
    </row>
    <row r="50" spans="1:6" ht="25.5" customHeight="1">
      <c r="A50" s="1618">
        <v>10</v>
      </c>
      <c r="B50" s="521" t="s">
        <v>712</v>
      </c>
      <c r="C50" s="1618" t="s">
        <v>62</v>
      </c>
      <c r="D50" s="519">
        <f>SUM(D51:D54)</f>
        <v>91</v>
      </c>
      <c r="E50" s="519">
        <f>SUM(E51:E54)</f>
        <v>10</v>
      </c>
      <c r="F50" s="519">
        <f>SUM(F51:F54)</f>
        <v>91</v>
      </c>
    </row>
    <row r="51" spans="1:6" ht="15.75" customHeight="1">
      <c r="A51" s="1618"/>
      <c r="B51" s="520" t="s">
        <v>186</v>
      </c>
      <c r="C51" s="1618"/>
      <c r="D51" s="837">
        <v>81</v>
      </c>
      <c r="E51" s="837">
        <v>0</v>
      </c>
      <c r="F51" s="837">
        <v>91</v>
      </c>
    </row>
    <row r="52" spans="1:6" ht="15.75" customHeight="1">
      <c r="A52" s="1618"/>
      <c r="B52" s="520" t="s">
        <v>187</v>
      </c>
      <c r="C52" s="1618"/>
      <c r="D52" s="838">
        <v>0</v>
      </c>
      <c r="E52" s="838">
        <v>0</v>
      </c>
      <c r="F52" s="838">
        <v>0</v>
      </c>
    </row>
    <row r="53" spans="1:6" ht="15.75" customHeight="1">
      <c r="A53" s="1618"/>
      <c r="B53" s="222" t="s">
        <v>188</v>
      </c>
      <c r="C53" s="1618"/>
      <c r="D53" s="839">
        <v>10</v>
      </c>
      <c r="E53" s="839">
        <v>10</v>
      </c>
      <c r="F53" s="837">
        <v>0</v>
      </c>
    </row>
    <row r="54" spans="1:6" ht="15.75" customHeight="1">
      <c r="A54" s="1618"/>
      <c r="B54" s="520" t="s">
        <v>189</v>
      </c>
      <c r="C54" s="1618"/>
      <c r="D54" s="838">
        <v>0</v>
      </c>
      <c r="E54" s="838">
        <v>0</v>
      </c>
      <c r="F54" s="838">
        <v>0</v>
      </c>
    </row>
    <row r="55" spans="1:6" ht="15.75" customHeight="1">
      <c r="A55" s="1618">
        <v>11</v>
      </c>
      <c r="B55" s="518" t="s">
        <v>720</v>
      </c>
      <c r="C55" s="1618" t="s">
        <v>62</v>
      </c>
      <c r="D55" s="519">
        <f>SUM(D56:D59)</f>
        <v>5981</v>
      </c>
      <c r="E55" s="519">
        <f>SUM(E56:E59)</f>
        <v>562</v>
      </c>
      <c r="F55" s="519">
        <f>SUM(F56:F59)</f>
        <v>6003</v>
      </c>
    </row>
    <row r="56" spans="1:6" ht="15.75" customHeight="1">
      <c r="A56" s="1618"/>
      <c r="B56" s="520" t="s">
        <v>186</v>
      </c>
      <c r="C56" s="1618"/>
      <c r="D56" s="841">
        <v>2568</v>
      </c>
      <c r="E56" s="842">
        <v>0</v>
      </c>
      <c r="F56" s="843">
        <v>3152</v>
      </c>
    </row>
    <row r="57" spans="1:6" ht="15.75" customHeight="1">
      <c r="A57" s="1618"/>
      <c r="B57" s="520" t="s">
        <v>187</v>
      </c>
      <c r="C57" s="1618"/>
      <c r="D57" s="844">
        <v>230</v>
      </c>
      <c r="E57" s="842">
        <v>3</v>
      </c>
      <c r="F57" s="845">
        <f>D57-E57</f>
        <v>227</v>
      </c>
    </row>
    <row r="58" spans="1:6" ht="15.75" customHeight="1">
      <c r="A58" s="1618"/>
      <c r="B58" s="222" t="s">
        <v>188</v>
      </c>
      <c r="C58" s="1618"/>
      <c r="D58" s="841">
        <v>3025</v>
      </c>
      <c r="E58" s="843">
        <v>536</v>
      </c>
      <c r="F58" s="845">
        <f>D58-E58</f>
        <v>2489</v>
      </c>
    </row>
    <row r="59" spans="1:6" ht="15.75" customHeight="1">
      <c r="A59" s="1618"/>
      <c r="B59" s="520" t="s">
        <v>189</v>
      </c>
      <c r="C59" s="1618"/>
      <c r="D59" s="844">
        <v>158</v>
      </c>
      <c r="E59" s="842">
        <v>23</v>
      </c>
      <c r="F59" s="845">
        <f>D59-E59</f>
        <v>135</v>
      </c>
    </row>
    <row r="60" spans="1:6" ht="25.5" customHeight="1">
      <c r="A60" s="1618">
        <v>12</v>
      </c>
      <c r="B60" s="521" t="s">
        <v>212</v>
      </c>
      <c r="C60" s="1618" t="s">
        <v>62</v>
      </c>
      <c r="D60" s="519">
        <f>SUM(D61:D63)</f>
        <v>127</v>
      </c>
      <c r="E60" s="519">
        <f>SUM(E61:E63)</f>
        <v>0</v>
      </c>
      <c r="F60" s="519">
        <f>SUM(F61:F63)</f>
        <v>127</v>
      </c>
    </row>
    <row r="61" spans="1:6" ht="15.75" customHeight="1">
      <c r="A61" s="1618"/>
      <c r="B61" s="520" t="s">
        <v>186</v>
      </c>
      <c r="C61" s="1618"/>
      <c r="D61" s="846">
        <v>127</v>
      </c>
      <c r="E61" s="846">
        <v>0</v>
      </c>
      <c r="F61" s="846">
        <v>127</v>
      </c>
    </row>
    <row r="62" spans="1:6" ht="15.75" customHeight="1">
      <c r="A62" s="1618"/>
      <c r="B62" s="520" t="s">
        <v>213</v>
      </c>
      <c r="C62" s="1618"/>
      <c r="D62" s="846">
        <v>0</v>
      </c>
      <c r="E62" s="846">
        <v>0</v>
      </c>
      <c r="F62" s="846">
        <v>0</v>
      </c>
    </row>
    <row r="63" spans="1:6" ht="15.75" customHeight="1">
      <c r="A63" s="1618"/>
      <c r="B63" s="520" t="s">
        <v>214</v>
      </c>
      <c r="C63" s="1618"/>
      <c r="D63" s="846">
        <v>0</v>
      </c>
      <c r="E63" s="846">
        <v>0</v>
      </c>
      <c r="F63" s="846">
        <v>0</v>
      </c>
    </row>
    <row r="64" spans="1:6" ht="25.5" customHeight="1">
      <c r="A64" s="1618">
        <v>13</v>
      </c>
      <c r="B64" s="521" t="s">
        <v>215</v>
      </c>
      <c r="C64" s="1618" t="s">
        <v>62</v>
      </c>
      <c r="D64" s="519">
        <f>SUM(D65:D67)</f>
        <v>55</v>
      </c>
      <c r="E64" s="519">
        <f>SUM(E65:E67)</f>
        <v>0</v>
      </c>
      <c r="F64" s="519">
        <f>SUM(F65:F67)</f>
        <v>55</v>
      </c>
    </row>
    <row r="65" spans="1:6" ht="15.75" customHeight="1">
      <c r="A65" s="1618"/>
      <c r="B65" s="520" t="s">
        <v>186</v>
      </c>
      <c r="C65" s="1618"/>
      <c r="D65" s="846">
        <v>55</v>
      </c>
      <c r="E65" s="846">
        <v>0</v>
      </c>
      <c r="F65" s="846">
        <v>55</v>
      </c>
    </row>
    <row r="66" spans="1:6" ht="15.75" customHeight="1">
      <c r="A66" s="1618"/>
      <c r="B66" s="520" t="s">
        <v>213</v>
      </c>
      <c r="C66" s="1618"/>
      <c r="D66" s="846">
        <v>0</v>
      </c>
      <c r="E66" s="846">
        <v>0</v>
      </c>
      <c r="F66" s="846">
        <v>0</v>
      </c>
    </row>
    <row r="67" spans="1:6" ht="15.75" customHeight="1">
      <c r="A67" s="1618"/>
      <c r="B67" s="520" t="s">
        <v>216</v>
      </c>
      <c r="C67" s="1618"/>
      <c r="D67" s="846">
        <v>0</v>
      </c>
      <c r="E67" s="846">
        <v>0</v>
      </c>
      <c r="F67" s="846">
        <v>0</v>
      </c>
    </row>
    <row r="68" spans="1:6" ht="12.75">
      <c r="A68" s="1619" t="s">
        <v>217</v>
      </c>
      <c r="B68" s="1619"/>
      <c r="C68" s="1619"/>
      <c r="D68" s="1619"/>
      <c r="E68" s="1619"/>
      <c r="F68" s="1619"/>
    </row>
    <row r="69" spans="1:6" ht="12.75">
      <c r="A69" s="1620" t="s">
        <v>218</v>
      </c>
      <c r="B69" s="1620"/>
      <c r="C69" s="1620"/>
      <c r="D69" s="1620"/>
      <c r="E69" s="1620"/>
      <c r="F69" s="1620"/>
    </row>
    <row r="70" spans="1:6" ht="12.75">
      <c r="A70" s="1617" t="s">
        <v>219</v>
      </c>
      <c r="B70" s="1617"/>
      <c r="C70" s="1617"/>
      <c r="D70" s="1617"/>
      <c r="E70" s="1617"/>
      <c r="F70" s="1617"/>
    </row>
    <row r="71" spans="1:6" ht="12.75">
      <c r="A71" s="222"/>
      <c r="B71" s="222"/>
      <c r="C71" s="222"/>
      <c r="D71" s="222"/>
      <c r="E71" s="222"/>
      <c r="F71" s="222"/>
    </row>
    <row r="72" spans="1:6" ht="12.75">
      <c r="A72" s="222"/>
      <c r="B72" s="222"/>
      <c r="C72" s="222"/>
      <c r="D72" s="222"/>
      <c r="E72" s="222"/>
      <c r="F72" s="222"/>
    </row>
  </sheetData>
  <mergeCells count="30">
    <mergeCell ref="A2:F2"/>
    <mergeCell ref="A5:A9"/>
    <mergeCell ref="C5:C9"/>
    <mergeCell ref="A10:A14"/>
    <mergeCell ref="C10:C14"/>
    <mergeCell ref="A15:A19"/>
    <mergeCell ref="C15:C19"/>
    <mergeCell ref="A20:A24"/>
    <mergeCell ref="C20:C24"/>
    <mergeCell ref="A25:A29"/>
    <mergeCell ref="C25:C29"/>
    <mergeCell ref="A30:A34"/>
    <mergeCell ref="C30:C34"/>
    <mergeCell ref="A35:A39"/>
    <mergeCell ref="C35:C39"/>
    <mergeCell ref="A40:A44"/>
    <mergeCell ref="C40:C44"/>
    <mergeCell ref="A45:A49"/>
    <mergeCell ref="C45:C49"/>
    <mergeCell ref="A50:A54"/>
    <mergeCell ref="C50:C54"/>
    <mergeCell ref="A55:A59"/>
    <mergeCell ref="C55:C59"/>
    <mergeCell ref="A60:A63"/>
    <mergeCell ref="C60:C63"/>
    <mergeCell ref="A70:F70"/>
    <mergeCell ref="A64:A67"/>
    <mergeCell ref="C64:C67"/>
    <mergeCell ref="A68:F68"/>
    <mergeCell ref="A69:F6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2:I148"/>
  <sheetViews>
    <sheetView workbookViewId="0" topLeftCell="A1">
      <pane ySplit="3" topLeftCell="BM30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3.75390625" style="0" customWidth="1"/>
    <col min="2" max="2" width="25.625" style="0" customWidth="1"/>
    <col min="3" max="3" width="7.625" style="0" customWidth="1"/>
    <col min="4" max="5" width="7.125" style="0" customWidth="1"/>
    <col min="6" max="7" width="6.00390625" style="0" customWidth="1"/>
    <col min="8" max="8" width="8.25390625" style="0" customWidth="1"/>
    <col min="9" max="9" width="8.125" style="0" customWidth="1"/>
  </cols>
  <sheetData>
    <row r="2" spans="1:9" ht="12.75">
      <c r="A2" s="1696" t="s">
        <v>223</v>
      </c>
      <c r="B2" s="1697"/>
      <c r="C2" s="1697"/>
      <c r="D2" s="1697"/>
      <c r="E2" s="1697"/>
      <c r="F2" s="1697"/>
      <c r="G2" s="1697"/>
      <c r="H2" s="1697"/>
      <c r="I2" s="1697"/>
    </row>
    <row r="3" spans="1:9" ht="51" customHeight="1">
      <c r="A3" s="524" t="s">
        <v>380</v>
      </c>
      <c r="B3" s="524" t="s">
        <v>59</v>
      </c>
      <c r="C3" s="524" t="s">
        <v>224</v>
      </c>
      <c r="D3" s="1698" t="s">
        <v>375</v>
      </c>
      <c r="E3" s="1699"/>
      <c r="F3" s="1699"/>
      <c r="G3" s="1700" t="s">
        <v>376</v>
      </c>
      <c r="H3" s="1701"/>
      <c r="I3" s="1701"/>
    </row>
    <row r="4" spans="1:9" ht="12.75">
      <c r="A4" s="525">
        <v>1</v>
      </c>
      <c r="B4" s="525">
        <v>2</v>
      </c>
      <c r="C4" s="525">
        <v>3</v>
      </c>
      <c r="D4" s="1702">
        <v>4</v>
      </c>
      <c r="E4" s="1703"/>
      <c r="F4" s="1703"/>
      <c r="G4" s="1702">
        <v>5</v>
      </c>
      <c r="H4" s="1703"/>
      <c r="I4" s="1704"/>
    </row>
    <row r="5" spans="1:9" ht="39.75" customHeight="1">
      <c r="A5" s="526">
        <v>1</v>
      </c>
      <c r="B5" s="527" t="s">
        <v>225</v>
      </c>
      <c r="C5" s="528" t="s">
        <v>226</v>
      </c>
      <c r="D5" s="1652">
        <v>20100</v>
      </c>
      <c r="E5" s="1690"/>
      <c r="F5" s="1690"/>
      <c r="G5" s="1652">
        <v>20100</v>
      </c>
      <c r="H5" s="1690"/>
      <c r="I5" s="1653"/>
    </row>
    <row r="6" spans="1:9" ht="19.5" customHeight="1">
      <c r="A6" s="526">
        <v>2</v>
      </c>
      <c r="B6" s="527" t="s">
        <v>227</v>
      </c>
      <c r="C6" s="528" t="s">
        <v>228</v>
      </c>
      <c r="D6" s="1691">
        <v>1153.5</v>
      </c>
      <c r="E6" s="1692"/>
      <c r="F6" s="1692"/>
      <c r="G6" s="1691">
        <v>1154.8</v>
      </c>
      <c r="H6" s="1692"/>
      <c r="I6" s="1693"/>
    </row>
    <row r="7" spans="1:9" ht="39" customHeight="1">
      <c r="A7" s="1683">
        <v>3</v>
      </c>
      <c r="B7" s="529" t="s">
        <v>229</v>
      </c>
      <c r="C7" s="1632" t="s">
        <v>185</v>
      </c>
      <c r="D7" s="1684">
        <f>SUM(D9,D11,D13,D15,D17,D19)</f>
        <v>25465.94</v>
      </c>
      <c r="E7" s="1685"/>
      <c r="F7" s="1686"/>
      <c r="G7" s="1684">
        <f>SUM(G9,G11,G13,G15,G17,G19)</f>
        <v>25475.12</v>
      </c>
      <c r="H7" s="1685"/>
      <c r="I7" s="1686"/>
    </row>
    <row r="8" spans="1:9" ht="12.75">
      <c r="A8" s="1683"/>
      <c r="B8" s="527" t="s">
        <v>230</v>
      </c>
      <c r="C8" s="1633"/>
      <c r="D8" s="1687"/>
      <c r="E8" s="1688"/>
      <c r="F8" s="1689"/>
      <c r="G8" s="1687"/>
      <c r="H8" s="1688"/>
      <c r="I8" s="1689"/>
    </row>
    <row r="9" spans="1:9" ht="15.75" customHeight="1">
      <c r="A9" s="1683"/>
      <c r="B9" s="529" t="s">
        <v>231</v>
      </c>
      <c r="C9" s="528" t="s">
        <v>232</v>
      </c>
      <c r="D9" s="866">
        <v>0</v>
      </c>
      <c r="E9" s="1643">
        <f>IF(D7=0,0,D9/D7)</f>
        <v>0</v>
      </c>
      <c r="F9" s="1644"/>
      <c r="G9" s="866">
        <v>0</v>
      </c>
      <c r="H9" s="1643">
        <f>IF(G7=0,0,G9/G7)</f>
        <v>0</v>
      </c>
      <c r="I9" s="1644"/>
    </row>
    <row r="10" spans="1:9" ht="15.75" customHeight="1">
      <c r="A10" s="1683"/>
      <c r="B10" s="527" t="s">
        <v>233</v>
      </c>
      <c r="C10" s="528" t="s">
        <v>232</v>
      </c>
      <c r="D10" s="866">
        <v>0</v>
      </c>
      <c r="E10" s="1643">
        <f>IF(D9=0,0,D10/D9)</f>
        <v>0</v>
      </c>
      <c r="F10" s="1644"/>
      <c r="G10" s="866">
        <v>0</v>
      </c>
      <c r="H10" s="1643">
        <f>IF(G9=0,0,G10/G9)</f>
        <v>0</v>
      </c>
      <c r="I10" s="1644"/>
    </row>
    <row r="11" spans="1:9" ht="14.25" customHeight="1">
      <c r="A11" s="1683"/>
      <c r="B11" s="529" t="s">
        <v>234</v>
      </c>
      <c r="C11" s="528" t="s">
        <v>232</v>
      </c>
      <c r="D11" s="866">
        <v>1264.2</v>
      </c>
      <c r="E11" s="1643">
        <f>IF(D7=0,0,D11/D7)</f>
        <v>0.04964277776512471</v>
      </c>
      <c r="F11" s="1644"/>
      <c r="G11" s="863">
        <v>1264.2</v>
      </c>
      <c r="H11" s="1643">
        <f>IF(G7=0,0,G11/G7)</f>
        <v>0.04962488891122005</v>
      </c>
      <c r="I11" s="1644"/>
    </row>
    <row r="12" spans="1:9" ht="14.25" customHeight="1">
      <c r="A12" s="1683"/>
      <c r="B12" s="527" t="s">
        <v>233</v>
      </c>
      <c r="C12" s="528" t="s">
        <v>232</v>
      </c>
      <c r="D12" s="866">
        <v>0</v>
      </c>
      <c r="E12" s="1643">
        <f>IF(D11=0,0,D12/D11)</f>
        <v>0</v>
      </c>
      <c r="F12" s="1644"/>
      <c r="G12" s="863">
        <v>0</v>
      </c>
      <c r="H12" s="1643">
        <f>IF(G11=0,0,G12/G11)</f>
        <v>0</v>
      </c>
      <c r="I12" s="1644"/>
    </row>
    <row r="13" spans="1:9" ht="15.75" customHeight="1">
      <c r="A13" s="1683"/>
      <c r="B13" s="529" t="s">
        <v>235</v>
      </c>
      <c r="C13" s="528" t="s">
        <v>232</v>
      </c>
      <c r="D13" s="866">
        <v>1500.5</v>
      </c>
      <c r="E13" s="1643">
        <f>IF(D7=0,0,D13/D7)</f>
        <v>0.05892183834564913</v>
      </c>
      <c r="F13" s="1644"/>
      <c r="G13" s="863">
        <v>1500.5</v>
      </c>
      <c r="H13" s="1643">
        <f>IF(G7=0,0,G13/G7)</f>
        <v>0.058900605767509634</v>
      </c>
      <c r="I13" s="1644"/>
    </row>
    <row r="14" spans="1:9" ht="17.25" customHeight="1">
      <c r="A14" s="1683"/>
      <c r="B14" s="527" t="s">
        <v>236</v>
      </c>
      <c r="C14" s="528" t="s">
        <v>232</v>
      </c>
      <c r="D14" s="866">
        <v>0</v>
      </c>
      <c r="E14" s="1643">
        <f>IF(D13=0,0,D14/D13)</f>
        <v>0</v>
      </c>
      <c r="F14" s="1644"/>
      <c r="G14" s="863">
        <v>0</v>
      </c>
      <c r="H14" s="1643">
        <f>IF(G13=0,0,G14/G13)</f>
        <v>0</v>
      </c>
      <c r="I14" s="1644"/>
    </row>
    <row r="15" spans="1:9" ht="14.25" customHeight="1">
      <c r="A15" s="1683"/>
      <c r="B15" s="529" t="s">
        <v>237</v>
      </c>
      <c r="C15" s="528" t="s">
        <v>232</v>
      </c>
      <c r="D15" s="866">
        <v>9292.06</v>
      </c>
      <c r="E15" s="1643">
        <f>IF(D7=0,0,D15/D7)</f>
        <v>0.36488187751954176</v>
      </c>
      <c r="F15" s="1644"/>
      <c r="G15" s="863">
        <v>9297.06</v>
      </c>
      <c r="H15" s="1643">
        <f>IF(G7=0,0,G15/G7)</f>
        <v>0.3649466616840274</v>
      </c>
      <c r="I15" s="1644"/>
    </row>
    <row r="16" spans="1:9" ht="15.75" customHeight="1">
      <c r="A16" s="1683"/>
      <c r="B16" s="527" t="s">
        <v>236</v>
      </c>
      <c r="C16" s="528" t="s">
        <v>232</v>
      </c>
      <c r="D16" s="866">
        <v>292.7</v>
      </c>
      <c r="E16" s="1643">
        <f>IF(D15=0,0,D16/D15)</f>
        <v>0.0315000118380639</v>
      </c>
      <c r="F16" s="1644"/>
      <c r="G16" s="863">
        <v>275.4</v>
      </c>
      <c r="H16" s="1643">
        <f>IF(G15=0,0,G16/G15)</f>
        <v>0.02962226768462288</v>
      </c>
      <c r="I16" s="1644"/>
    </row>
    <row r="17" spans="1:9" ht="13.5" customHeight="1">
      <c r="A17" s="1683"/>
      <c r="B17" s="529" t="s">
        <v>238</v>
      </c>
      <c r="C17" s="528" t="s">
        <v>232</v>
      </c>
      <c r="D17" s="866">
        <v>11.1</v>
      </c>
      <c r="E17" s="1643">
        <f>IF(D7=0,0,D17/D7)</f>
        <v>0.00043587631165391895</v>
      </c>
      <c r="F17" s="1644"/>
      <c r="G17" s="866">
        <v>11.1</v>
      </c>
      <c r="H17" s="1643">
        <f>IF(G7=0,0,G17/G7)</f>
        <v>0.00043571924293192733</v>
      </c>
      <c r="I17" s="1644"/>
    </row>
    <row r="18" spans="1:9" ht="18.75" customHeight="1">
      <c r="A18" s="1683"/>
      <c r="B18" s="527" t="s">
        <v>233</v>
      </c>
      <c r="C18" s="528" t="s">
        <v>232</v>
      </c>
      <c r="D18" s="866">
        <v>2.625</v>
      </c>
      <c r="E18" s="1643">
        <f>IF(D17=0,0,D18/D17)</f>
        <v>0.23648648648648649</v>
      </c>
      <c r="F18" s="1644"/>
      <c r="G18" s="866">
        <v>2.625</v>
      </c>
      <c r="H18" s="1643">
        <f>IF(G17=0,0,G18/G17)</f>
        <v>0.23648648648648649</v>
      </c>
      <c r="I18" s="1644"/>
    </row>
    <row r="19" spans="1:9" ht="15" customHeight="1">
      <c r="A19" s="1683"/>
      <c r="B19" s="529" t="s">
        <v>260</v>
      </c>
      <c r="C19" s="528" t="s">
        <v>232</v>
      </c>
      <c r="D19" s="863">
        <v>13398.08</v>
      </c>
      <c r="E19" s="1643">
        <f>IF(D7=0,0,D19/D7)</f>
        <v>0.5261176300580305</v>
      </c>
      <c r="F19" s="1644"/>
      <c r="G19" s="1196">
        <v>13402.26</v>
      </c>
      <c r="H19" s="1643">
        <f>IF(G7=0,0,G19/G7)</f>
        <v>0.5260921243943111</v>
      </c>
      <c r="I19" s="1644"/>
    </row>
    <row r="20" spans="1:9" ht="15.75" customHeight="1">
      <c r="A20" s="1683"/>
      <c r="B20" s="527" t="s">
        <v>233</v>
      </c>
      <c r="C20" s="528" t="s">
        <v>232</v>
      </c>
      <c r="D20" s="866">
        <v>3278.8</v>
      </c>
      <c r="E20" s="1643">
        <f>IF(D19=0,0,D20/D19)</f>
        <v>0.24472163175619194</v>
      </c>
      <c r="F20" s="1644"/>
      <c r="G20" s="863">
        <v>3233.1</v>
      </c>
      <c r="H20" s="1643">
        <f>IF(G19=0,0,G20/G19)</f>
        <v>0.24123543342689963</v>
      </c>
      <c r="I20" s="1644"/>
    </row>
    <row r="21" spans="1:9" ht="16.5" customHeight="1">
      <c r="A21" s="1683"/>
      <c r="B21" s="527" t="s">
        <v>261</v>
      </c>
      <c r="C21" s="528" t="s">
        <v>185</v>
      </c>
      <c r="D21" s="1652">
        <v>0</v>
      </c>
      <c r="E21" s="1690"/>
      <c r="F21" s="1653"/>
      <c r="G21" s="1652">
        <v>0</v>
      </c>
      <c r="H21" s="1690"/>
      <c r="I21" s="1653"/>
    </row>
    <row r="22" spans="1:9" ht="27.75" customHeight="1">
      <c r="A22" s="1683"/>
      <c r="B22" s="527" t="s">
        <v>262</v>
      </c>
      <c r="C22" s="528" t="s">
        <v>185</v>
      </c>
      <c r="D22" s="1652">
        <v>71.2</v>
      </c>
      <c r="E22" s="1690"/>
      <c r="F22" s="1653"/>
      <c r="G22" s="1652">
        <v>171.26</v>
      </c>
      <c r="H22" s="1690"/>
      <c r="I22" s="1653"/>
    </row>
    <row r="23" spans="1:9" ht="16.5" customHeight="1">
      <c r="A23" s="1683"/>
      <c r="B23" s="529" t="s">
        <v>263</v>
      </c>
      <c r="C23" s="528" t="s">
        <v>264</v>
      </c>
      <c r="D23" s="863">
        <v>327921</v>
      </c>
      <c r="E23" s="1652">
        <v>6124</v>
      </c>
      <c r="F23" s="1653"/>
      <c r="G23" s="1197">
        <v>328754</v>
      </c>
      <c r="H23" s="1652">
        <v>6139</v>
      </c>
      <c r="I23" s="1653"/>
    </row>
    <row r="24" spans="1:9" ht="29.25" customHeight="1">
      <c r="A24" s="1683"/>
      <c r="B24" s="527" t="s">
        <v>265</v>
      </c>
      <c r="C24" s="528" t="s">
        <v>232</v>
      </c>
      <c r="D24" s="866">
        <v>1801</v>
      </c>
      <c r="E24" s="1643">
        <f>IF(E23=0,0,D24/E23)</f>
        <v>0.2940888308295232</v>
      </c>
      <c r="F24" s="1644"/>
      <c r="G24" s="1197">
        <v>2424</v>
      </c>
      <c r="H24" s="1643">
        <f>IF(H23=0,0,G24/H23)</f>
        <v>0.39485258185372213</v>
      </c>
      <c r="I24" s="1644"/>
    </row>
    <row r="25" spans="1:9" ht="29.25" customHeight="1">
      <c r="A25" s="1683">
        <v>4</v>
      </c>
      <c r="B25" s="529" t="s">
        <v>266</v>
      </c>
      <c r="C25" s="1632" t="s">
        <v>185</v>
      </c>
      <c r="D25" s="1684">
        <f>SUM(D29,D31,D33)</f>
        <v>1403.47</v>
      </c>
      <c r="E25" s="1685"/>
      <c r="F25" s="1686"/>
      <c r="G25" s="1684">
        <f>G27+G29+G31+G33</f>
        <v>1415.2199999999998</v>
      </c>
      <c r="H25" s="1685"/>
      <c r="I25" s="1686"/>
    </row>
    <row r="26" spans="1:9" ht="12.75">
      <c r="A26" s="1683"/>
      <c r="B26" s="527" t="s">
        <v>230</v>
      </c>
      <c r="C26" s="1633"/>
      <c r="D26" s="1687"/>
      <c r="E26" s="1688"/>
      <c r="F26" s="1689"/>
      <c r="G26" s="1687"/>
      <c r="H26" s="1688"/>
      <c r="I26" s="1689"/>
    </row>
    <row r="27" spans="1:9" ht="15" customHeight="1">
      <c r="A27" s="1683"/>
      <c r="B27" s="529" t="s">
        <v>235</v>
      </c>
      <c r="C27" s="528" t="s">
        <v>232</v>
      </c>
      <c r="D27" s="847">
        <v>2.3</v>
      </c>
      <c r="E27" s="1663">
        <f>IF(D23=0,0,D27/D23)</f>
        <v>7.0138844416795505E-06</v>
      </c>
      <c r="F27" s="1663"/>
      <c r="G27" s="847">
        <v>2.3</v>
      </c>
      <c r="H27" s="1663">
        <f>IF(G25=0,0,G27/G25)</f>
        <v>0.0016251890165486639</v>
      </c>
      <c r="I27" s="1663"/>
    </row>
    <row r="28" spans="1:9" ht="26.25" customHeight="1">
      <c r="A28" s="1683"/>
      <c r="B28" s="527" t="s">
        <v>267</v>
      </c>
      <c r="C28" s="528" t="s">
        <v>232</v>
      </c>
      <c r="D28" s="847">
        <v>0</v>
      </c>
      <c r="E28" s="1663">
        <f>IF(D24=0,0,D28/D24)</f>
        <v>0</v>
      </c>
      <c r="F28" s="1663"/>
      <c r="G28" s="847">
        <v>0</v>
      </c>
      <c r="H28" s="1663">
        <f>IF(G26=0,0,G28/G26)</f>
        <v>0</v>
      </c>
      <c r="I28" s="1663"/>
    </row>
    <row r="29" spans="1:9" ht="15" customHeight="1">
      <c r="A29" s="1683"/>
      <c r="B29" s="529" t="s">
        <v>237</v>
      </c>
      <c r="C29" s="528" t="s">
        <v>232</v>
      </c>
      <c r="D29" s="530">
        <v>859.04</v>
      </c>
      <c r="E29" s="1663">
        <f>IF(D25=0,0,D29/D25)</f>
        <v>0.6120829087903553</v>
      </c>
      <c r="F29" s="1663"/>
      <c r="G29" s="532">
        <v>868.16</v>
      </c>
      <c r="H29" s="1663">
        <f>IF(G25=0,0,G29/G25)</f>
        <v>0.6134452593942992</v>
      </c>
      <c r="I29" s="1663"/>
    </row>
    <row r="30" spans="1:9" ht="30.75" customHeight="1">
      <c r="A30" s="1683"/>
      <c r="B30" s="527" t="s">
        <v>267</v>
      </c>
      <c r="C30" s="528" t="s">
        <v>232</v>
      </c>
      <c r="D30" s="530">
        <v>355.05</v>
      </c>
      <c r="E30" s="1663">
        <f>IF(D29=0,0,D30/D29)</f>
        <v>0.41331020674241015</v>
      </c>
      <c r="F30" s="1663"/>
      <c r="G30" s="532">
        <v>351.26</v>
      </c>
      <c r="H30" s="1663">
        <f>IF(G29=0,0,G30/G29)</f>
        <v>0.4046028381865094</v>
      </c>
      <c r="I30" s="1663"/>
    </row>
    <row r="31" spans="1:9" ht="13.5" customHeight="1">
      <c r="A31" s="1683"/>
      <c r="B31" s="529" t="s">
        <v>238</v>
      </c>
      <c r="C31" s="528" t="s">
        <v>232</v>
      </c>
      <c r="D31" s="530">
        <v>60</v>
      </c>
      <c r="E31" s="1663">
        <f>IF(D25=0,0,D31/D25)</f>
        <v>0.04275118100137516</v>
      </c>
      <c r="F31" s="1663"/>
      <c r="G31" s="530">
        <v>60</v>
      </c>
      <c r="H31" s="1663">
        <f>IF(G25=0,0,G31/G25)</f>
        <v>0.042396235214312974</v>
      </c>
      <c r="I31" s="1663"/>
    </row>
    <row r="32" spans="1:9" ht="24.75" customHeight="1">
      <c r="A32" s="1683"/>
      <c r="B32" s="527" t="s">
        <v>267</v>
      </c>
      <c r="C32" s="528" t="s">
        <v>232</v>
      </c>
      <c r="D32" s="530">
        <v>31.4</v>
      </c>
      <c r="E32" s="1663">
        <f>IF(D31=0,0,D32/D31)</f>
        <v>0.5233333333333333</v>
      </c>
      <c r="F32" s="1663"/>
      <c r="G32" s="530">
        <v>31.4</v>
      </c>
      <c r="H32" s="1663">
        <f>IF(G31=0,0,G32/G31)</f>
        <v>0.5233333333333333</v>
      </c>
      <c r="I32" s="1663"/>
    </row>
    <row r="33" spans="1:9" ht="14.25" customHeight="1">
      <c r="A33" s="1683"/>
      <c r="B33" s="529" t="s">
        <v>268</v>
      </c>
      <c r="C33" s="528" t="s">
        <v>232</v>
      </c>
      <c r="D33" s="530">
        <v>484.43</v>
      </c>
      <c r="E33" s="1663">
        <f>IF(D25=0,0,D33/D25)</f>
        <v>0.3451659102082695</v>
      </c>
      <c r="F33" s="1663"/>
      <c r="G33" s="532">
        <v>484.76</v>
      </c>
      <c r="H33" s="1663">
        <f>IF(G25=0,0,G33/G25)</f>
        <v>0.3425333163748393</v>
      </c>
      <c r="I33" s="1663"/>
    </row>
    <row r="34" spans="1:9" ht="24.75" customHeight="1">
      <c r="A34" s="1683"/>
      <c r="B34" s="527" t="s">
        <v>267</v>
      </c>
      <c r="C34" s="528" t="s">
        <v>232</v>
      </c>
      <c r="D34" s="530">
        <v>182.8</v>
      </c>
      <c r="E34" s="1663">
        <f>IF(D33=0,0,D34/D33)</f>
        <v>0.3773507008236484</v>
      </c>
      <c r="F34" s="1663"/>
      <c r="G34" s="532">
        <v>182.12</v>
      </c>
      <c r="H34" s="1663">
        <f>IF(G33=0,0,G34/G33)</f>
        <v>0.3756910636191105</v>
      </c>
      <c r="I34" s="1663"/>
    </row>
    <row r="35" spans="1:9" ht="67.5" customHeight="1">
      <c r="A35" s="1629">
        <v>5</v>
      </c>
      <c r="B35" s="529" t="s">
        <v>269</v>
      </c>
      <c r="C35" s="1632" t="s">
        <v>270</v>
      </c>
      <c r="D35" s="1658">
        <f>SUM(D37:D39)</f>
        <v>126</v>
      </c>
      <c r="E35" s="1681">
        <f>SUM(E37:F39)</f>
        <v>1206</v>
      </c>
      <c r="F35" s="1681"/>
      <c r="G35" s="1658">
        <f>SUM(G37:G39)</f>
        <v>126</v>
      </c>
      <c r="H35" s="1681">
        <f>SUM(H37:I39)</f>
        <v>1206</v>
      </c>
      <c r="I35" s="1681"/>
    </row>
    <row r="36" spans="1:9" ht="12.75">
      <c r="A36" s="1630"/>
      <c r="B36" s="527" t="s">
        <v>230</v>
      </c>
      <c r="C36" s="1633"/>
      <c r="D36" s="1659"/>
      <c r="E36" s="1682"/>
      <c r="F36" s="1682"/>
      <c r="G36" s="1659"/>
      <c r="H36" s="1682"/>
      <c r="I36" s="1682"/>
    </row>
    <row r="37" spans="1:9" ht="12.75">
      <c r="A37" s="1630"/>
      <c r="B37" s="529" t="s">
        <v>271</v>
      </c>
      <c r="C37" s="528" t="s">
        <v>270</v>
      </c>
      <c r="D37" s="532">
        <v>91</v>
      </c>
      <c r="E37" s="1652">
        <v>421.4</v>
      </c>
      <c r="F37" s="1653"/>
      <c r="G37" s="532">
        <v>91</v>
      </c>
      <c r="H37" s="1652">
        <v>421.4</v>
      </c>
      <c r="I37" s="1653"/>
    </row>
    <row r="38" spans="1:9" ht="12.75">
      <c r="A38" s="1630"/>
      <c r="B38" s="529" t="s">
        <v>740</v>
      </c>
      <c r="C38" s="528" t="s">
        <v>270</v>
      </c>
      <c r="D38" s="532">
        <v>35</v>
      </c>
      <c r="E38" s="1652">
        <v>784.6</v>
      </c>
      <c r="F38" s="1653"/>
      <c r="G38" s="532">
        <v>35</v>
      </c>
      <c r="H38" s="1652">
        <v>784.6</v>
      </c>
      <c r="I38" s="1653"/>
    </row>
    <row r="39" spans="1:9" ht="12.75">
      <c r="A39" s="1631"/>
      <c r="B39" s="529" t="s">
        <v>272</v>
      </c>
      <c r="C39" s="528" t="s">
        <v>270</v>
      </c>
      <c r="D39" s="532">
        <v>0</v>
      </c>
      <c r="E39" s="1652">
        <v>0</v>
      </c>
      <c r="F39" s="1653"/>
      <c r="G39" s="532">
        <v>0</v>
      </c>
      <c r="H39" s="1652">
        <v>0</v>
      </c>
      <c r="I39" s="1653"/>
    </row>
    <row r="40" spans="1:9" ht="41.25" customHeight="1">
      <c r="A40" s="1629">
        <v>6</v>
      </c>
      <c r="B40" s="529" t="s">
        <v>314</v>
      </c>
      <c r="C40" s="1632" t="s">
        <v>62</v>
      </c>
      <c r="D40" s="1675">
        <v>126</v>
      </c>
      <c r="E40" s="1676"/>
      <c r="F40" s="1677"/>
      <c r="G40" s="1675">
        <v>126</v>
      </c>
      <c r="H40" s="1676"/>
      <c r="I40" s="1677"/>
    </row>
    <row r="41" spans="1:9" ht="15.75" customHeight="1">
      <c r="A41" s="1630"/>
      <c r="B41" s="527" t="s">
        <v>315</v>
      </c>
      <c r="C41" s="1633"/>
      <c r="D41" s="1678"/>
      <c r="E41" s="1679"/>
      <c r="F41" s="1680"/>
      <c r="G41" s="1678"/>
      <c r="H41" s="1679"/>
      <c r="I41" s="1680"/>
    </row>
    <row r="42" spans="1:9" ht="25.5" customHeight="1">
      <c r="A42" s="1630"/>
      <c r="B42" s="527" t="s">
        <v>316</v>
      </c>
      <c r="C42" s="528" t="s">
        <v>317</v>
      </c>
      <c r="D42" s="532">
        <v>56</v>
      </c>
      <c r="E42" s="1643">
        <f>IF(D40=0,0,D42/D40)</f>
        <v>0.4444444444444444</v>
      </c>
      <c r="F42" s="1644"/>
      <c r="G42" s="532">
        <v>56</v>
      </c>
      <c r="H42" s="1643">
        <f>IF(G40=0,0,G42/G40)</f>
        <v>0.4444444444444444</v>
      </c>
      <c r="I42" s="1644"/>
    </row>
    <row r="43" spans="1:9" ht="27" customHeight="1">
      <c r="A43" s="1630"/>
      <c r="B43" s="527" t="s">
        <v>318</v>
      </c>
      <c r="C43" s="528" t="s">
        <v>62</v>
      </c>
      <c r="D43" s="1626">
        <v>102</v>
      </c>
      <c r="E43" s="1627"/>
      <c r="F43" s="1628"/>
      <c r="G43" s="1626">
        <v>102</v>
      </c>
      <c r="H43" s="1627"/>
      <c r="I43" s="1628"/>
    </row>
    <row r="44" spans="1:9" ht="30" customHeight="1">
      <c r="A44" s="1630"/>
      <c r="B44" s="527" t="s">
        <v>319</v>
      </c>
      <c r="C44" s="528" t="s">
        <v>317</v>
      </c>
      <c r="D44" s="532">
        <v>91</v>
      </c>
      <c r="E44" s="1643">
        <f>IF(D40=0,0,D44/D40)</f>
        <v>0.7222222222222222</v>
      </c>
      <c r="F44" s="1644"/>
      <c r="G44" s="532">
        <v>91</v>
      </c>
      <c r="H44" s="1643">
        <f>IF(G40=0,0,G44/G40)</f>
        <v>0.7222222222222222</v>
      </c>
      <c r="I44" s="1644"/>
    </row>
    <row r="45" spans="1:9" ht="28.5" customHeight="1">
      <c r="A45" s="1630"/>
      <c r="B45" s="527" t="s">
        <v>320</v>
      </c>
      <c r="C45" s="528" t="s">
        <v>62</v>
      </c>
      <c r="D45" s="1626">
        <v>33</v>
      </c>
      <c r="E45" s="1627"/>
      <c r="F45" s="1628"/>
      <c r="G45" s="1626">
        <v>33</v>
      </c>
      <c r="H45" s="1627"/>
      <c r="I45" s="1628"/>
    </row>
    <row r="46" spans="1:9" ht="27.75" customHeight="1">
      <c r="A46" s="1631"/>
      <c r="B46" s="527" t="s">
        <v>321</v>
      </c>
      <c r="C46" s="528" t="s">
        <v>62</v>
      </c>
      <c r="D46" s="1626">
        <v>5</v>
      </c>
      <c r="E46" s="1627"/>
      <c r="F46" s="1628"/>
      <c r="G46" s="1626">
        <v>5</v>
      </c>
      <c r="H46" s="1627"/>
      <c r="I46" s="1628"/>
    </row>
    <row r="47" spans="1:9" ht="156.75" customHeight="1">
      <c r="A47" s="1629">
        <v>7</v>
      </c>
      <c r="B47" s="529" t="s">
        <v>322</v>
      </c>
      <c r="C47" s="528" t="s">
        <v>270</v>
      </c>
      <c r="D47" s="534">
        <f>D50+D52</f>
        <v>7578</v>
      </c>
      <c r="E47" s="1645">
        <f>F50+F52</f>
        <v>2416.8199999999997</v>
      </c>
      <c r="F47" s="1647"/>
      <c r="G47" s="534">
        <f>G50+G52</f>
        <v>7600</v>
      </c>
      <c r="H47" s="1645">
        <f>SUM(I50,I52)</f>
        <v>2419.06</v>
      </c>
      <c r="I47" s="1647"/>
    </row>
    <row r="48" spans="1:9" ht="29.25" customHeight="1">
      <c r="A48" s="1630"/>
      <c r="B48" s="527" t="s">
        <v>323</v>
      </c>
      <c r="C48" s="1668" t="s">
        <v>324</v>
      </c>
      <c r="D48" s="1669">
        <v>4120</v>
      </c>
      <c r="E48" s="1663">
        <f>IF(D47=0,0,D48/D47)</f>
        <v>0.5436790709949855</v>
      </c>
      <c r="F48" s="1671">
        <f>SUM(F51,F53)</f>
        <v>1278.8</v>
      </c>
      <c r="G48" s="1673">
        <v>4164</v>
      </c>
      <c r="H48" s="1663">
        <f>IF(G47=0,0,G48/G47)</f>
        <v>0.5478947368421052</v>
      </c>
      <c r="I48" s="1664">
        <f>SUM(I51,I53)</f>
        <v>1283.2</v>
      </c>
    </row>
    <row r="49" spans="1:9" ht="12.75">
      <c r="A49" s="1630"/>
      <c r="B49" s="527" t="s">
        <v>230</v>
      </c>
      <c r="C49" s="1668"/>
      <c r="D49" s="1670"/>
      <c r="E49" s="1663"/>
      <c r="F49" s="1672"/>
      <c r="G49" s="1674"/>
      <c r="H49" s="1663"/>
      <c r="I49" s="1665"/>
    </row>
    <row r="50" spans="1:9" ht="21.75" customHeight="1">
      <c r="A50" s="1630"/>
      <c r="B50" s="529" t="s">
        <v>325</v>
      </c>
      <c r="C50" s="540" t="s">
        <v>324</v>
      </c>
      <c r="D50" s="863">
        <v>7396</v>
      </c>
      <c r="E50" s="533">
        <f>IF(D47=0,0,D50/D47)</f>
        <v>0.9759831089997361</v>
      </c>
      <c r="F50" s="861">
        <v>1210.82</v>
      </c>
      <c r="G50" s="848">
        <v>7418</v>
      </c>
      <c r="H50" s="533">
        <f>IF(G47=0,0,G50/G47)</f>
        <v>0.9760526315789474</v>
      </c>
      <c r="I50" s="839">
        <v>1213.06</v>
      </c>
    </row>
    <row r="51" spans="1:9" ht="27.75" customHeight="1">
      <c r="A51" s="1630"/>
      <c r="B51" s="527" t="s">
        <v>326</v>
      </c>
      <c r="C51" s="540" t="s">
        <v>324</v>
      </c>
      <c r="D51" s="863">
        <v>4012</v>
      </c>
      <c r="E51" s="533">
        <f>IF(D50=0,0,D51/D50)</f>
        <v>0.5424553812871823</v>
      </c>
      <c r="F51" s="861">
        <v>478.7</v>
      </c>
      <c r="G51" s="848">
        <v>4056</v>
      </c>
      <c r="H51" s="533">
        <f>IF(G50=0,0,G51/G50)</f>
        <v>0.5467781073065516</v>
      </c>
      <c r="I51" s="839">
        <v>483.1</v>
      </c>
    </row>
    <row r="52" spans="1:9" ht="18.75" customHeight="1">
      <c r="A52" s="1630"/>
      <c r="B52" s="529" t="s">
        <v>327</v>
      </c>
      <c r="C52" s="540" t="s">
        <v>324</v>
      </c>
      <c r="D52" s="864">
        <f>D55+D57</f>
        <v>182</v>
      </c>
      <c r="E52" s="533">
        <f>IF(D47=0,0,D52/D47)</f>
        <v>0.024016891000263923</v>
      </c>
      <c r="F52" s="862">
        <f>E55+E57</f>
        <v>1206</v>
      </c>
      <c r="G52" s="851">
        <f>G55+G57</f>
        <v>182</v>
      </c>
      <c r="H52" s="533">
        <f>IF(G47=0,0,G52/G47)</f>
        <v>0.02394736842105263</v>
      </c>
      <c r="I52" s="852">
        <f>SUM(H55,H57)</f>
        <v>1206</v>
      </c>
    </row>
    <row r="53" spans="1:9" ht="26.25" customHeight="1">
      <c r="A53" s="1630"/>
      <c r="B53" s="527" t="s">
        <v>323</v>
      </c>
      <c r="C53" s="540" t="s">
        <v>324</v>
      </c>
      <c r="D53" s="865">
        <v>108</v>
      </c>
      <c r="E53" s="533">
        <f>IF(D47=0,0,D53/D47)</f>
        <v>0.014251781472684086</v>
      </c>
      <c r="F53" s="862">
        <f>E56+E58</f>
        <v>800.1</v>
      </c>
      <c r="G53" s="851">
        <v>108</v>
      </c>
      <c r="H53" s="533">
        <f>IF(G52=0,0,G53/G52)</f>
        <v>0.5934065934065934</v>
      </c>
      <c r="I53" s="852">
        <v>800.1</v>
      </c>
    </row>
    <row r="54" spans="1:9" ht="12.75">
      <c r="A54" s="1630"/>
      <c r="B54" s="527" t="s">
        <v>230</v>
      </c>
      <c r="C54" s="535"/>
      <c r="D54" s="536"/>
      <c r="E54" s="537"/>
      <c r="F54" s="538"/>
      <c r="G54" s="850"/>
      <c r="H54" s="537"/>
      <c r="I54" s="538"/>
    </row>
    <row r="55" spans="1:9" ht="14.25" customHeight="1">
      <c r="A55" s="1630"/>
      <c r="B55" s="529" t="s">
        <v>235</v>
      </c>
      <c r="C55" s="528" t="s">
        <v>270</v>
      </c>
      <c r="D55" s="532">
        <v>127</v>
      </c>
      <c r="E55" s="1652">
        <v>421.4</v>
      </c>
      <c r="F55" s="1653"/>
      <c r="G55" s="848">
        <v>127</v>
      </c>
      <c r="H55" s="1666">
        <v>421.4</v>
      </c>
      <c r="I55" s="1667"/>
    </row>
    <row r="56" spans="1:9" ht="27.75" customHeight="1">
      <c r="A56" s="1630"/>
      <c r="B56" s="527" t="s">
        <v>323</v>
      </c>
      <c r="C56" s="528" t="s">
        <v>270</v>
      </c>
      <c r="D56" s="532">
        <v>90</v>
      </c>
      <c r="E56" s="1652">
        <v>318.6</v>
      </c>
      <c r="F56" s="1653"/>
      <c r="G56" s="848">
        <v>90</v>
      </c>
      <c r="H56" s="1652">
        <v>318.6</v>
      </c>
      <c r="I56" s="1653"/>
    </row>
    <row r="57" spans="1:9" ht="14.25" customHeight="1">
      <c r="A57" s="1630"/>
      <c r="B57" s="529" t="s">
        <v>328</v>
      </c>
      <c r="C57" s="528" t="s">
        <v>270</v>
      </c>
      <c r="D57" s="532">
        <v>55</v>
      </c>
      <c r="E57" s="1652">
        <v>784.6</v>
      </c>
      <c r="F57" s="1653"/>
      <c r="G57" s="848">
        <v>55</v>
      </c>
      <c r="H57" s="1652">
        <v>784.6</v>
      </c>
      <c r="I57" s="1653"/>
    </row>
    <row r="58" spans="1:9" ht="28.5" customHeight="1">
      <c r="A58" s="1631"/>
      <c r="B58" s="527" t="s">
        <v>323</v>
      </c>
      <c r="C58" s="528" t="s">
        <v>270</v>
      </c>
      <c r="D58" s="532">
        <v>32</v>
      </c>
      <c r="E58" s="1652">
        <v>481.5</v>
      </c>
      <c r="F58" s="1653"/>
      <c r="G58" s="848">
        <v>32</v>
      </c>
      <c r="H58" s="1652">
        <v>481.5</v>
      </c>
      <c r="I58" s="1653"/>
    </row>
    <row r="59" spans="1:9" ht="78.75" customHeight="1">
      <c r="A59" s="1629">
        <v>8</v>
      </c>
      <c r="B59" s="529" t="s">
        <v>329</v>
      </c>
      <c r="C59" s="528" t="s">
        <v>62</v>
      </c>
      <c r="D59" s="1660">
        <f>D62+D64+D66</f>
        <v>43</v>
      </c>
      <c r="E59" s="1661"/>
      <c r="F59" s="1662"/>
      <c r="G59" s="1660">
        <f>G62+G64+G66</f>
        <v>42</v>
      </c>
      <c r="H59" s="1661"/>
      <c r="I59" s="1662"/>
    </row>
    <row r="60" spans="1:9" ht="15" customHeight="1">
      <c r="A60" s="1630"/>
      <c r="B60" s="527" t="s">
        <v>330</v>
      </c>
      <c r="C60" s="1632" t="s">
        <v>317</v>
      </c>
      <c r="D60" s="1658">
        <f>D63+D65+D67</f>
        <v>14</v>
      </c>
      <c r="E60" s="1650">
        <f>IF(D59=0,0,D60/D59)</f>
        <v>0.32558139534883723</v>
      </c>
      <c r="F60" s="1650"/>
      <c r="G60" s="1658">
        <f>G63+G65+G67</f>
        <v>13</v>
      </c>
      <c r="H60" s="1650">
        <f>IF(G59=0,0,G60/G59)</f>
        <v>0.30952380952380953</v>
      </c>
      <c r="I60" s="1650"/>
    </row>
    <row r="61" spans="1:9" ht="12.75">
      <c r="A61" s="1630"/>
      <c r="B61" s="527" t="s">
        <v>230</v>
      </c>
      <c r="C61" s="1633"/>
      <c r="D61" s="1659"/>
      <c r="E61" s="1651"/>
      <c r="F61" s="1651"/>
      <c r="G61" s="1659"/>
      <c r="H61" s="1651"/>
      <c r="I61" s="1651"/>
    </row>
    <row r="62" spans="1:9" ht="13.5" customHeight="1">
      <c r="A62" s="1630"/>
      <c r="B62" s="529" t="s">
        <v>235</v>
      </c>
      <c r="C62" s="528" t="s">
        <v>62</v>
      </c>
      <c r="D62" s="1626">
        <v>5</v>
      </c>
      <c r="E62" s="1627"/>
      <c r="F62" s="1628"/>
      <c r="G62" s="1640">
        <v>4</v>
      </c>
      <c r="H62" s="1641"/>
      <c r="I62" s="1642"/>
    </row>
    <row r="63" spans="1:9" ht="15" customHeight="1">
      <c r="A63" s="1630"/>
      <c r="B63" s="527" t="s">
        <v>330</v>
      </c>
      <c r="C63" s="528" t="s">
        <v>62</v>
      </c>
      <c r="D63" s="1626">
        <v>5</v>
      </c>
      <c r="E63" s="1627"/>
      <c r="F63" s="1628"/>
      <c r="G63" s="1640">
        <v>4</v>
      </c>
      <c r="H63" s="1641"/>
      <c r="I63" s="1642"/>
    </row>
    <row r="64" spans="1:9" ht="13.5" customHeight="1">
      <c r="A64" s="1630"/>
      <c r="B64" s="529" t="s">
        <v>234</v>
      </c>
      <c r="C64" s="528" t="s">
        <v>62</v>
      </c>
      <c r="D64" s="1626">
        <v>38</v>
      </c>
      <c r="E64" s="1627"/>
      <c r="F64" s="1628"/>
      <c r="G64" s="1640">
        <v>38</v>
      </c>
      <c r="H64" s="1641"/>
      <c r="I64" s="1642"/>
    </row>
    <row r="65" spans="1:9" ht="14.25" customHeight="1">
      <c r="A65" s="1630"/>
      <c r="B65" s="527" t="s">
        <v>330</v>
      </c>
      <c r="C65" s="528" t="s">
        <v>62</v>
      </c>
      <c r="D65" s="1626">
        <v>9</v>
      </c>
      <c r="E65" s="1627"/>
      <c r="F65" s="1628"/>
      <c r="G65" s="1640">
        <v>9</v>
      </c>
      <c r="H65" s="1641"/>
      <c r="I65" s="1642"/>
    </row>
    <row r="66" spans="1:9" ht="13.5" customHeight="1">
      <c r="A66" s="1630"/>
      <c r="B66" s="529" t="s">
        <v>231</v>
      </c>
      <c r="C66" s="528" t="s">
        <v>62</v>
      </c>
      <c r="D66" s="1626">
        <v>0</v>
      </c>
      <c r="E66" s="1627"/>
      <c r="F66" s="1628"/>
      <c r="G66" s="1640">
        <v>0</v>
      </c>
      <c r="H66" s="1641"/>
      <c r="I66" s="1642"/>
    </row>
    <row r="67" spans="1:9" ht="14.25" customHeight="1">
      <c r="A67" s="1631"/>
      <c r="B67" s="527" t="s">
        <v>330</v>
      </c>
      <c r="C67" s="528" t="s">
        <v>62</v>
      </c>
      <c r="D67" s="1626">
        <v>0</v>
      </c>
      <c r="E67" s="1627"/>
      <c r="F67" s="1628"/>
      <c r="G67" s="1640">
        <v>0</v>
      </c>
      <c r="H67" s="1641"/>
      <c r="I67" s="1642"/>
    </row>
    <row r="68" spans="1:9" ht="82.5" customHeight="1">
      <c r="A68" s="1629">
        <v>9</v>
      </c>
      <c r="B68" s="529" t="s">
        <v>331</v>
      </c>
      <c r="C68" s="528" t="s">
        <v>62</v>
      </c>
      <c r="D68" s="1660">
        <f>D71+D73+D75</f>
        <v>45</v>
      </c>
      <c r="E68" s="1661"/>
      <c r="F68" s="1662"/>
      <c r="G68" s="1660">
        <f>G71+G73+G75</f>
        <v>44</v>
      </c>
      <c r="H68" s="1661"/>
      <c r="I68" s="1662"/>
    </row>
    <row r="69" spans="1:9" ht="16.5" customHeight="1">
      <c r="A69" s="1630"/>
      <c r="B69" s="527" t="s">
        <v>330</v>
      </c>
      <c r="C69" s="1632" t="s">
        <v>317</v>
      </c>
      <c r="D69" s="1658">
        <f>D72+D74+D76</f>
        <v>23</v>
      </c>
      <c r="E69" s="1650">
        <f>IF(D68=0,0,D69/D68)</f>
        <v>0.5111111111111111</v>
      </c>
      <c r="F69" s="1650"/>
      <c r="G69" s="1658">
        <f>G72+G74+G76</f>
        <v>22</v>
      </c>
      <c r="H69" s="1650">
        <f>IF(G68=0,0,G69/G68)</f>
        <v>0.5</v>
      </c>
      <c r="I69" s="1650"/>
    </row>
    <row r="70" spans="1:9" ht="12.75">
      <c r="A70" s="1630"/>
      <c r="B70" s="527" t="s">
        <v>230</v>
      </c>
      <c r="C70" s="1633"/>
      <c r="D70" s="1659"/>
      <c r="E70" s="1651"/>
      <c r="F70" s="1651"/>
      <c r="G70" s="1659"/>
      <c r="H70" s="1651"/>
      <c r="I70" s="1651"/>
    </row>
    <row r="71" spans="1:9" ht="15" customHeight="1">
      <c r="A71" s="1630"/>
      <c r="B71" s="529" t="s">
        <v>235</v>
      </c>
      <c r="C71" s="528" t="s">
        <v>62</v>
      </c>
      <c r="D71" s="1626">
        <v>5</v>
      </c>
      <c r="E71" s="1627"/>
      <c r="F71" s="1628"/>
      <c r="G71" s="1640">
        <v>4</v>
      </c>
      <c r="H71" s="1641"/>
      <c r="I71" s="1642"/>
    </row>
    <row r="72" spans="1:9" ht="16.5" customHeight="1">
      <c r="A72" s="1630"/>
      <c r="B72" s="527" t="s">
        <v>330</v>
      </c>
      <c r="C72" s="528" t="s">
        <v>62</v>
      </c>
      <c r="D72" s="1626">
        <v>5</v>
      </c>
      <c r="E72" s="1627"/>
      <c r="F72" s="1628"/>
      <c r="G72" s="1640">
        <v>4</v>
      </c>
      <c r="H72" s="1641"/>
      <c r="I72" s="1642"/>
    </row>
    <row r="73" spans="1:9" ht="14.25" customHeight="1">
      <c r="A73" s="1630"/>
      <c r="B73" s="529" t="s">
        <v>234</v>
      </c>
      <c r="C73" s="528" t="s">
        <v>62</v>
      </c>
      <c r="D73" s="1626">
        <v>40</v>
      </c>
      <c r="E73" s="1627"/>
      <c r="F73" s="1628"/>
      <c r="G73" s="1640">
        <v>40</v>
      </c>
      <c r="H73" s="1641"/>
      <c r="I73" s="1642"/>
    </row>
    <row r="74" spans="1:9" ht="18.75" customHeight="1">
      <c r="A74" s="1630"/>
      <c r="B74" s="527" t="s">
        <v>330</v>
      </c>
      <c r="C74" s="528" t="s">
        <v>62</v>
      </c>
      <c r="D74" s="1626">
        <v>18</v>
      </c>
      <c r="E74" s="1627"/>
      <c r="F74" s="1628"/>
      <c r="G74" s="1640">
        <v>18</v>
      </c>
      <c r="H74" s="1641"/>
      <c r="I74" s="1642"/>
    </row>
    <row r="75" spans="1:9" ht="13.5" customHeight="1">
      <c r="A75" s="1630"/>
      <c r="B75" s="529" t="s">
        <v>231</v>
      </c>
      <c r="C75" s="528" t="s">
        <v>62</v>
      </c>
      <c r="D75" s="1626">
        <v>0</v>
      </c>
      <c r="E75" s="1627"/>
      <c r="F75" s="1628"/>
      <c r="G75" s="1640">
        <v>0</v>
      </c>
      <c r="H75" s="1641"/>
      <c r="I75" s="1642"/>
    </row>
    <row r="76" spans="1:9" ht="15.75" customHeight="1">
      <c r="A76" s="1631"/>
      <c r="B76" s="527" t="s">
        <v>330</v>
      </c>
      <c r="C76" s="528" t="s">
        <v>62</v>
      </c>
      <c r="D76" s="1626">
        <v>0</v>
      </c>
      <c r="E76" s="1627"/>
      <c r="F76" s="1628"/>
      <c r="G76" s="1640">
        <v>0</v>
      </c>
      <c r="H76" s="1641"/>
      <c r="I76" s="1642"/>
    </row>
    <row r="77" spans="1:9" ht="67.5" customHeight="1">
      <c r="A77" s="1629">
        <v>10</v>
      </c>
      <c r="B77" s="529" t="s">
        <v>332</v>
      </c>
      <c r="C77" s="528" t="s">
        <v>62</v>
      </c>
      <c r="D77" s="1660">
        <f>D80+D82+D84</f>
        <v>978</v>
      </c>
      <c r="E77" s="1661"/>
      <c r="F77" s="1662"/>
      <c r="G77" s="1660">
        <f>G80+G82+G84</f>
        <v>978</v>
      </c>
      <c r="H77" s="1661"/>
      <c r="I77" s="1662"/>
    </row>
    <row r="78" spans="1:9" ht="18" customHeight="1">
      <c r="A78" s="1630"/>
      <c r="B78" s="527" t="s">
        <v>330</v>
      </c>
      <c r="C78" s="1632" t="s">
        <v>317</v>
      </c>
      <c r="D78" s="1658">
        <f>D81+D83+D85</f>
        <v>0</v>
      </c>
      <c r="E78" s="1650">
        <f>IF(D77=0,0,D78/D77)</f>
        <v>0</v>
      </c>
      <c r="F78" s="1650"/>
      <c r="G78" s="1658">
        <f>G81+G83+G85</f>
        <v>0</v>
      </c>
      <c r="H78" s="1650">
        <f>IF(G77=0,0,G78/G77)</f>
        <v>0</v>
      </c>
      <c r="I78" s="1650"/>
    </row>
    <row r="79" spans="1:9" ht="12.75">
      <c r="A79" s="1630"/>
      <c r="B79" s="527" t="s">
        <v>230</v>
      </c>
      <c r="C79" s="1633"/>
      <c r="D79" s="1659"/>
      <c r="E79" s="1651"/>
      <c r="F79" s="1651"/>
      <c r="G79" s="1659"/>
      <c r="H79" s="1651"/>
      <c r="I79" s="1651"/>
    </row>
    <row r="80" spans="1:9" ht="16.5" customHeight="1">
      <c r="A80" s="1630"/>
      <c r="B80" s="529" t="s">
        <v>235</v>
      </c>
      <c r="C80" s="528" t="s">
        <v>62</v>
      </c>
      <c r="D80" s="1626">
        <v>687</v>
      </c>
      <c r="E80" s="1627"/>
      <c r="F80" s="1628"/>
      <c r="G80" s="1640">
        <v>687</v>
      </c>
      <c r="H80" s="1641"/>
      <c r="I80" s="1642"/>
    </row>
    <row r="81" spans="1:9" ht="15" customHeight="1">
      <c r="A81" s="1630"/>
      <c r="B81" s="527" t="s">
        <v>330</v>
      </c>
      <c r="C81" s="528" t="s">
        <v>62</v>
      </c>
      <c r="D81" s="1626">
        <v>0</v>
      </c>
      <c r="E81" s="1627"/>
      <c r="F81" s="1628"/>
      <c r="G81" s="1640">
        <v>0</v>
      </c>
      <c r="H81" s="1641"/>
      <c r="I81" s="1642"/>
    </row>
    <row r="82" spans="1:9" ht="17.25" customHeight="1">
      <c r="A82" s="1630"/>
      <c r="B82" s="529" t="s">
        <v>234</v>
      </c>
      <c r="C82" s="528" t="s">
        <v>62</v>
      </c>
      <c r="D82" s="1626">
        <v>291</v>
      </c>
      <c r="E82" s="1627"/>
      <c r="F82" s="1628"/>
      <c r="G82" s="1640">
        <v>291</v>
      </c>
      <c r="H82" s="1641"/>
      <c r="I82" s="1642"/>
    </row>
    <row r="83" spans="1:9" ht="17.25" customHeight="1">
      <c r="A83" s="1630"/>
      <c r="B83" s="527" t="s">
        <v>330</v>
      </c>
      <c r="C83" s="528" t="s">
        <v>62</v>
      </c>
      <c r="D83" s="1626">
        <v>0</v>
      </c>
      <c r="E83" s="1627"/>
      <c r="F83" s="1628"/>
      <c r="G83" s="1640">
        <v>0</v>
      </c>
      <c r="H83" s="1641"/>
      <c r="I83" s="1642"/>
    </row>
    <row r="84" spans="1:9" ht="13.5" customHeight="1">
      <c r="A84" s="1630"/>
      <c r="B84" s="529" t="s">
        <v>231</v>
      </c>
      <c r="C84" s="528" t="s">
        <v>62</v>
      </c>
      <c r="D84" s="1626">
        <v>0</v>
      </c>
      <c r="E84" s="1627"/>
      <c r="F84" s="1628"/>
      <c r="G84" s="1640">
        <v>0</v>
      </c>
      <c r="H84" s="1641"/>
      <c r="I84" s="1642"/>
    </row>
    <row r="85" spans="1:9" ht="15" customHeight="1">
      <c r="A85" s="1631"/>
      <c r="B85" s="527" t="s">
        <v>330</v>
      </c>
      <c r="C85" s="528" t="s">
        <v>62</v>
      </c>
      <c r="D85" s="1626">
        <v>0</v>
      </c>
      <c r="E85" s="1627"/>
      <c r="F85" s="1628"/>
      <c r="G85" s="1640">
        <v>0</v>
      </c>
      <c r="H85" s="1641"/>
      <c r="I85" s="1642"/>
    </row>
    <row r="86" spans="1:9" ht="54" customHeight="1">
      <c r="A86" s="1629">
        <v>11</v>
      </c>
      <c r="B86" s="529" t="s">
        <v>333</v>
      </c>
      <c r="C86" s="1632" t="s">
        <v>62</v>
      </c>
      <c r="D86" s="1634">
        <f>D88+D92+D95+D99</f>
        <v>2370</v>
      </c>
      <c r="E86" s="1635"/>
      <c r="F86" s="1636"/>
      <c r="G86" s="1634">
        <f>G88+G92+G95+G99</f>
        <v>2370</v>
      </c>
      <c r="H86" s="1635"/>
      <c r="I86" s="1636"/>
    </row>
    <row r="87" spans="1:9" ht="13.5" customHeight="1">
      <c r="A87" s="1630"/>
      <c r="B87" s="527" t="s">
        <v>334</v>
      </c>
      <c r="C87" s="1633"/>
      <c r="D87" s="1637"/>
      <c r="E87" s="1638"/>
      <c r="F87" s="1639"/>
      <c r="G87" s="1637"/>
      <c r="H87" s="1638"/>
      <c r="I87" s="1639"/>
    </row>
    <row r="88" spans="1:9" ht="12.75" customHeight="1">
      <c r="A88" s="1630"/>
      <c r="B88" s="529" t="s">
        <v>335</v>
      </c>
      <c r="C88" s="528" t="s">
        <v>62</v>
      </c>
      <c r="D88" s="1660">
        <f>D89+D90+D91</f>
        <v>2012</v>
      </c>
      <c r="E88" s="1661"/>
      <c r="F88" s="1662"/>
      <c r="G88" s="1660">
        <f>G89+G90+G91</f>
        <v>2012</v>
      </c>
      <c r="H88" s="1661"/>
      <c r="I88" s="1662"/>
    </row>
    <row r="89" spans="1:9" ht="12.75" customHeight="1">
      <c r="A89" s="1630"/>
      <c r="B89" s="527" t="s">
        <v>336</v>
      </c>
      <c r="C89" s="528" t="s">
        <v>62</v>
      </c>
      <c r="D89" s="1626">
        <v>1706</v>
      </c>
      <c r="E89" s="1627"/>
      <c r="F89" s="1628"/>
      <c r="G89" s="1640">
        <v>1650</v>
      </c>
      <c r="H89" s="1641"/>
      <c r="I89" s="1642"/>
    </row>
    <row r="90" spans="1:9" ht="11.25" customHeight="1">
      <c r="A90" s="1630"/>
      <c r="B90" s="527" t="s">
        <v>337</v>
      </c>
      <c r="C90" s="528" t="s">
        <v>62</v>
      </c>
      <c r="D90" s="1626">
        <v>281</v>
      </c>
      <c r="E90" s="1627"/>
      <c r="F90" s="1628"/>
      <c r="G90" s="1640">
        <v>337</v>
      </c>
      <c r="H90" s="1641"/>
      <c r="I90" s="1642"/>
    </row>
    <row r="91" spans="1:9" ht="14.25" customHeight="1">
      <c r="A91" s="1630"/>
      <c r="B91" s="527" t="s">
        <v>338</v>
      </c>
      <c r="C91" s="528"/>
      <c r="D91" s="1626">
        <v>25</v>
      </c>
      <c r="E91" s="1627"/>
      <c r="F91" s="1628"/>
      <c r="G91" s="1640">
        <v>25</v>
      </c>
      <c r="H91" s="1694"/>
      <c r="I91" s="1695"/>
    </row>
    <row r="92" spans="1:9" ht="17.25" customHeight="1">
      <c r="A92" s="1630"/>
      <c r="B92" s="529" t="s">
        <v>339</v>
      </c>
      <c r="C92" s="528" t="s">
        <v>62</v>
      </c>
      <c r="D92" s="1660">
        <f>D93+D94</f>
        <v>304</v>
      </c>
      <c r="E92" s="1661"/>
      <c r="F92" s="1662"/>
      <c r="G92" s="1660">
        <f>G93+G94</f>
        <v>304</v>
      </c>
      <c r="H92" s="1661"/>
      <c r="I92" s="1662"/>
    </row>
    <row r="93" spans="1:9" ht="13.5" customHeight="1">
      <c r="A93" s="1630"/>
      <c r="B93" s="527" t="s">
        <v>336</v>
      </c>
      <c r="C93" s="528" t="s">
        <v>62</v>
      </c>
      <c r="D93" s="1626">
        <v>295</v>
      </c>
      <c r="E93" s="1627"/>
      <c r="F93" s="1628"/>
      <c r="G93" s="1640">
        <v>294</v>
      </c>
      <c r="H93" s="1641"/>
      <c r="I93" s="1642"/>
    </row>
    <row r="94" spans="1:9" ht="14.25" customHeight="1">
      <c r="A94" s="1630"/>
      <c r="B94" s="527" t="s">
        <v>337</v>
      </c>
      <c r="C94" s="528" t="s">
        <v>62</v>
      </c>
      <c r="D94" s="1626">
        <v>9</v>
      </c>
      <c r="E94" s="1627"/>
      <c r="F94" s="1628"/>
      <c r="G94" s="1640">
        <v>10</v>
      </c>
      <c r="H94" s="1641"/>
      <c r="I94" s="1642"/>
    </row>
    <row r="95" spans="1:9" ht="16.5" customHeight="1">
      <c r="A95" s="1630"/>
      <c r="B95" s="529" t="s">
        <v>340</v>
      </c>
      <c r="C95" s="528" t="s">
        <v>62</v>
      </c>
      <c r="D95" s="1660">
        <f>D96+D97+D98</f>
        <v>54</v>
      </c>
      <c r="E95" s="1661"/>
      <c r="F95" s="1662"/>
      <c r="G95" s="1660">
        <f>G96+G97+G98</f>
        <v>54</v>
      </c>
      <c r="H95" s="1661"/>
      <c r="I95" s="1662"/>
    </row>
    <row r="96" spans="1:9" ht="13.5" customHeight="1">
      <c r="A96" s="1630"/>
      <c r="B96" s="527" t="s">
        <v>336</v>
      </c>
      <c r="C96" s="528" t="s">
        <v>62</v>
      </c>
      <c r="D96" s="1626">
        <v>46</v>
      </c>
      <c r="E96" s="1627"/>
      <c r="F96" s="1628"/>
      <c r="G96" s="1640">
        <v>44</v>
      </c>
      <c r="H96" s="1641"/>
      <c r="I96" s="1642"/>
    </row>
    <row r="97" spans="1:9" ht="12.75" customHeight="1">
      <c r="A97" s="1630"/>
      <c r="B97" s="527" t="s">
        <v>337</v>
      </c>
      <c r="C97" s="528" t="s">
        <v>62</v>
      </c>
      <c r="D97" s="1626">
        <v>0</v>
      </c>
      <c r="E97" s="1627"/>
      <c r="F97" s="1628"/>
      <c r="G97" s="1640">
        <v>0</v>
      </c>
      <c r="H97" s="1641"/>
      <c r="I97" s="1642"/>
    </row>
    <row r="98" spans="1:9" ht="14.25" customHeight="1">
      <c r="A98" s="1630"/>
      <c r="B98" s="527" t="s">
        <v>341</v>
      </c>
      <c r="C98" s="528" t="s">
        <v>62</v>
      </c>
      <c r="D98" s="1626">
        <v>8</v>
      </c>
      <c r="E98" s="1627"/>
      <c r="F98" s="1628"/>
      <c r="G98" s="1640">
        <v>10</v>
      </c>
      <c r="H98" s="1641"/>
      <c r="I98" s="1642"/>
    </row>
    <row r="99" spans="1:9" ht="26.25" customHeight="1">
      <c r="A99" s="1630"/>
      <c r="B99" s="529" t="s">
        <v>342</v>
      </c>
      <c r="C99" s="528" t="s">
        <v>62</v>
      </c>
      <c r="D99" s="1660">
        <f>SUM(D100:F102)</f>
        <v>0</v>
      </c>
      <c r="E99" s="1661"/>
      <c r="F99" s="1662"/>
      <c r="G99" s="1660">
        <f>SUM(G100:I102)</f>
        <v>0</v>
      </c>
      <c r="H99" s="1661"/>
      <c r="I99" s="1662"/>
    </row>
    <row r="100" spans="1:9" ht="12" customHeight="1">
      <c r="A100" s="1630"/>
      <c r="B100" s="527" t="s">
        <v>336</v>
      </c>
      <c r="C100" s="528" t="s">
        <v>62</v>
      </c>
      <c r="D100" s="1626">
        <v>0</v>
      </c>
      <c r="E100" s="1627"/>
      <c r="F100" s="1628"/>
      <c r="G100" s="1640">
        <v>0</v>
      </c>
      <c r="H100" s="1641"/>
      <c r="I100" s="1642"/>
    </row>
    <row r="101" spans="1:9" ht="14.25" customHeight="1">
      <c r="A101" s="1630"/>
      <c r="B101" s="527" t="s">
        <v>343</v>
      </c>
      <c r="C101" s="528" t="s">
        <v>62</v>
      </c>
      <c r="D101" s="1626">
        <v>0</v>
      </c>
      <c r="E101" s="1627"/>
      <c r="F101" s="1628"/>
      <c r="G101" s="1640">
        <v>0</v>
      </c>
      <c r="H101" s="1641"/>
      <c r="I101" s="1642"/>
    </row>
    <row r="102" spans="1:9" ht="15" customHeight="1">
      <c r="A102" s="1631"/>
      <c r="B102" s="527" t="s">
        <v>341</v>
      </c>
      <c r="C102" s="528" t="s">
        <v>62</v>
      </c>
      <c r="D102" s="1626">
        <v>0</v>
      </c>
      <c r="E102" s="1627"/>
      <c r="F102" s="1628"/>
      <c r="G102" s="1640">
        <v>0</v>
      </c>
      <c r="H102" s="1641"/>
      <c r="I102" s="1642"/>
    </row>
    <row r="103" spans="1:9" ht="42" customHeight="1">
      <c r="A103" s="1629">
        <v>12</v>
      </c>
      <c r="B103" s="529" t="s">
        <v>344</v>
      </c>
      <c r="C103" s="1632" t="s">
        <v>317</v>
      </c>
      <c r="D103" s="1658">
        <f>SUM(D105:D108)</f>
        <v>698</v>
      </c>
      <c r="E103" s="1650">
        <f>IF(D86=0,0,D103/D86)</f>
        <v>0.29451476793248943</v>
      </c>
      <c r="F103" s="1650"/>
      <c r="G103" s="1658">
        <f>SUM(G105:G108)</f>
        <v>675</v>
      </c>
      <c r="H103" s="1650">
        <f>IF(G86=0,0,G103/G86)</f>
        <v>0.2848101265822785</v>
      </c>
      <c r="I103" s="1650"/>
    </row>
    <row r="104" spans="1:9" ht="12.75">
      <c r="A104" s="1630"/>
      <c r="B104" s="527" t="s">
        <v>230</v>
      </c>
      <c r="C104" s="1633"/>
      <c r="D104" s="1659"/>
      <c r="E104" s="1651"/>
      <c r="F104" s="1651"/>
      <c r="G104" s="1659"/>
      <c r="H104" s="1651"/>
      <c r="I104" s="1651"/>
    </row>
    <row r="105" spans="1:9" ht="14.25" customHeight="1">
      <c r="A105" s="1630"/>
      <c r="B105" s="529" t="s">
        <v>325</v>
      </c>
      <c r="C105" s="528" t="s">
        <v>317</v>
      </c>
      <c r="D105" s="532">
        <v>504</v>
      </c>
      <c r="E105" s="1643">
        <f>IF(D88=0,0,D105/D88)</f>
        <v>0.2504970178926441</v>
      </c>
      <c r="F105" s="1644"/>
      <c r="G105" s="848">
        <v>483</v>
      </c>
      <c r="H105" s="1643">
        <f>IF(G88=0,0,G105/G88)</f>
        <v>0.2400596421471173</v>
      </c>
      <c r="I105" s="1644"/>
    </row>
    <row r="106" spans="1:9" ht="14.25" customHeight="1">
      <c r="A106" s="1630"/>
      <c r="B106" s="529" t="s">
        <v>235</v>
      </c>
      <c r="C106" s="528" t="s">
        <v>317</v>
      </c>
      <c r="D106" s="532">
        <v>174</v>
      </c>
      <c r="E106" s="1643">
        <f>IF(D92=0,0,D106/D92)</f>
        <v>0.5723684210526315</v>
      </c>
      <c r="F106" s="1644"/>
      <c r="G106" s="848">
        <v>173</v>
      </c>
      <c r="H106" s="1643">
        <f>IF(G92=0,0,G106/G92)</f>
        <v>0.569078947368421</v>
      </c>
      <c r="I106" s="1644"/>
    </row>
    <row r="107" spans="1:9" ht="14.25" customHeight="1">
      <c r="A107" s="1630"/>
      <c r="B107" s="529" t="s">
        <v>234</v>
      </c>
      <c r="C107" s="528" t="s">
        <v>317</v>
      </c>
      <c r="D107" s="532">
        <v>20</v>
      </c>
      <c r="E107" s="1643">
        <f>IF(D95=0,0,D107/D95)</f>
        <v>0.37037037037037035</v>
      </c>
      <c r="F107" s="1644"/>
      <c r="G107" s="848">
        <v>19</v>
      </c>
      <c r="H107" s="1643">
        <f>IF(G95=0,0,G107/G95)</f>
        <v>0.35185185185185186</v>
      </c>
      <c r="I107" s="1644"/>
    </row>
    <row r="108" spans="1:9" ht="13.5" customHeight="1">
      <c r="A108" s="1631"/>
      <c r="B108" s="529" t="s">
        <v>231</v>
      </c>
      <c r="C108" s="528" t="s">
        <v>317</v>
      </c>
      <c r="D108" s="532">
        <v>0</v>
      </c>
      <c r="E108" s="1643">
        <f>IF(D99=0,0,D108/D99)</f>
        <v>0</v>
      </c>
      <c r="F108" s="1644"/>
      <c r="G108" s="848">
        <v>0</v>
      </c>
      <c r="H108" s="1643">
        <f>IF(G99=0,0,G108/G99)</f>
        <v>0</v>
      </c>
      <c r="I108" s="1644"/>
    </row>
    <row r="109" spans="1:9" ht="69" customHeight="1">
      <c r="A109" s="1629">
        <v>13</v>
      </c>
      <c r="B109" s="529" t="s">
        <v>349</v>
      </c>
      <c r="C109" s="1632" t="s">
        <v>62</v>
      </c>
      <c r="D109" s="1634">
        <f>SUM(D111:F114)</f>
        <v>0</v>
      </c>
      <c r="E109" s="1635"/>
      <c r="F109" s="1636"/>
      <c r="G109" s="1634">
        <f>SUM(G111:I114)</f>
        <v>0</v>
      </c>
      <c r="H109" s="1635"/>
      <c r="I109" s="1636"/>
    </row>
    <row r="110" spans="1:9" ht="12.75">
      <c r="A110" s="1630"/>
      <c r="B110" s="527" t="s">
        <v>230</v>
      </c>
      <c r="C110" s="1633"/>
      <c r="D110" s="1637"/>
      <c r="E110" s="1638"/>
      <c r="F110" s="1639"/>
      <c r="G110" s="1637"/>
      <c r="H110" s="1638"/>
      <c r="I110" s="1639"/>
    </row>
    <row r="111" spans="1:9" ht="12.75" customHeight="1">
      <c r="A111" s="1630"/>
      <c r="B111" s="529" t="s">
        <v>325</v>
      </c>
      <c r="C111" s="528" t="s">
        <v>62</v>
      </c>
      <c r="D111" s="1626">
        <v>0</v>
      </c>
      <c r="E111" s="1627"/>
      <c r="F111" s="1628"/>
      <c r="G111" s="1626">
        <v>0</v>
      </c>
      <c r="H111" s="1627"/>
      <c r="I111" s="1628"/>
    </row>
    <row r="112" spans="1:9" ht="15.75" customHeight="1">
      <c r="A112" s="1630"/>
      <c r="B112" s="529" t="s">
        <v>235</v>
      </c>
      <c r="C112" s="528" t="s">
        <v>62</v>
      </c>
      <c r="D112" s="1626">
        <v>0</v>
      </c>
      <c r="E112" s="1627"/>
      <c r="F112" s="1628"/>
      <c r="G112" s="1626">
        <v>0</v>
      </c>
      <c r="H112" s="1627"/>
      <c r="I112" s="1628"/>
    </row>
    <row r="113" spans="1:9" ht="13.5" customHeight="1">
      <c r="A113" s="1630"/>
      <c r="B113" s="529" t="s">
        <v>234</v>
      </c>
      <c r="C113" s="528" t="s">
        <v>62</v>
      </c>
      <c r="D113" s="1626">
        <v>0</v>
      </c>
      <c r="E113" s="1627"/>
      <c r="F113" s="1628"/>
      <c r="G113" s="1626">
        <v>0</v>
      </c>
      <c r="H113" s="1627"/>
      <c r="I113" s="1628"/>
    </row>
    <row r="114" spans="1:9" ht="13.5" customHeight="1">
      <c r="A114" s="1631"/>
      <c r="B114" s="529" t="s">
        <v>231</v>
      </c>
      <c r="C114" s="528" t="s">
        <v>62</v>
      </c>
      <c r="D114" s="1626">
        <v>0</v>
      </c>
      <c r="E114" s="1627"/>
      <c r="F114" s="1628"/>
      <c r="G114" s="1626">
        <v>0</v>
      </c>
      <c r="H114" s="1627"/>
      <c r="I114" s="1628"/>
    </row>
    <row r="115" spans="1:9" ht="44.25" customHeight="1">
      <c r="A115" s="1629">
        <v>14</v>
      </c>
      <c r="B115" s="529" t="s">
        <v>350</v>
      </c>
      <c r="C115" s="528" t="s">
        <v>270</v>
      </c>
      <c r="D115" s="534">
        <f>D118+D122</f>
        <v>5955</v>
      </c>
      <c r="E115" s="1652">
        <v>1210.82</v>
      </c>
      <c r="F115" s="1653"/>
      <c r="G115" s="849">
        <f>G118+G122</f>
        <v>5977</v>
      </c>
      <c r="H115" s="1652">
        <v>1214.2</v>
      </c>
      <c r="I115" s="1653"/>
    </row>
    <row r="116" spans="1:9" ht="28.5" customHeight="1">
      <c r="A116" s="1630"/>
      <c r="B116" s="527" t="s">
        <v>326</v>
      </c>
      <c r="C116" s="1632" t="s">
        <v>317</v>
      </c>
      <c r="D116" s="1654">
        <v>2491</v>
      </c>
      <c r="E116" s="1650">
        <f>IF(D115=0,0,D116/D115)</f>
        <v>0.418303946263644</v>
      </c>
      <c r="F116" s="1650"/>
      <c r="G116" s="1656">
        <v>2589</v>
      </c>
      <c r="H116" s="1650">
        <f>IF(G115=0,0,G116/G115)</f>
        <v>0.4331604483854777</v>
      </c>
      <c r="I116" s="1650"/>
    </row>
    <row r="117" spans="1:9" ht="12.75">
      <c r="A117" s="1630"/>
      <c r="B117" s="527" t="s">
        <v>230</v>
      </c>
      <c r="C117" s="1633"/>
      <c r="D117" s="1655"/>
      <c r="E117" s="1651"/>
      <c r="F117" s="1651"/>
      <c r="G117" s="1657"/>
      <c r="H117" s="1651"/>
      <c r="I117" s="1651"/>
    </row>
    <row r="118" spans="1:9" ht="12.75">
      <c r="A118" s="1630"/>
      <c r="B118" s="527" t="s">
        <v>351</v>
      </c>
      <c r="C118" s="528" t="s">
        <v>317</v>
      </c>
      <c r="D118" s="534">
        <f>D119+D120+D121</f>
        <v>4700</v>
      </c>
      <c r="E118" s="1643">
        <f>IF(D115=0,0,D118/D115)</f>
        <v>0.7892527287993283</v>
      </c>
      <c r="F118" s="1644"/>
      <c r="G118" s="849">
        <f>G119+G120+G121</f>
        <v>4722</v>
      </c>
      <c r="H118" s="1643">
        <f>IF(G115=0,0,G118/G115)</f>
        <v>0.7900284423623891</v>
      </c>
      <c r="I118" s="1644"/>
    </row>
    <row r="119" spans="1:9" ht="15" customHeight="1">
      <c r="A119" s="1630"/>
      <c r="B119" s="527" t="s">
        <v>352</v>
      </c>
      <c r="C119" s="528" t="s">
        <v>317</v>
      </c>
      <c r="D119" s="532">
        <v>4668</v>
      </c>
      <c r="E119" s="1643">
        <f>IF(D118=0,0,D119/D118)</f>
        <v>0.9931914893617021</v>
      </c>
      <c r="F119" s="1644"/>
      <c r="G119" s="848">
        <v>4690</v>
      </c>
      <c r="H119" s="1643">
        <f>IF(G118=0,0,G119/G118)</f>
        <v>0.9932232105040237</v>
      </c>
      <c r="I119" s="1644"/>
    </row>
    <row r="120" spans="1:9" ht="15" customHeight="1">
      <c r="A120" s="1630"/>
      <c r="B120" s="527" t="s">
        <v>353</v>
      </c>
      <c r="C120" s="528" t="s">
        <v>317</v>
      </c>
      <c r="D120" s="532">
        <v>31</v>
      </c>
      <c r="E120" s="1643">
        <f>IF(D119=0,0,D120/D119)</f>
        <v>0.006640959725792631</v>
      </c>
      <c r="F120" s="1644"/>
      <c r="G120" s="848">
        <v>31</v>
      </c>
      <c r="H120" s="1643">
        <f>IF(G119=0,0,G120/G119)</f>
        <v>0.006609808102345416</v>
      </c>
      <c r="I120" s="1644"/>
    </row>
    <row r="121" spans="1:9" ht="15" customHeight="1">
      <c r="A121" s="1630"/>
      <c r="B121" s="527" t="s">
        <v>354</v>
      </c>
      <c r="C121" s="528" t="s">
        <v>317</v>
      </c>
      <c r="D121" s="532">
        <v>1</v>
      </c>
      <c r="E121" s="1643">
        <f>IF(D118=0,0,D121/D118)</f>
        <v>0.0002127659574468085</v>
      </c>
      <c r="F121" s="1644"/>
      <c r="G121" s="848">
        <v>1</v>
      </c>
      <c r="H121" s="1643">
        <f>IF(G118=0,0,G121/G118)</f>
        <v>0.00021177467174925878</v>
      </c>
      <c r="I121" s="1644"/>
    </row>
    <row r="122" spans="1:9" ht="12.75">
      <c r="A122" s="1630"/>
      <c r="B122" s="527" t="s">
        <v>355</v>
      </c>
      <c r="C122" s="528" t="s">
        <v>317</v>
      </c>
      <c r="D122" s="534">
        <v>1255</v>
      </c>
      <c r="E122" s="1643">
        <f>IF(D115=0,0,D122/D115)</f>
        <v>0.21074727120067172</v>
      </c>
      <c r="F122" s="1644"/>
      <c r="G122" s="849">
        <v>1255</v>
      </c>
      <c r="H122" s="1643">
        <f>IF(G115=0,0,G122/G115)</f>
        <v>0.20997155763761083</v>
      </c>
      <c r="I122" s="1644"/>
    </row>
    <row r="123" spans="1:9" ht="15" customHeight="1">
      <c r="A123" s="1630"/>
      <c r="B123" s="527" t="s">
        <v>356</v>
      </c>
      <c r="C123" s="528" t="s">
        <v>317</v>
      </c>
      <c r="D123" s="532">
        <v>572</v>
      </c>
      <c r="E123" s="1643">
        <f>IF(D122=0,0,D123/D122)</f>
        <v>0.45577689243027886</v>
      </c>
      <c r="F123" s="1644"/>
      <c r="G123" s="848">
        <v>572</v>
      </c>
      <c r="H123" s="1643">
        <f>IF(G122=0,0,G123/G122)</f>
        <v>0.45577689243027886</v>
      </c>
      <c r="I123" s="1644"/>
    </row>
    <row r="124" spans="1:9" ht="16.5" customHeight="1">
      <c r="A124" s="1630"/>
      <c r="B124" s="527" t="s">
        <v>354</v>
      </c>
      <c r="C124" s="528" t="s">
        <v>317</v>
      </c>
      <c r="D124" s="532">
        <v>680</v>
      </c>
      <c r="E124" s="1643">
        <f>IF(D122=0,0,D124/D122)</f>
        <v>0.5418326693227091</v>
      </c>
      <c r="F124" s="1644"/>
      <c r="G124" s="848">
        <v>680</v>
      </c>
      <c r="H124" s="1643">
        <f>IF(G122=0,0,G124/G122)</f>
        <v>0.5418326693227091</v>
      </c>
      <c r="I124" s="1644"/>
    </row>
    <row r="125" spans="1:9" ht="15" customHeight="1">
      <c r="A125" s="130"/>
      <c r="B125" s="527" t="s">
        <v>357</v>
      </c>
      <c r="C125" s="528" t="s">
        <v>317</v>
      </c>
      <c r="D125" s="162">
        <v>3</v>
      </c>
      <c r="E125" s="1643">
        <f>IF(D123=0,0,D125/D122)</f>
        <v>0.002390438247011952</v>
      </c>
      <c r="F125" s="1644"/>
      <c r="G125" s="830">
        <v>3</v>
      </c>
      <c r="H125" s="539"/>
      <c r="I125" s="531"/>
    </row>
    <row r="126" spans="1:9" ht="32.25" customHeight="1">
      <c r="A126" s="1629">
        <v>15</v>
      </c>
      <c r="B126" s="529" t="s">
        <v>358</v>
      </c>
      <c r="C126" s="528" t="s">
        <v>62</v>
      </c>
      <c r="D126" s="1626">
        <v>26</v>
      </c>
      <c r="E126" s="1627"/>
      <c r="F126" s="1628"/>
      <c r="G126" s="1626">
        <v>26</v>
      </c>
      <c r="H126" s="1627"/>
      <c r="I126" s="1628"/>
    </row>
    <row r="127" spans="1:9" ht="26.25" customHeight="1">
      <c r="A127" s="1631"/>
      <c r="B127" s="527" t="s">
        <v>323</v>
      </c>
      <c r="C127" s="528" t="s">
        <v>317</v>
      </c>
      <c r="D127" s="532">
        <v>21</v>
      </c>
      <c r="E127" s="1643">
        <f>IF(D126=0,0,D127/D126)</f>
        <v>0.8076923076923077</v>
      </c>
      <c r="F127" s="1644"/>
      <c r="G127" s="532">
        <v>21</v>
      </c>
      <c r="H127" s="1643">
        <f>IF(G126=0,0,G127/G126)</f>
        <v>0.8076923076923077</v>
      </c>
      <c r="I127" s="1644"/>
    </row>
    <row r="128" spans="1:9" ht="28.5" customHeight="1">
      <c r="A128" s="1629">
        <v>16</v>
      </c>
      <c r="B128" s="529" t="s">
        <v>359</v>
      </c>
      <c r="C128" s="1632" t="s">
        <v>62</v>
      </c>
      <c r="D128" s="1634">
        <f>D130+D131+D132</f>
        <v>557</v>
      </c>
      <c r="E128" s="1635"/>
      <c r="F128" s="1636"/>
      <c r="G128" s="1634">
        <f>G130+G131+G132</f>
        <v>557</v>
      </c>
      <c r="H128" s="1635"/>
      <c r="I128" s="1636"/>
    </row>
    <row r="129" spans="1:9" ht="12.75">
      <c r="A129" s="1630"/>
      <c r="B129" s="527" t="s">
        <v>230</v>
      </c>
      <c r="C129" s="1633"/>
      <c r="D129" s="1637"/>
      <c r="E129" s="1638"/>
      <c r="F129" s="1639"/>
      <c r="G129" s="1637"/>
      <c r="H129" s="1638"/>
      <c r="I129" s="1639"/>
    </row>
    <row r="130" spans="1:9" ht="27" customHeight="1">
      <c r="A130" s="1630"/>
      <c r="B130" s="527" t="s">
        <v>360</v>
      </c>
      <c r="C130" s="528" t="s">
        <v>317</v>
      </c>
      <c r="D130" s="532">
        <v>328</v>
      </c>
      <c r="E130" s="1643">
        <f>IF(D128=0,0,D130/D128)</f>
        <v>0.5888689407540395</v>
      </c>
      <c r="F130" s="1644"/>
      <c r="G130" s="532">
        <v>328</v>
      </c>
      <c r="H130" s="1643">
        <f>IF(G128=0,0,G130/G128)</f>
        <v>0.5888689407540395</v>
      </c>
      <c r="I130" s="1644"/>
    </row>
    <row r="131" spans="1:9" ht="24.75" customHeight="1">
      <c r="A131" s="1630"/>
      <c r="B131" s="527" t="s">
        <v>361</v>
      </c>
      <c r="C131" s="528" t="s">
        <v>317</v>
      </c>
      <c r="D131" s="532">
        <v>219</v>
      </c>
      <c r="E131" s="1643">
        <f>IF(D128=0,0,D131/D128)</f>
        <v>0.39317773788150806</v>
      </c>
      <c r="F131" s="1644"/>
      <c r="G131" s="532">
        <v>222</v>
      </c>
      <c r="H131" s="1643">
        <f>IF(G128=0,0,G131/G128)</f>
        <v>0.3985637342908438</v>
      </c>
      <c r="I131" s="1644"/>
    </row>
    <row r="132" spans="1:9" ht="27.75" customHeight="1">
      <c r="A132" s="1631"/>
      <c r="B132" s="527" t="s">
        <v>362</v>
      </c>
      <c r="C132" s="528" t="s">
        <v>317</v>
      </c>
      <c r="D132" s="532">
        <v>10</v>
      </c>
      <c r="E132" s="1643">
        <f>IF(D128=0,0,D132/D128)</f>
        <v>0.017953321364452424</v>
      </c>
      <c r="F132" s="1644"/>
      <c r="G132" s="532">
        <v>7</v>
      </c>
      <c r="H132" s="1643">
        <f>IF(G128=0,0,G132/G128)</f>
        <v>0.012567324955116697</v>
      </c>
      <c r="I132" s="1644"/>
    </row>
    <row r="133" spans="1:9" ht="51.75" customHeight="1">
      <c r="A133" s="1629">
        <v>17</v>
      </c>
      <c r="B133" s="529" t="s">
        <v>363</v>
      </c>
      <c r="C133" s="528" t="s">
        <v>62</v>
      </c>
      <c r="D133" s="1626">
        <v>7168</v>
      </c>
      <c r="E133" s="1627"/>
      <c r="F133" s="1628"/>
      <c r="G133" s="1640">
        <v>7190</v>
      </c>
      <c r="H133" s="1641"/>
      <c r="I133" s="1642"/>
    </row>
    <row r="134" spans="1:9" ht="13.5" customHeight="1">
      <c r="A134" s="1631"/>
      <c r="B134" s="527" t="s">
        <v>330</v>
      </c>
      <c r="C134" s="528" t="s">
        <v>317</v>
      </c>
      <c r="D134" s="532">
        <v>652</v>
      </c>
      <c r="E134" s="1643">
        <f>IF(D133=0,0,D134/D133)</f>
        <v>0.09095982142857142</v>
      </c>
      <c r="F134" s="1644"/>
      <c r="G134" s="532">
        <v>641</v>
      </c>
      <c r="H134" s="1643">
        <f>IF(G133=0,0,G134/G133)</f>
        <v>0.08915159944367176</v>
      </c>
      <c r="I134" s="1644"/>
    </row>
    <row r="135" spans="1:9" ht="41.25" customHeight="1">
      <c r="A135" s="1629">
        <v>18</v>
      </c>
      <c r="B135" s="529" t="s">
        <v>364</v>
      </c>
      <c r="C135" s="528" t="s">
        <v>62</v>
      </c>
      <c r="D135" s="1626">
        <v>3988</v>
      </c>
      <c r="E135" s="1627"/>
      <c r="F135" s="1628"/>
      <c r="G135" s="1640">
        <v>3988</v>
      </c>
      <c r="H135" s="1641"/>
      <c r="I135" s="1642"/>
    </row>
    <row r="136" spans="1:9" ht="15.75" customHeight="1">
      <c r="A136" s="1631"/>
      <c r="B136" s="527" t="s">
        <v>330</v>
      </c>
      <c r="C136" s="528" t="s">
        <v>317</v>
      </c>
      <c r="D136" s="532">
        <v>369</v>
      </c>
      <c r="E136" s="1643">
        <f>IF(D135=0,0,D136/D135)</f>
        <v>0.09252758274824474</v>
      </c>
      <c r="F136" s="1644"/>
      <c r="G136" s="848">
        <v>387</v>
      </c>
      <c r="H136" s="1643">
        <f>IF(G135=0,0,G136/G135)</f>
        <v>0.09704112337011032</v>
      </c>
      <c r="I136" s="1644"/>
    </row>
    <row r="137" spans="1:9" ht="39.75" customHeight="1">
      <c r="A137" s="1629">
        <v>19</v>
      </c>
      <c r="B137" s="529" t="s">
        <v>365</v>
      </c>
      <c r="C137" s="528" t="s">
        <v>185</v>
      </c>
      <c r="D137" s="1645">
        <f>D140+D141+D142</f>
        <v>1397</v>
      </c>
      <c r="E137" s="1646"/>
      <c r="F137" s="1647"/>
      <c r="G137" s="1645">
        <f>G140+G141+G142</f>
        <v>1397</v>
      </c>
      <c r="H137" s="1646"/>
      <c r="I137" s="1647"/>
    </row>
    <row r="138" spans="1:9" ht="28.5" customHeight="1">
      <c r="A138" s="1630"/>
      <c r="B138" s="527" t="s">
        <v>366</v>
      </c>
      <c r="C138" s="1632" t="s">
        <v>232</v>
      </c>
      <c r="D138" s="1648">
        <v>14.9</v>
      </c>
      <c r="E138" s="1650">
        <f>IF(D137=0,0,D138/D137)</f>
        <v>0.01066571224051539</v>
      </c>
      <c r="F138" s="1650"/>
      <c r="G138" s="1648">
        <v>0</v>
      </c>
      <c r="H138" s="1650">
        <f>IF(G137=0,0,G138/G137)</f>
        <v>0</v>
      </c>
      <c r="I138" s="1650"/>
    </row>
    <row r="139" spans="1:9" ht="12.75">
      <c r="A139" s="1630"/>
      <c r="B139" s="527" t="s">
        <v>230</v>
      </c>
      <c r="C139" s="1633"/>
      <c r="D139" s="1649"/>
      <c r="E139" s="1651"/>
      <c r="F139" s="1651"/>
      <c r="G139" s="1649"/>
      <c r="H139" s="1651"/>
      <c r="I139" s="1651"/>
    </row>
    <row r="140" spans="1:9" ht="18" customHeight="1">
      <c r="A140" s="1630"/>
      <c r="B140" s="529" t="s">
        <v>367</v>
      </c>
      <c r="C140" s="528" t="s">
        <v>232</v>
      </c>
      <c r="D140" s="866">
        <v>285</v>
      </c>
      <c r="E140" s="1643">
        <f>IF(D137=0,0,D140/D137)</f>
        <v>0.2040085898353615</v>
      </c>
      <c r="F140" s="1644"/>
      <c r="G140" s="866">
        <v>285</v>
      </c>
      <c r="H140" s="1643">
        <f>IF(G137=0,0,G140/G137)</f>
        <v>0.2040085898353615</v>
      </c>
      <c r="I140" s="1644"/>
    </row>
    <row r="141" spans="1:9" ht="18" customHeight="1">
      <c r="A141" s="1630"/>
      <c r="B141" s="529" t="s">
        <v>368</v>
      </c>
      <c r="C141" s="528" t="s">
        <v>232</v>
      </c>
      <c r="D141" s="863">
        <v>1112</v>
      </c>
      <c r="E141" s="1643">
        <f>IF(D137=0,0,D141/D137)</f>
        <v>0.7959914101646385</v>
      </c>
      <c r="F141" s="1644"/>
      <c r="G141" s="863">
        <v>1112</v>
      </c>
      <c r="H141" s="1643">
        <f>IF(G137=0,0,G141/G137)</f>
        <v>0.7959914101646385</v>
      </c>
      <c r="I141" s="1644"/>
    </row>
    <row r="142" spans="1:9" ht="14.25" customHeight="1">
      <c r="A142" s="1631"/>
      <c r="B142" s="529" t="s">
        <v>369</v>
      </c>
      <c r="C142" s="528" t="s">
        <v>232</v>
      </c>
      <c r="D142" s="866">
        <v>0</v>
      </c>
      <c r="E142" s="1643">
        <f>IF(D137=0,0,D142/D137)</f>
        <v>0</v>
      </c>
      <c r="F142" s="1644"/>
      <c r="G142" s="866">
        <v>0</v>
      </c>
      <c r="H142" s="1643">
        <f>IF(G137=0,0,G142/G137)</f>
        <v>0</v>
      </c>
      <c r="I142" s="1644"/>
    </row>
    <row r="143" spans="1:9" ht="16.5" customHeight="1">
      <c r="A143" s="1629">
        <v>20</v>
      </c>
      <c r="B143" s="529" t="s">
        <v>370</v>
      </c>
      <c r="C143" s="1632" t="s">
        <v>62</v>
      </c>
      <c r="D143" s="1634">
        <f>SUM(D145:F148)</f>
        <v>777</v>
      </c>
      <c r="E143" s="1635"/>
      <c r="F143" s="1636"/>
      <c r="G143" s="1634">
        <f>SUM(G145:I148)</f>
        <v>957</v>
      </c>
      <c r="H143" s="1635"/>
      <c r="I143" s="1636"/>
    </row>
    <row r="144" spans="1:9" ht="12.75">
      <c r="A144" s="1630"/>
      <c r="B144" s="529" t="s">
        <v>230</v>
      </c>
      <c r="C144" s="1633"/>
      <c r="D144" s="1637"/>
      <c r="E144" s="1638"/>
      <c r="F144" s="1639"/>
      <c r="G144" s="1637"/>
      <c r="H144" s="1638"/>
      <c r="I144" s="1639"/>
    </row>
    <row r="145" spans="1:9" ht="12" customHeight="1">
      <c r="A145" s="1630"/>
      <c r="B145" s="527" t="s">
        <v>371</v>
      </c>
      <c r="C145" s="528" t="s">
        <v>62</v>
      </c>
      <c r="D145" s="1626">
        <v>741</v>
      </c>
      <c r="E145" s="1627"/>
      <c r="F145" s="1628"/>
      <c r="G145" s="1640">
        <v>909</v>
      </c>
      <c r="H145" s="1641"/>
      <c r="I145" s="1642"/>
    </row>
    <row r="146" spans="1:9" ht="15" customHeight="1">
      <c r="A146" s="1630"/>
      <c r="B146" s="527" t="s">
        <v>372</v>
      </c>
      <c r="C146" s="528" t="s">
        <v>62</v>
      </c>
      <c r="D146" s="1626">
        <v>30</v>
      </c>
      <c r="E146" s="1627"/>
      <c r="F146" s="1628"/>
      <c r="G146" s="1640">
        <v>36</v>
      </c>
      <c r="H146" s="1641"/>
      <c r="I146" s="1642"/>
    </row>
    <row r="147" spans="1:9" ht="13.5" customHeight="1">
      <c r="A147" s="1630"/>
      <c r="B147" s="527" t="s">
        <v>373</v>
      </c>
      <c r="C147" s="528" t="s">
        <v>62</v>
      </c>
      <c r="D147" s="1626">
        <v>6</v>
      </c>
      <c r="E147" s="1627"/>
      <c r="F147" s="1628"/>
      <c r="G147" s="1640">
        <v>12</v>
      </c>
      <c r="H147" s="1641"/>
      <c r="I147" s="1642"/>
    </row>
    <row r="148" spans="1:9" ht="13.5" customHeight="1">
      <c r="A148" s="1631"/>
      <c r="B148" s="527" t="s">
        <v>374</v>
      </c>
      <c r="C148" s="528" t="s">
        <v>62</v>
      </c>
      <c r="D148" s="1626">
        <v>0</v>
      </c>
      <c r="E148" s="1627"/>
      <c r="F148" s="1628"/>
      <c r="G148" s="1626">
        <v>0</v>
      </c>
      <c r="H148" s="1627"/>
      <c r="I148" s="1628"/>
    </row>
  </sheetData>
  <mergeCells count="303">
    <mergeCell ref="D91:F91"/>
    <mergeCell ref="G91:I91"/>
    <mergeCell ref="A2:I2"/>
    <mergeCell ref="D3:F3"/>
    <mergeCell ref="G3:I3"/>
    <mergeCell ref="D4:F4"/>
    <mergeCell ref="G4:I4"/>
    <mergeCell ref="D5:F5"/>
    <mergeCell ref="G5:I5"/>
    <mergeCell ref="D6:F6"/>
    <mergeCell ref="G6:I6"/>
    <mergeCell ref="A7:A24"/>
    <mergeCell ref="C7:C8"/>
    <mergeCell ref="D7:F8"/>
    <mergeCell ref="G7:I8"/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H18:I18"/>
    <mergeCell ref="E19:F19"/>
    <mergeCell ref="H19:I19"/>
    <mergeCell ref="E20:F20"/>
    <mergeCell ref="H20:I20"/>
    <mergeCell ref="D21:F21"/>
    <mergeCell ref="G21:I21"/>
    <mergeCell ref="D22:F22"/>
    <mergeCell ref="G22:I22"/>
    <mergeCell ref="E23:F23"/>
    <mergeCell ref="H23:I23"/>
    <mergeCell ref="E24:F24"/>
    <mergeCell ref="H24:I24"/>
    <mergeCell ref="A25:A34"/>
    <mergeCell ref="C25:C26"/>
    <mergeCell ref="D25:F26"/>
    <mergeCell ref="G25:I26"/>
    <mergeCell ref="E27:F27"/>
    <mergeCell ref="H27:I27"/>
    <mergeCell ref="E28:F28"/>
    <mergeCell ref="H28:I28"/>
    <mergeCell ref="E29:F29"/>
    <mergeCell ref="H29:I29"/>
    <mergeCell ref="E30:F30"/>
    <mergeCell ref="H30:I30"/>
    <mergeCell ref="E31:F31"/>
    <mergeCell ref="H31:I31"/>
    <mergeCell ref="E32:F32"/>
    <mergeCell ref="H32:I32"/>
    <mergeCell ref="E33:F33"/>
    <mergeCell ref="H33:I33"/>
    <mergeCell ref="E34:F34"/>
    <mergeCell ref="H34:I34"/>
    <mergeCell ref="A35:A39"/>
    <mergeCell ref="C35:C36"/>
    <mergeCell ref="D35:D36"/>
    <mergeCell ref="E35:F36"/>
    <mergeCell ref="E38:F38"/>
    <mergeCell ref="G35:G36"/>
    <mergeCell ref="H35:I36"/>
    <mergeCell ref="E37:F37"/>
    <mergeCell ref="H37:I37"/>
    <mergeCell ref="H38:I38"/>
    <mergeCell ref="E39:F39"/>
    <mergeCell ref="H39:I39"/>
    <mergeCell ref="A40:A46"/>
    <mergeCell ref="C40:C41"/>
    <mergeCell ref="D40:F41"/>
    <mergeCell ref="G40:I41"/>
    <mergeCell ref="E42:F42"/>
    <mergeCell ref="H42:I42"/>
    <mergeCell ref="D43:F43"/>
    <mergeCell ref="G43:I43"/>
    <mergeCell ref="E44:F44"/>
    <mergeCell ref="H44:I44"/>
    <mergeCell ref="D45:F45"/>
    <mergeCell ref="G45:I45"/>
    <mergeCell ref="D46:F46"/>
    <mergeCell ref="G46:I46"/>
    <mergeCell ref="A47:A58"/>
    <mergeCell ref="E47:F47"/>
    <mergeCell ref="H47:I47"/>
    <mergeCell ref="C48:C49"/>
    <mergeCell ref="D48:D49"/>
    <mergeCell ref="E48:E49"/>
    <mergeCell ref="F48:F49"/>
    <mergeCell ref="G48:G49"/>
    <mergeCell ref="H48:H49"/>
    <mergeCell ref="I48:I49"/>
    <mergeCell ref="E55:F55"/>
    <mergeCell ref="H55:I55"/>
    <mergeCell ref="E56:F56"/>
    <mergeCell ref="H56:I56"/>
    <mergeCell ref="E57:F57"/>
    <mergeCell ref="H57:I57"/>
    <mergeCell ref="E58:F58"/>
    <mergeCell ref="H58:I58"/>
    <mergeCell ref="A59:A67"/>
    <mergeCell ref="D59:F59"/>
    <mergeCell ref="G59:I59"/>
    <mergeCell ref="C60:C61"/>
    <mergeCell ref="D60:D61"/>
    <mergeCell ref="E60:F61"/>
    <mergeCell ref="G60:G61"/>
    <mergeCell ref="H60:I61"/>
    <mergeCell ref="D62:F62"/>
    <mergeCell ref="G62:I62"/>
    <mergeCell ref="D63:F63"/>
    <mergeCell ref="G63:I63"/>
    <mergeCell ref="D64:F64"/>
    <mergeCell ref="G64:I64"/>
    <mergeCell ref="D65:F65"/>
    <mergeCell ref="G65:I65"/>
    <mergeCell ref="D66:F66"/>
    <mergeCell ref="G66:I66"/>
    <mergeCell ref="D67:F67"/>
    <mergeCell ref="G67:I67"/>
    <mergeCell ref="A68:A76"/>
    <mergeCell ref="D68:F68"/>
    <mergeCell ref="G68:I68"/>
    <mergeCell ref="C69:C70"/>
    <mergeCell ref="D69:D70"/>
    <mergeCell ref="E69:F70"/>
    <mergeCell ref="G69:G70"/>
    <mergeCell ref="H69:I70"/>
    <mergeCell ref="D71:F71"/>
    <mergeCell ref="G71:I71"/>
    <mergeCell ref="D72:F72"/>
    <mergeCell ref="G72:I72"/>
    <mergeCell ref="D73:F73"/>
    <mergeCell ref="G73:I73"/>
    <mergeCell ref="D74:F74"/>
    <mergeCell ref="G74:I74"/>
    <mergeCell ref="D75:F75"/>
    <mergeCell ref="G75:I75"/>
    <mergeCell ref="D76:F76"/>
    <mergeCell ref="G76:I76"/>
    <mergeCell ref="A77:A85"/>
    <mergeCell ref="D77:F77"/>
    <mergeCell ref="G77:I77"/>
    <mergeCell ref="C78:C79"/>
    <mergeCell ref="D78:D79"/>
    <mergeCell ref="E78:F79"/>
    <mergeCell ref="G78:G79"/>
    <mergeCell ref="H78:I79"/>
    <mergeCell ref="D80:F80"/>
    <mergeCell ref="G80:I80"/>
    <mergeCell ref="D81:F81"/>
    <mergeCell ref="G81:I81"/>
    <mergeCell ref="D82:F82"/>
    <mergeCell ref="G82:I82"/>
    <mergeCell ref="D83:F83"/>
    <mergeCell ref="G83:I83"/>
    <mergeCell ref="D84:F84"/>
    <mergeCell ref="G84:I84"/>
    <mergeCell ref="D85:F85"/>
    <mergeCell ref="G85:I85"/>
    <mergeCell ref="A86:A102"/>
    <mergeCell ref="C86:C87"/>
    <mergeCell ref="D86:F87"/>
    <mergeCell ref="G86:I87"/>
    <mergeCell ref="D88:F88"/>
    <mergeCell ref="G88:I88"/>
    <mergeCell ref="D89:F89"/>
    <mergeCell ref="G89:I89"/>
    <mergeCell ref="D90:F90"/>
    <mergeCell ref="G90:I90"/>
    <mergeCell ref="D92:F92"/>
    <mergeCell ref="G92:I92"/>
    <mergeCell ref="D93:F93"/>
    <mergeCell ref="G93:I93"/>
    <mergeCell ref="D94:F94"/>
    <mergeCell ref="G94:I94"/>
    <mergeCell ref="D95:F95"/>
    <mergeCell ref="G95:I95"/>
    <mergeCell ref="D96:F96"/>
    <mergeCell ref="G96:I96"/>
    <mergeCell ref="D97:F97"/>
    <mergeCell ref="G97:I97"/>
    <mergeCell ref="D98:F98"/>
    <mergeCell ref="G98:I98"/>
    <mergeCell ref="D99:F99"/>
    <mergeCell ref="G99:I99"/>
    <mergeCell ref="D100:F100"/>
    <mergeCell ref="G100:I100"/>
    <mergeCell ref="D101:F101"/>
    <mergeCell ref="G101:I101"/>
    <mergeCell ref="D102:F102"/>
    <mergeCell ref="G102:I102"/>
    <mergeCell ref="A103:A108"/>
    <mergeCell ref="C103:C104"/>
    <mergeCell ref="D103:D104"/>
    <mergeCell ref="E103:F104"/>
    <mergeCell ref="G103:G104"/>
    <mergeCell ref="H103:I104"/>
    <mergeCell ref="E105:F105"/>
    <mergeCell ref="H105:I105"/>
    <mergeCell ref="E106:F106"/>
    <mergeCell ref="H106:I106"/>
    <mergeCell ref="E107:F107"/>
    <mergeCell ref="H107:I107"/>
    <mergeCell ref="E108:F108"/>
    <mergeCell ref="H108:I108"/>
    <mergeCell ref="A109:A114"/>
    <mergeCell ref="C109:C110"/>
    <mergeCell ref="D109:F110"/>
    <mergeCell ref="G109:I110"/>
    <mergeCell ref="D111:F111"/>
    <mergeCell ref="G111:I111"/>
    <mergeCell ref="D112:F112"/>
    <mergeCell ref="G112:I112"/>
    <mergeCell ref="D113:F113"/>
    <mergeCell ref="G113:I113"/>
    <mergeCell ref="D114:F114"/>
    <mergeCell ref="G114:I114"/>
    <mergeCell ref="A115:A124"/>
    <mergeCell ref="E115:F115"/>
    <mergeCell ref="H115:I115"/>
    <mergeCell ref="C116:C117"/>
    <mergeCell ref="D116:D117"/>
    <mergeCell ref="E116:F117"/>
    <mergeCell ref="G116:G117"/>
    <mergeCell ref="H116:I117"/>
    <mergeCell ref="E118:F118"/>
    <mergeCell ref="H118:I118"/>
    <mergeCell ref="E119:F119"/>
    <mergeCell ref="H119:I119"/>
    <mergeCell ref="E120:F120"/>
    <mergeCell ref="H120:I120"/>
    <mergeCell ref="E121:F121"/>
    <mergeCell ref="H121:I121"/>
    <mergeCell ref="E122:F122"/>
    <mergeCell ref="H122:I122"/>
    <mergeCell ref="E123:F123"/>
    <mergeCell ref="H123:I123"/>
    <mergeCell ref="E124:F124"/>
    <mergeCell ref="H124:I124"/>
    <mergeCell ref="E125:F125"/>
    <mergeCell ref="A126:A127"/>
    <mergeCell ref="D126:F126"/>
    <mergeCell ref="G126:I126"/>
    <mergeCell ref="E127:F127"/>
    <mergeCell ref="H127:I127"/>
    <mergeCell ref="A128:A132"/>
    <mergeCell ref="C128:C129"/>
    <mergeCell ref="D128:F129"/>
    <mergeCell ref="G128:I129"/>
    <mergeCell ref="E130:F130"/>
    <mergeCell ref="H130:I130"/>
    <mergeCell ref="E131:F131"/>
    <mergeCell ref="H131:I131"/>
    <mergeCell ref="E132:F132"/>
    <mergeCell ref="H132:I132"/>
    <mergeCell ref="A133:A134"/>
    <mergeCell ref="D133:F133"/>
    <mergeCell ref="G133:I133"/>
    <mergeCell ref="E134:F134"/>
    <mergeCell ref="H134:I134"/>
    <mergeCell ref="A135:A136"/>
    <mergeCell ref="D135:F135"/>
    <mergeCell ref="G135:I135"/>
    <mergeCell ref="E136:F136"/>
    <mergeCell ref="H136:I136"/>
    <mergeCell ref="A137:A142"/>
    <mergeCell ref="D137:F137"/>
    <mergeCell ref="G137:I137"/>
    <mergeCell ref="C138:C139"/>
    <mergeCell ref="D138:D139"/>
    <mergeCell ref="E138:F139"/>
    <mergeCell ref="G138:G139"/>
    <mergeCell ref="H138:I139"/>
    <mergeCell ref="E140:F140"/>
    <mergeCell ref="H140:I140"/>
    <mergeCell ref="D147:F147"/>
    <mergeCell ref="G147:I147"/>
    <mergeCell ref="E141:F141"/>
    <mergeCell ref="H141:I141"/>
    <mergeCell ref="E142:F142"/>
    <mergeCell ref="H142:I142"/>
    <mergeCell ref="D148:F148"/>
    <mergeCell ref="G148:I148"/>
    <mergeCell ref="A143:A148"/>
    <mergeCell ref="C143:C144"/>
    <mergeCell ref="D143:F144"/>
    <mergeCell ref="G143:I144"/>
    <mergeCell ref="D145:F145"/>
    <mergeCell ref="G145:I145"/>
    <mergeCell ref="D146:F146"/>
    <mergeCell ref="G146:I146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DZ48"/>
  <sheetViews>
    <sheetView zoomScale="50" zoomScaleNormal="50" workbookViewId="0" topLeftCell="A1">
      <selection activeCell="S12" sqref="S12"/>
    </sheetView>
  </sheetViews>
  <sheetFormatPr defaultColWidth="9.00390625" defaultRowHeight="12.75" outlineLevelCol="1"/>
  <cols>
    <col min="1" max="1" width="12.625" style="994" customWidth="1"/>
    <col min="2" max="2" width="14.00390625" style="994" customWidth="1"/>
    <col min="3" max="3" width="17.00390625" style="994" customWidth="1"/>
    <col min="4" max="4" width="16.00390625" style="994" customWidth="1"/>
    <col min="5" max="5" width="9.875" style="994" hidden="1" customWidth="1" outlineLevel="1"/>
    <col min="6" max="6" width="20.375" style="994" customWidth="1" collapsed="1"/>
    <col min="7" max="7" width="13.125" style="994" customWidth="1"/>
    <col min="8" max="8" width="21.25390625" style="994" hidden="1" customWidth="1" outlineLevel="1"/>
    <col min="9" max="9" width="14.125" style="994" customWidth="1" collapsed="1"/>
    <col min="10" max="10" width="15.00390625" style="994" customWidth="1"/>
    <col min="11" max="11" width="14.375" style="994" customWidth="1"/>
    <col min="12" max="12" width="15.75390625" style="994" customWidth="1"/>
    <col min="13" max="13" width="13.375" style="994" customWidth="1"/>
    <col min="14" max="14" width="11.625" style="994" customWidth="1"/>
    <col min="15" max="15" width="14.75390625" style="994" customWidth="1"/>
    <col min="16" max="16" width="13.125" style="994" customWidth="1"/>
    <col min="17" max="17" width="11.00390625" style="994" customWidth="1"/>
    <col min="18" max="19" width="12.75390625" style="994" customWidth="1"/>
    <col min="20" max="20" width="19.00390625" style="994" hidden="1" customWidth="1" outlineLevel="1"/>
    <col min="21" max="21" width="25.25390625" style="994" hidden="1" customWidth="1" outlineLevel="1"/>
    <col min="22" max="22" width="26.875" style="994" hidden="1" customWidth="1" outlineLevel="1"/>
    <col min="23" max="23" width="2.625" style="994" customWidth="1" collapsed="1"/>
    <col min="24" max="24" width="12.75390625" style="994" customWidth="1"/>
    <col min="25" max="25" width="21.125" style="994" customWidth="1"/>
    <col min="26" max="26" width="11.00390625" style="994" customWidth="1"/>
    <col min="27" max="27" width="8.125" style="994" customWidth="1"/>
    <col min="28" max="28" width="11.625" style="994" customWidth="1"/>
    <col min="29" max="29" width="24.375" style="994" hidden="1" customWidth="1" outlineLevel="1"/>
    <col min="30" max="30" width="13.875" style="994" customWidth="1" collapsed="1"/>
    <col min="31" max="31" width="12.25390625" style="994" customWidth="1"/>
    <col min="32" max="32" width="11.625" style="994" customWidth="1"/>
    <col min="33" max="33" width="11.125" style="994" customWidth="1"/>
    <col min="34" max="34" width="18.00390625" style="994" hidden="1" customWidth="1" outlineLevel="1"/>
    <col min="35" max="35" width="17.00390625" style="994" customWidth="1" collapsed="1"/>
    <col min="36" max="36" width="10.75390625" style="994" customWidth="1"/>
    <col min="37" max="37" width="19.375" style="994" customWidth="1"/>
    <col min="38" max="38" width="11.25390625" style="994" customWidth="1"/>
    <col min="39" max="39" width="11.125" style="994" customWidth="1"/>
    <col min="40" max="40" width="21.75390625" style="994" hidden="1" customWidth="1" outlineLevel="1"/>
    <col min="41" max="41" width="16.625" style="994" hidden="1" customWidth="1" outlineLevel="1"/>
    <col min="42" max="42" width="9.125" style="994" customWidth="1" collapsed="1"/>
    <col min="43" max="43" width="9.125" style="994" customWidth="1"/>
    <col min="44" max="44" width="16.875" style="994" customWidth="1"/>
    <col min="45" max="45" width="16.625" style="994" customWidth="1"/>
    <col min="46" max="16384" width="9.125" style="994" customWidth="1"/>
  </cols>
  <sheetData>
    <row r="1" spans="1:32" s="871" customFormat="1" ht="18">
      <c r="A1" s="1705" t="s">
        <v>1755</v>
      </c>
      <c r="B1" s="1705"/>
      <c r="C1" s="1705"/>
      <c r="D1" s="1705"/>
      <c r="E1" s="1705"/>
      <c r="F1" s="1705"/>
      <c r="G1" s="1705"/>
      <c r="H1" s="1705"/>
      <c r="I1" s="1705"/>
      <c r="J1" s="1705"/>
      <c r="K1" s="1705"/>
      <c r="L1" s="1705"/>
      <c r="M1" s="1705"/>
      <c r="N1" s="1705"/>
      <c r="O1" s="1705"/>
      <c r="P1" s="1705"/>
      <c r="Q1" s="1705"/>
      <c r="R1" s="1705"/>
      <c r="S1" s="1705"/>
      <c r="T1" s="868"/>
      <c r="U1" s="868"/>
      <c r="V1" s="868"/>
      <c r="W1" s="869"/>
      <c r="X1" s="869"/>
      <c r="Y1" s="869"/>
      <c r="Z1" s="869"/>
      <c r="AA1" s="869"/>
      <c r="AB1" s="870"/>
      <c r="AC1" s="870"/>
      <c r="AD1" s="870"/>
      <c r="AE1" s="870"/>
      <c r="AF1" s="870"/>
    </row>
    <row r="2" spans="1:39" s="871" customFormat="1" ht="15.75" thickBot="1">
      <c r="A2" s="874" t="s">
        <v>1756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5" t="s">
        <v>1757</v>
      </c>
      <c r="Q2" s="875"/>
      <c r="R2" s="875"/>
      <c r="S2" s="875"/>
      <c r="T2" s="870"/>
      <c r="U2" s="870"/>
      <c r="V2" s="873"/>
      <c r="W2" s="873"/>
      <c r="X2" s="874" t="s">
        <v>1756</v>
      </c>
      <c r="Y2" s="870"/>
      <c r="Z2" s="870"/>
      <c r="AA2" s="870"/>
      <c r="AB2" s="870"/>
      <c r="AC2" s="870"/>
      <c r="AD2" s="870"/>
      <c r="AE2" s="870"/>
      <c r="AF2" s="870"/>
      <c r="AK2" s="876" t="s">
        <v>1758</v>
      </c>
      <c r="AL2" s="876"/>
      <c r="AM2" s="876"/>
    </row>
    <row r="3" spans="1:41" s="871" customFormat="1" ht="23.25" customHeight="1" thickBot="1">
      <c r="A3" s="1706" t="s">
        <v>1759</v>
      </c>
      <c r="B3" s="1706" t="s">
        <v>1760</v>
      </c>
      <c r="C3" s="1706" t="s">
        <v>1761</v>
      </c>
      <c r="D3" s="1709" t="s">
        <v>1762</v>
      </c>
      <c r="E3" s="1710"/>
      <c r="F3" s="1710"/>
      <c r="G3" s="1710"/>
      <c r="H3" s="1710"/>
      <c r="I3" s="1710"/>
      <c r="J3" s="1710"/>
      <c r="K3" s="1711"/>
      <c r="L3" s="1712" t="s">
        <v>1835</v>
      </c>
      <c r="M3" s="1713"/>
      <c r="N3" s="1714"/>
      <c r="O3" s="1712" t="s">
        <v>1763</v>
      </c>
      <c r="P3" s="1713"/>
      <c r="Q3" s="1714"/>
      <c r="R3" s="883"/>
      <c r="S3" s="883"/>
      <c r="T3" s="1718" t="s">
        <v>1764</v>
      </c>
      <c r="U3" s="1719"/>
      <c r="V3" s="886"/>
      <c r="W3" s="886"/>
      <c r="X3" s="1706" t="s">
        <v>1759</v>
      </c>
      <c r="Y3" s="1709" t="s">
        <v>1765</v>
      </c>
      <c r="Z3" s="1710"/>
      <c r="AA3" s="1710"/>
      <c r="AB3" s="1710"/>
      <c r="AC3" s="1710"/>
      <c r="AD3" s="1710"/>
      <c r="AE3" s="1710"/>
      <c r="AF3" s="1710"/>
      <c r="AG3" s="1710"/>
      <c r="AH3" s="1710"/>
      <c r="AI3" s="1710"/>
      <c r="AJ3" s="1710"/>
      <c r="AK3" s="1710"/>
      <c r="AL3" s="1710"/>
      <c r="AM3" s="1711"/>
      <c r="AN3" s="887"/>
      <c r="AO3" s="888"/>
    </row>
    <row r="4" spans="1:41" s="871" customFormat="1" ht="23.25" customHeight="1" thickBot="1">
      <c r="A4" s="1707"/>
      <c r="B4" s="1707"/>
      <c r="C4" s="1707"/>
      <c r="D4" s="1724" t="s">
        <v>479</v>
      </c>
      <c r="E4" s="1725" t="s">
        <v>1764</v>
      </c>
      <c r="F4" s="1712" t="s">
        <v>1766</v>
      </c>
      <c r="G4" s="1713"/>
      <c r="H4" s="1713"/>
      <c r="I4" s="1713"/>
      <c r="J4" s="1713"/>
      <c r="K4" s="1714"/>
      <c r="L4" s="1715"/>
      <c r="M4" s="1716"/>
      <c r="N4" s="1717"/>
      <c r="O4" s="1715"/>
      <c r="P4" s="1716"/>
      <c r="Q4" s="1717"/>
      <c r="R4" s="883"/>
      <c r="S4" s="883"/>
      <c r="T4" s="1720"/>
      <c r="U4" s="1721"/>
      <c r="V4" s="886"/>
      <c r="W4" s="886"/>
      <c r="X4" s="1707"/>
      <c r="Y4" s="1709" t="s">
        <v>1767</v>
      </c>
      <c r="Z4" s="1710"/>
      <c r="AA4" s="1710"/>
      <c r="AB4" s="1710"/>
      <c r="AC4" s="1710"/>
      <c r="AD4" s="1710"/>
      <c r="AE4" s="1710"/>
      <c r="AF4" s="1710"/>
      <c r="AG4" s="1711"/>
      <c r="AH4" s="1719" t="s">
        <v>1764</v>
      </c>
      <c r="AI4" s="1709" t="s">
        <v>1768</v>
      </c>
      <c r="AJ4" s="1710"/>
      <c r="AK4" s="1710"/>
      <c r="AL4" s="1710"/>
      <c r="AM4" s="1711"/>
      <c r="AN4" s="1720" t="s">
        <v>1764</v>
      </c>
      <c r="AO4" s="1721"/>
    </row>
    <row r="5" spans="1:41" s="871" customFormat="1" ht="25.5" customHeight="1" thickBot="1">
      <c r="A5" s="1707"/>
      <c r="B5" s="1707"/>
      <c r="C5" s="1707"/>
      <c r="D5" s="1707"/>
      <c r="E5" s="1726"/>
      <c r="F5" s="1709" t="s">
        <v>1769</v>
      </c>
      <c r="G5" s="1711"/>
      <c r="H5" s="890" t="s">
        <v>1764</v>
      </c>
      <c r="I5" s="1706" t="s">
        <v>1770</v>
      </c>
      <c r="J5" s="1706" t="s">
        <v>1771</v>
      </c>
      <c r="K5" s="1706" t="s">
        <v>1772</v>
      </c>
      <c r="L5" s="1706" t="s">
        <v>479</v>
      </c>
      <c r="M5" s="1709" t="s">
        <v>1766</v>
      </c>
      <c r="N5" s="1711"/>
      <c r="O5" s="1706" t="s">
        <v>479</v>
      </c>
      <c r="P5" s="1709" t="s">
        <v>1766</v>
      </c>
      <c r="Q5" s="1711"/>
      <c r="R5" s="883"/>
      <c r="S5" s="883"/>
      <c r="T5" s="1720"/>
      <c r="U5" s="1721"/>
      <c r="V5" s="886"/>
      <c r="W5" s="886"/>
      <c r="X5" s="1707"/>
      <c r="Y5" s="1706" t="s">
        <v>479</v>
      </c>
      <c r="Z5" s="1712" t="s">
        <v>1773</v>
      </c>
      <c r="AA5" s="1713"/>
      <c r="AB5" s="1714"/>
      <c r="AC5" s="890" t="s">
        <v>1764</v>
      </c>
      <c r="AD5" s="1709" t="s">
        <v>1774</v>
      </c>
      <c r="AE5" s="1729"/>
      <c r="AF5" s="1729"/>
      <c r="AG5" s="1730"/>
      <c r="AH5" s="1721"/>
      <c r="AI5" s="1706" t="s">
        <v>479</v>
      </c>
      <c r="AJ5" s="1709" t="s">
        <v>1775</v>
      </c>
      <c r="AK5" s="1730"/>
      <c r="AL5" s="1709" t="s">
        <v>1776</v>
      </c>
      <c r="AM5" s="1730"/>
      <c r="AN5" s="1720"/>
      <c r="AO5" s="1721"/>
    </row>
    <row r="6" spans="1:41" s="871" customFormat="1" ht="25.5" customHeight="1" thickBot="1">
      <c r="A6" s="1708"/>
      <c r="B6" s="1708"/>
      <c r="C6" s="1708"/>
      <c r="D6" s="1708"/>
      <c r="E6" s="1727"/>
      <c r="F6" s="896" t="s">
        <v>1777</v>
      </c>
      <c r="G6" s="896" t="s">
        <v>1778</v>
      </c>
      <c r="H6" s="897"/>
      <c r="I6" s="1728"/>
      <c r="J6" s="1728"/>
      <c r="K6" s="1728"/>
      <c r="L6" s="1728"/>
      <c r="M6" s="882" t="s">
        <v>1779</v>
      </c>
      <c r="N6" s="881" t="s">
        <v>1780</v>
      </c>
      <c r="O6" s="1715"/>
      <c r="P6" s="877" t="s">
        <v>1779</v>
      </c>
      <c r="Q6" s="877" t="s">
        <v>1780</v>
      </c>
      <c r="R6" s="883"/>
      <c r="S6" s="883"/>
      <c r="T6" s="1722"/>
      <c r="U6" s="1723"/>
      <c r="V6" s="886"/>
      <c r="W6" s="886"/>
      <c r="X6" s="1708"/>
      <c r="Y6" s="1708"/>
      <c r="Z6" s="901">
        <v>2.5</v>
      </c>
      <c r="AA6" s="902">
        <v>2</v>
      </c>
      <c r="AB6" s="903" t="s">
        <v>1781</v>
      </c>
      <c r="AC6" s="897"/>
      <c r="AD6" s="898" t="s">
        <v>1782</v>
      </c>
      <c r="AE6" s="898" t="s">
        <v>1783</v>
      </c>
      <c r="AF6" s="883" t="s">
        <v>1784</v>
      </c>
      <c r="AG6" s="898" t="s">
        <v>1785</v>
      </c>
      <c r="AH6" s="1723"/>
      <c r="AI6" s="1728"/>
      <c r="AJ6" s="904">
        <v>2</v>
      </c>
      <c r="AK6" s="898" t="s">
        <v>1786</v>
      </c>
      <c r="AL6" s="898" t="s">
        <v>1787</v>
      </c>
      <c r="AM6" s="891" t="s">
        <v>1788</v>
      </c>
      <c r="AN6" s="1722"/>
      <c r="AO6" s="1723"/>
    </row>
    <row r="7" spans="1:41" s="871" customFormat="1" ht="29.25" customHeight="1" thickBot="1">
      <c r="A7" s="905">
        <v>1</v>
      </c>
      <c r="B7" s="906" t="s">
        <v>1789</v>
      </c>
      <c r="C7" s="906">
        <v>3</v>
      </c>
      <c r="D7" s="906" t="s">
        <v>1790</v>
      </c>
      <c r="E7" s="907" t="s">
        <v>1791</v>
      </c>
      <c r="F7" s="908">
        <v>5</v>
      </c>
      <c r="G7" s="909">
        <v>6</v>
      </c>
      <c r="H7" s="907" t="s">
        <v>1792</v>
      </c>
      <c r="I7" s="906">
        <v>7</v>
      </c>
      <c r="J7" s="906">
        <v>8</v>
      </c>
      <c r="K7" s="908">
        <v>9</v>
      </c>
      <c r="L7" s="910" t="s">
        <v>1793</v>
      </c>
      <c r="M7" s="911">
        <v>11</v>
      </c>
      <c r="N7" s="912">
        <v>12</v>
      </c>
      <c r="O7" s="910" t="s">
        <v>1794</v>
      </c>
      <c r="P7" s="912">
        <v>14</v>
      </c>
      <c r="Q7" s="912">
        <v>15</v>
      </c>
      <c r="R7" s="913"/>
      <c r="S7" s="913"/>
      <c r="T7" s="914" t="s">
        <v>1795</v>
      </c>
      <c r="U7" s="914" t="s">
        <v>1796</v>
      </c>
      <c r="V7" s="915"/>
      <c r="W7" s="915"/>
      <c r="X7" s="905" t="s">
        <v>726</v>
      </c>
      <c r="Y7" s="906" t="s">
        <v>1797</v>
      </c>
      <c r="Z7" s="906">
        <v>17</v>
      </c>
      <c r="AA7" s="906">
        <v>18</v>
      </c>
      <c r="AB7" s="906">
        <v>19</v>
      </c>
      <c r="AC7" s="907" t="s">
        <v>1798</v>
      </c>
      <c r="AD7" s="906">
        <v>20</v>
      </c>
      <c r="AE7" s="906">
        <v>21</v>
      </c>
      <c r="AF7" s="906">
        <v>22</v>
      </c>
      <c r="AG7" s="908">
        <v>23</v>
      </c>
      <c r="AH7" s="916" t="s">
        <v>1799</v>
      </c>
      <c r="AI7" s="906" t="s">
        <v>1800</v>
      </c>
      <c r="AJ7" s="906">
        <v>25</v>
      </c>
      <c r="AK7" s="908">
        <v>26</v>
      </c>
      <c r="AL7" s="908">
        <v>27</v>
      </c>
      <c r="AM7" s="910">
        <v>28</v>
      </c>
      <c r="AN7" s="914" t="s">
        <v>1801</v>
      </c>
      <c r="AO7" s="914" t="s">
        <v>1802</v>
      </c>
    </row>
    <row r="8" spans="1:41" s="871" customFormat="1" ht="13.5" thickBot="1">
      <c r="A8" s="917" t="s">
        <v>1803</v>
      </c>
      <c r="B8" s="918">
        <v>1542</v>
      </c>
      <c r="C8" s="919">
        <v>7</v>
      </c>
      <c r="D8" s="918">
        <v>1535</v>
      </c>
      <c r="E8" s="920" t="b">
        <f>B8=(C8+D8)</f>
        <v>1</v>
      </c>
      <c r="F8" s="921">
        <v>1388</v>
      </c>
      <c r="G8" s="922">
        <v>147</v>
      </c>
      <c r="H8" s="920" t="b">
        <f>D8=(F8+G8)</f>
        <v>1</v>
      </c>
      <c r="I8" s="921">
        <v>362</v>
      </c>
      <c r="J8" s="919">
        <v>8</v>
      </c>
      <c r="K8" s="921">
        <v>0</v>
      </c>
      <c r="L8" s="923">
        <f>M8+N8</f>
        <v>96</v>
      </c>
      <c r="M8" s="919">
        <v>66</v>
      </c>
      <c r="N8" s="921">
        <v>30</v>
      </c>
      <c r="O8" s="923">
        <f>P8+Q8</f>
        <v>92</v>
      </c>
      <c r="P8" s="921">
        <v>86</v>
      </c>
      <c r="Q8" s="921">
        <v>6</v>
      </c>
      <c r="R8" s="924"/>
      <c r="S8" s="924"/>
      <c r="T8" s="925" t="b">
        <f>N8+M8=L8</f>
        <v>1</v>
      </c>
      <c r="U8" s="926" t="b">
        <f>O8=P8+Q8</f>
        <v>1</v>
      </c>
      <c r="V8" s="927"/>
      <c r="W8" s="927"/>
      <c r="X8" s="917" t="s">
        <v>1803</v>
      </c>
      <c r="Y8" s="928">
        <v>756</v>
      </c>
      <c r="Z8" s="929">
        <v>635</v>
      </c>
      <c r="AA8" s="930">
        <v>121</v>
      </c>
      <c r="AB8" s="931">
        <v>0</v>
      </c>
      <c r="AC8" s="920" t="b">
        <f>Y8=Z8+AA8+AB8</f>
        <v>1</v>
      </c>
      <c r="AD8" s="930">
        <v>0</v>
      </c>
      <c r="AE8" s="929">
        <v>0</v>
      </c>
      <c r="AF8" s="930">
        <v>375</v>
      </c>
      <c r="AG8" s="932">
        <v>381</v>
      </c>
      <c r="AH8" s="933" t="b">
        <f>Y8=AD8+AE8+AF8+AG8</f>
        <v>1</v>
      </c>
      <c r="AI8" s="928">
        <v>779</v>
      </c>
      <c r="AJ8" s="929">
        <v>238</v>
      </c>
      <c r="AK8" s="934">
        <v>541</v>
      </c>
      <c r="AL8" s="929">
        <v>676</v>
      </c>
      <c r="AM8" s="930">
        <v>103</v>
      </c>
      <c r="AN8" s="935" t="b">
        <f>AJ8+AK8=AL8+AM8</f>
        <v>1</v>
      </c>
      <c r="AO8" s="935" t="b">
        <f>D8=Y8+AI8</f>
        <v>1</v>
      </c>
    </row>
    <row r="9" spans="1:41" s="871" customFormat="1" ht="13.5" thickBot="1">
      <c r="A9" s="917" t="s">
        <v>1804</v>
      </c>
      <c r="B9" s="918">
        <v>4586</v>
      </c>
      <c r="C9" s="919">
        <v>8</v>
      </c>
      <c r="D9" s="918">
        <v>4578</v>
      </c>
      <c r="E9" s="920" t="b">
        <f>B9=(C9+D9)</f>
        <v>1</v>
      </c>
      <c r="F9" s="921">
        <v>3837</v>
      </c>
      <c r="G9" s="922">
        <v>741</v>
      </c>
      <c r="H9" s="920" t="b">
        <f>D9=(F9+G9)</f>
        <v>1</v>
      </c>
      <c r="I9" s="921">
        <v>1608</v>
      </c>
      <c r="J9" s="919">
        <v>831</v>
      </c>
      <c r="K9" s="921">
        <v>0</v>
      </c>
      <c r="L9" s="923">
        <f>M9+N9</f>
        <v>412</v>
      </c>
      <c r="M9" s="936">
        <v>184</v>
      </c>
      <c r="N9" s="937">
        <v>228</v>
      </c>
      <c r="O9" s="923">
        <f>P9+Q9</f>
        <v>29</v>
      </c>
      <c r="P9" s="937">
        <v>21</v>
      </c>
      <c r="Q9" s="937">
        <v>8</v>
      </c>
      <c r="R9" s="924"/>
      <c r="S9" s="924"/>
      <c r="T9" s="925" t="b">
        <f>N9+M9=L9</f>
        <v>1</v>
      </c>
      <c r="U9" s="926" t="b">
        <f>O9=P9+Q9</f>
        <v>1</v>
      </c>
      <c r="V9" s="927"/>
      <c r="W9" s="927"/>
      <c r="X9" s="917" t="s">
        <v>1804</v>
      </c>
      <c r="Y9" s="928">
        <v>1850</v>
      </c>
      <c r="Z9" s="929">
        <v>0</v>
      </c>
      <c r="AA9" s="930">
        <v>1850</v>
      </c>
      <c r="AB9" s="931">
        <v>0</v>
      </c>
      <c r="AC9" s="920" t="b">
        <f>Y9=Z9+AA9+AB9</f>
        <v>1</v>
      </c>
      <c r="AD9" s="930">
        <v>0</v>
      </c>
      <c r="AE9" s="929">
        <v>325</v>
      </c>
      <c r="AF9" s="930">
        <v>795</v>
      </c>
      <c r="AG9" s="932">
        <v>730</v>
      </c>
      <c r="AH9" s="933" t="b">
        <f>Y9=AD9+AE9+AF9+AG9</f>
        <v>1</v>
      </c>
      <c r="AI9" s="928">
        <v>2728</v>
      </c>
      <c r="AJ9" s="929">
        <v>300</v>
      </c>
      <c r="AK9" s="934">
        <v>2428</v>
      </c>
      <c r="AL9" s="929">
        <v>1899</v>
      </c>
      <c r="AM9" s="930">
        <v>829</v>
      </c>
      <c r="AN9" s="935" t="b">
        <f>AJ9+AK9=AL9+AM9</f>
        <v>1</v>
      </c>
      <c r="AO9" s="935" t="b">
        <f>D9=Y9+AI9</f>
        <v>1</v>
      </c>
    </row>
    <row r="10" spans="1:41" s="949" customFormat="1" ht="13.5" thickBot="1">
      <c r="A10" s="938" t="s">
        <v>1805</v>
      </c>
      <c r="B10" s="939">
        <f>SUM(B8:B9)</f>
        <v>6128</v>
      </c>
      <c r="C10" s="940">
        <f>SUM(C8:C9)</f>
        <v>15</v>
      </c>
      <c r="D10" s="940">
        <f>SUM(D8:D9)</f>
        <v>6113</v>
      </c>
      <c r="E10" s="941" t="b">
        <f>B10=(C10+D10)</f>
        <v>1</v>
      </c>
      <c r="F10" s="942">
        <f>SUM(F8:F9)</f>
        <v>5225</v>
      </c>
      <c r="G10" s="942">
        <f>SUM(G8:G9)</f>
        <v>888</v>
      </c>
      <c r="H10" s="941" t="b">
        <f>D10=(F10+G10)</f>
        <v>1</v>
      </c>
      <c r="I10" s="942">
        <f>SUM(I8:I9)</f>
        <v>1970</v>
      </c>
      <c r="J10" s="940">
        <f>SUM(J8:J9)</f>
        <v>839</v>
      </c>
      <c r="K10" s="942">
        <f>SUM(K8:K9)</f>
        <v>0</v>
      </c>
      <c r="L10" s="942">
        <f>M10+N10</f>
        <v>508</v>
      </c>
      <c r="M10" s="942">
        <f>SUM(M8:M9)</f>
        <v>250</v>
      </c>
      <c r="N10" s="942">
        <f>SUM(N8:N9)</f>
        <v>258</v>
      </c>
      <c r="O10" s="942">
        <f>P10+Q10</f>
        <v>121</v>
      </c>
      <c r="P10" s="942">
        <f>SUM(P8:P9)</f>
        <v>107</v>
      </c>
      <c r="Q10" s="942">
        <f>SUM(Q8:Q9)</f>
        <v>14</v>
      </c>
      <c r="R10" s="943"/>
      <c r="S10" s="943"/>
      <c r="T10" s="944" t="b">
        <f>N10+M10=L10</f>
        <v>1</v>
      </c>
      <c r="U10" s="941" t="b">
        <f>O10=P10+Q10</f>
        <v>1</v>
      </c>
      <c r="V10" s="945"/>
      <c r="W10" s="945"/>
      <c r="X10" s="938" t="s">
        <v>1805</v>
      </c>
      <c r="Y10" s="946">
        <f>SUM(Y8:Y9)</f>
        <v>2606</v>
      </c>
      <c r="Z10" s="946">
        <f aca="true" t="shared" si="0" ref="Z10:AM10">SUM(Z8:Z9)</f>
        <v>635</v>
      </c>
      <c r="AA10" s="946">
        <f t="shared" si="0"/>
        <v>1971</v>
      </c>
      <c r="AB10" s="946">
        <f t="shared" si="0"/>
        <v>0</v>
      </c>
      <c r="AC10" s="941" t="b">
        <f>Y10=Z10+AA10+AB10</f>
        <v>1</v>
      </c>
      <c r="AD10" s="946">
        <f t="shared" si="0"/>
        <v>0</v>
      </c>
      <c r="AE10" s="946">
        <f t="shared" si="0"/>
        <v>325</v>
      </c>
      <c r="AF10" s="946">
        <f t="shared" si="0"/>
        <v>1170</v>
      </c>
      <c r="AG10" s="946">
        <f t="shared" si="0"/>
        <v>1111</v>
      </c>
      <c r="AH10" s="947" t="b">
        <f>Y10=AD10+AE10+AF10+AG10</f>
        <v>1</v>
      </c>
      <c r="AI10" s="946">
        <f t="shared" si="0"/>
        <v>3507</v>
      </c>
      <c r="AJ10" s="946">
        <f t="shared" si="0"/>
        <v>538</v>
      </c>
      <c r="AK10" s="946">
        <f t="shared" si="0"/>
        <v>2969</v>
      </c>
      <c r="AL10" s="946">
        <f t="shared" si="0"/>
        <v>2575</v>
      </c>
      <c r="AM10" s="946">
        <f t="shared" si="0"/>
        <v>932</v>
      </c>
      <c r="AN10" s="948" t="b">
        <f>AJ10+AK10=AL10+AM10</f>
        <v>1</v>
      </c>
      <c r="AO10" s="948" t="b">
        <f>D10=Y10+AI10</f>
        <v>1</v>
      </c>
    </row>
    <row r="11" spans="1:41" s="871" customFormat="1" ht="12.75">
      <c r="A11" s="950"/>
      <c r="B11" s="951"/>
      <c r="C11" s="952"/>
      <c r="D11" s="953"/>
      <c r="E11" s="953"/>
      <c r="F11" s="953"/>
      <c r="G11" s="953"/>
      <c r="H11" s="953"/>
      <c r="I11" s="953"/>
      <c r="J11" s="953"/>
      <c r="K11" s="952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4"/>
      <c r="W11" s="954"/>
      <c r="X11" s="950"/>
      <c r="Y11" s="953"/>
      <c r="Z11" s="953"/>
      <c r="AA11" s="953"/>
      <c r="AB11" s="953"/>
      <c r="AC11" s="953"/>
      <c r="AD11" s="953"/>
      <c r="AE11" s="953"/>
      <c r="AF11" s="953"/>
      <c r="AG11" s="953"/>
      <c r="AH11" s="953"/>
      <c r="AI11" s="953"/>
      <c r="AJ11" s="953"/>
      <c r="AK11" s="953"/>
      <c r="AL11" s="952"/>
      <c r="AM11" s="950"/>
      <c r="AN11" s="950"/>
      <c r="AO11" s="950"/>
    </row>
    <row r="12" spans="1:39" s="957" customFormat="1" ht="15.75" thickBot="1">
      <c r="A12" s="955" t="s">
        <v>1836</v>
      </c>
      <c r="B12" s="956"/>
      <c r="C12" s="956"/>
      <c r="D12" s="956"/>
      <c r="E12" s="956"/>
      <c r="F12" s="956"/>
      <c r="G12" s="956"/>
      <c r="H12" s="956"/>
      <c r="I12" s="956"/>
      <c r="J12" s="956"/>
      <c r="K12" s="956"/>
      <c r="O12" s="954"/>
      <c r="P12" s="958" t="s">
        <v>1806</v>
      </c>
      <c r="R12" s="954"/>
      <c r="S12" s="954"/>
      <c r="V12" s="954"/>
      <c r="W12" s="954"/>
      <c r="X12" s="955" t="s">
        <v>1836</v>
      </c>
      <c r="AF12" s="959"/>
      <c r="AG12" s="960"/>
      <c r="AH12" s="960"/>
      <c r="AJ12" s="960"/>
      <c r="AK12" s="876" t="s">
        <v>1807</v>
      </c>
      <c r="AL12" s="876"/>
      <c r="AM12" s="876"/>
    </row>
    <row r="13" spans="1:41" s="871" customFormat="1" ht="24" customHeight="1" thickBot="1">
      <c r="A13" s="1706" t="s">
        <v>1759</v>
      </c>
      <c r="B13" s="1712" t="s">
        <v>1760</v>
      </c>
      <c r="C13" s="1706" t="s">
        <v>1761</v>
      </c>
      <c r="D13" s="1709" t="s">
        <v>1762</v>
      </c>
      <c r="E13" s="1710"/>
      <c r="F13" s="1710"/>
      <c r="G13" s="1710"/>
      <c r="H13" s="1710"/>
      <c r="I13" s="1710"/>
      <c r="J13" s="1710"/>
      <c r="K13" s="1711"/>
      <c r="L13" s="1712" t="s">
        <v>1835</v>
      </c>
      <c r="M13" s="1713"/>
      <c r="N13" s="1714"/>
      <c r="O13" s="1712" t="s">
        <v>1763</v>
      </c>
      <c r="P13" s="1713"/>
      <c r="Q13" s="1714"/>
      <c r="R13" s="883"/>
      <c r="S13" s="883"/>
      <c r="T13" s="1718" t="s">
        <v>1764</v>
      </c>
      <c r="U13" s="1719"/>
      <c r="V13" s="886"/>
      <c r="W13" s="886"/>
      <c r="X13" s="1706" t="s">
        <v>1759</v>
      </c>
      <c r="Y13" s="1709" t="s">
        <v>1765</v>
      </c>
      <c r="Z13" s="1710"/>
      <c r="AA13" s="1710"/>
      <c r="AB13" s="1710"/>
      <c r="AC13" s="1710"/>
      <c r="AD13" s="1710"/>
      <c r="AE13" s="1710"/>
      <c r="AF13" s="1710"/>
      <c r="AG13" s="1710"/>
      <c r="AH13" s="1710"/>
      <c r="AI13" s="1710"/>
      <c r="AJ13" s="1710"/>
      <c r="AK13" s="1710"/>
      <c r="AL13" s="1710"/>
      <c r="AM13" s="1711"/>
      <c r="AN13" s="887"/>
      <c r="AO13" s="888"/>
    </row>
    <row r="14" spans="1:41" s="871" customFormat="1" ht="13.5" thickBot="1">
      <c r="A14" s="1724"/>
      <c r="B14" s="1731"/>
      <c r="C14" s="1724"/>
      <c r="D14" s="1724" t="s">
        <v>479</v>
      </c>
      <c r="E14" s="1725" t="s">
        <v>1764</v>
      </c>
      <c r="F14" s="1712" t="s">
        <v>1766</v>
      </c>
      <c r="G14" s="1713"/>
      <c r="H14" s="1713"/>
      <c r="I14" s="1713"/>
      <c r="J14" s="1713"/>
      <c r="K14" s="1714"/>
      <c r="L14" s="1715"/>
      <c r="M14" s="1716"/>
      <c r="N14" s="1717"/>
      <c r="O14" s="1715"/>
      <c r="P14" s="1716"/>
      <c r="Q14" s="1717"/>
      <c r="R14" s="883"/>
      <c r="S14" s="883"/>
      <c r="T14" s="1720"/>
      <c r="U14" s="1721"/>
      <c r="V14" s="886"/>
      <c r="W14" s="886"/>
      <c r="X14" s="1724"/>
      <c r="Y14" s="1709" t="s">
        <v>1767</v>
      </c>
      <c r="Z14" s="1710"/>
      <c r="AA14" s="1710"/>
      <c r="AB14" s="1710"/>
      <c r="AC14" s="1710"/>
      <c r="AD14" s="1710"/>
      <c r="AE14" s="1710"/>
      <c r="AF14" s="1710"/>
      <c r="AG14" s="1711"/>
      <c r="AH14" s="1719" t="s">
        <v>1764</v>
      </c>
      <c r="AI14" s="1709" t="s">
        <v>1768</v>
      </c>
      <c r="AJ14" s="1710"/>
      <c r="AK14" s="1710"/>
      <c r="AL14" s="1710"/>
      <c r="AM14" s="1711"/>
      <c r="AN14" s="1720" t="s">
        <v>1764</v>
      </c>
      <c r="AO14" s="1721"/>
    </row>
    <row r="15" spans="1:41" s="871" customFormat="1" ht="24.75" customHeight="1" thickBot="1">
      <c r="A15" s="1724"/>
      <c r="B15" s="1731"/>
      <c r="C15" s="1724"/>
      <c r="D15" s="1707"/>
      <c r="E15" s="1726"/>
      <c r="F15" s="1709" t="s">
        <v>1769</v>
      </c>
      <c r="G15" s="1711"/>
      <c r="H15" s="890" t="s">
        <v>1764</v>
      </c>
      <c r="I15" s="1706" t="s">
        <v>1770</v>
      </c>
      <c r="J15" s="1706" t="s">
        <v>1771</v>
      </c>
      <c r="K15" s="1706" t="s">
        <v>1808</v>
      </c>
      <c r="L15" s="1706" t="s">
        <v>479</v>
      </c>
      <c r="M15" s="1709" t="s">
        <v>1766</v>
      </c>
      <c r="N15" s="1711"/>
      <c r="O15" s="1706" t="s">
        <v>479</v>
      </c>
      <c r="P15" s="1709" t="s">
        <v>1766</v>
      </c>
      <c r="Q15" s="1711"/>
      <c r="R15" s="883"/>
      <c r="S15" s="883"/>
      <c r="T15" s="1720"/>
      <c r="U15" s="1721"/>
      <c r="V15" s="886"/>
      <c r="W15" s="886"/>
      <c r="X15" s="1724"/>
      <c r="Y15" s="1706" t="s">
        <v>479</v>
      </c>
      <c r="Z15" s="1712" t="s">
        <v>1773</v>
      </c>
      <c r="AA15" s="1713"/>
      <c r="AB15" s="1714"/>
      <c r="AC15" s="890" t="s">
        <v>1764</v>
      </c>
      <c r="AD15" s="1709" t="s">
        <v>1774</v>
      </c>
      <c r="AE15" s="1729"/>
      <c r="AF15" s="1729"/>
      <c r="AG15" s="1730"/>
      <c r="AH15" s="1721"/>
      <c r="AI15" s="1706" t="s">
        <v>479</v>
      </c>
      <c r="AJ15" s="1709" t="s">
        <v>1775</v>
      </c>
      <c r="AK15" s="1730"/>
      <c r="AL15" s="1709" t="s">
        <v>1809</v>
      </c>
      <c r="AM15" s="1730"/>
      <c r="AN15" s="1720"/>
      <c r="AO15" s="1721"/>
    </row>
    <row r="16" spans="1:41" s="871" customFormat="1" ht="27.75" customHeight="1" thickBot="1">
      <c r="A16" s="1728"/>
      <c r="B16" s="1732"/>
      <c r="C16" s="1728"/>
      <c r="D16" s="1708"/>
      <c r="E16" s="1727"/>
      <c r="F16" s="896" t="s">
        <v>1777</v>
      </c>
      <c r="G16" s="896" t="s">
        <v>1778</v>
      </c>
      <c r="H16" s="897"/>
      <c r="I16" s="1728"/>
      <c r="J16" s="1728"/>
      <c r="K16" s="1728"/>
      <c r="L16" s="1728"/>
      <c r="M16" s="882" t="s">
        <v>1779</v>
      </c>
      <c r="N16" s="881" t="s">
        <v>1780</v>
      </c>
      <c r="O16" s="1715"/>
      <c r="P16" s="877" t="s">
        <v>1779</v>
      </c>
      <c r="Q16" s="877" t="s">
        <v>1780</v>
      </c>
      <c r="R16" s="883"/>
      <c r="S16" s="883"/>
      <c r="T16" s="1722"/>
      <c r="U16" s="1723"/>
      <c r="V16" s="886"/>
      <c r="W16" s="886"/>
      <c r="X16" s="1728"/>
      <c r="Y16" s="1708"/>
      <c r="Z16" s="901">
        <v>2.5</v>
      </c>
      <c r="AA16" s="902">
        <v>2</v>
      </c>
      <c r="AB16" s="903" t="s">
        <v>1781</v>
      </c>
      <c r="AC16" s="897"/>
      <c r="AD16" s="898" t="s">
        <v>1782</v>
      </c>
      <c r="AE16" s="898" t="s">
        <v>1783</v>
      </c>
      <c r="AF16" s="883" t="s">
        <v>1784</v>
      </c>
      <c r="AG16" s="898" t="s">
        <v>1785</v>
      </c>
      <c r="AH16" s="1723"/>
      <c r="AI16" s="1728"/>
      <c r="AJ16" s="904">
        <v>2</v>
      </c>
      <c r="AK16" s="898" t="s">
        <v>1786</v>
      </c>
      <c r="AL16" s="898" t="s">
        <v>1787</v>
      </c>
      <c r="AM16" s="891" t="s">
        <v>1788</v>
      </c>
      <c r="AN16" s="1722"/>
      <c r="AO16" s="1723"/>
    </row>
    <row r="17" spans="1:41" s="871" customFormat="1" ht="42.75" customHeight="1" thickBot="1">
      <c r="A17" s="905">
        <v>1</v>
      </c>
      <c r="B17" s="906" t="s">
        <v>1789</v>
      </c>
      <c r="C17" s="906">
        <v>3</v>
      </c>
      <c r="D17" s="906" t="s">
        <v>1790</v>
      </c>
      <c r="E17" s="907" t="s">
        <v>1791</v>
      </c>
      <c r="F17" s="908">
        <v>5</v>
      </c>
      <c r="G17" s="909">
        <v>6</v>
      </c>
      <c r="H17" s="907" t="s">
        <v>1792</v>
      </c>
      <c r="I17" s="906">
        <v>7</v>
      </c>
      <c r="J17" s="906">
        <v>8</v>
      </c>
      <c r="K17" s="906">
        <v>9</v>
      </c>
      <c r="L17" s="910" t="s">
        <v>1793</v>
      </c>
      <c r="M17" s="911">
        <v>11</v>
      </c>
      <c r="N17" s="912">
        <v>12</v>
      </c>
      <c r="O17" s="910" t="s">
        <v>1794</v>
      </c>
      <c r="P17" s="912">
        <v>14</v>
      </c>
      <c r="Q17" s="912">
        <v>15</v>
      </c>
      <c r="R17" s="913"/>
      <c r="S17" s="913"/>
      <c r="T17" s="914" t="s">
        <v>1795</v>
      </c>
      <c r="U17" s="914" t="s">
        <v>1796</v>
      </c>
      <c r="V17" s="915"/>
      <c r="W17" s="915"/>
      <c r="X17" s="905" t="s">
        <v>726</v>
      </c>
      <c r="Y17" s="906" t="s">
        <v>1797</v>
      </c>
      <c r="Z17" s="906">
        <v>17</v>
      </c>
      <c r="AA17" s="906">
        <v>18</v>
      </c>
      <c r="AB17" s="906">
        <v>19</v>
      </c>
      <c r="AC17" s="907" t="s">
        <v>1798</v>
      </c>
      <c r="AD17" s="906">
        <v>20</v>
      </c>
      <c r="AE17" s="906">
        <v>21</v>
      </c>
      <c r="AF17" s="906">
        <v>22</v>
      </c>
      <c r="AG17" s="908">
        <v>23</v>
      </c>
      <c r="AH17" s="916" t="s">
        <v>1799</v>
      </c>
      <c r="AI17" s="906" t="s">
        <v>1800</v>
      </c>
      <c r="AJ17" s="906">
        <v>25</v>
      </c>
      <c r="AK17" s="908">
        <v>26</v>
      </c>
      <c r="AL17" s="908">
        <v>27</v>
      </c>
      <c r="AM17" s="910">
        <v>28</v>
      </c>
      <c r="AN17" s="914" t="s">
        <v>1801</v>
      </c>
      <c r="AO17" s="914" t="s">
        <v>1802</v>
      </c>
    </row>
    <row r="18" spans="1:41" s="871" customFormat="1" ht="13.5" thickBot="1">
      <c r="A18" s="917" t="s">
        <v>1803</v>
      </c>
      <c r="B18" s="918">
        <v>10122</v>
      </c>
      <c r="C18" s="919">
        <v>99</v>
      </c>
      <c r="D18" s="918">
        <v>10023</v>
      </c>
      <c r="E18" s="920" t="b">
        <f>B18=(C18+D18)</f>
        <v>1</v>
      </c>
      <c r="F18" s="921">
        <v>8871</v>
      </c>
      <c r="G18" s="922">
        <v>1152</v>
      </c>
      <c r="H18" s="920" t="b">
        <f>D18=(F18+G18)</f>
        <v>1</v>
      </c>
      <c r="I18" s="921">
        <v>2476</v>
      </c>
      <c r="J18" s="921">
        <v>326</v>
      </c>
      <c r="K18" s="922"/>
      <c r="L18" s="923">
        <f>M18+N18</f>
        <v>539</v>
      </c>
      <c r="M18" s="919">
        <v>281</v>
      </c>
      <c r="N18" s="921">
        <v>258</v>
      </c>
      <c r="O18" s="923">
        <f>P18+Q18</f>
        <v>222</v>
      </c>
      <c r="P18" s="921">
        <v>212</v>
      </c>
      <c r="Q18" s="921">
        <v>10</v>
      </c>
      <c r="R18" s="924"/>
      <c r="S18" s="924"/>
      <c r="T18" s="925" t="b">
        <f>N18+M18=L18</f>
        <v>1</v>
      </c>
      <c r="U18" s="926" t="b">
        <f>O18=P18+Q18</f>
        <v>1</v>
      </c>
      <c r="V18" s="927"/>
      <c r="W18" s="927"/>
      <c r="X18" s="917" t="s">
        <v>1803</v>
      </c>
      <c r="Y18" s="928">
        <v>4240</v>
      </c>
      <c r="Z18" s="929">
        <v>3551</v>
      </c>
      <c r="AA18" s="930">
        <v>689</v>
      </c>
      <c r="AB18" s="931">
        <v>0</v>
      </c>
      <c r="AC18" s="920" t="b">
        <f>Y18=Z18+AA18+AB18</f>
        <v>1</v>
      </c>
      <c r="AD18" s="930">
        <v>0</v>
      </c>
      <c r="AE18" s="929">
        <v>0</v>
      </c>
      <c r="AF18" s="930">
        <v>1642</v>
      </c>
      <c r="AG18" s="932">
        <v>2598</v>
      </c>
      <c r="AH18" s="933" t="b">
        <f>Y18=AD18+AE18+AF18+AG18</f>
        <v>1</v>
      </c>
      <c r="AI18" s="928">
        <v>5783</v>
      </c>
      <c r="AJ18" s="929">
        <v>1925</v>
      </c>
      <c r="AK18" s="934">
        <v>3858</v>
      </c>
      <c r="AL18" s="929">
        <v>4932</v>
      </c>
      <c r="AM18" s="930">
        <v>851</v>
      </c>
      <c r="AN18" s="935" t="b">
        <f>AJ18+AK18=AL18+AM18</f>
        <v>1</v>
      </c>
      <c r="AO18" s="935" t="b">
        <f>D18=Y18+AI18</f>
        <v>1</v>
      </c>
    </row>
    <row r="19" spans="1:41" s="871" customFormat="1" ht="13.5" thickBot="1">
      <c r="A19" s="917" t="s">
        <v>1804</v>
      </c>
      <c r="B19" s="918">
        <v>15540</v>
      </c>
      <c r="C19" s="919">
        <v>106</v>
      </c>
      <c r="D19" s="918">
        <v>15434</v>
      </c>
      <c r="E19" s="920" t="b">
        <f>B19=(C19+D19)</f>
        <v>1</v>
      </c>
      <c r="F19" s="921">
        <v>13081</v>
      </c>
      <c r="G19" s="922">
        <v>2353</v>
      </c>
      <c r="H19" s="920" t="b">
        <f>D19=(F19+G19)</f>
        <v>1</v>
      </c>
      <c r="I19" s="921">
        <v>6169</v>
      </c>
      <c r="J19" s="921">
        <v>1238</v>
      </c>
      <c r="K19" s="922"/>
      <c r="L19" s="923">
        <f>M19+N19</f>
        <v>1451</v>
      </c>
      <c r="M19" s="936">
        <v>669</v>
      </c>
      <c r="N19" s="937">
        <v>782</v>
      </c>
      <c r="O19" s="923">
        <f>P19+Q19</f>
        <v>65</v>
      </c>
      <c r="P19" s="937">
        <v>46</v>
      </c>
      <c r="Q19" s="937">
        <v>19</v>
      </c>
      <c r="R19" s="924"/>
      <c r="S19" s="924"/>
      <c r="T19" s="925" t="b">
        <f>N19+M19=L19</f>
        <v>1</v>
      </c>
      <c r="U19" s="926" t="b">
        <f>O19=P19+Q19</f>
        <v>1</v>
      </c>
      <c r="V19" s="927"/>
      <c r="W19" s="927"/>
      <c r="X19" s="917" t="s">
        <v>1804</v>
      </c>
      <c r="Y19" s="928">
        <v>6400</v>
      </c>
      <c r="Z19" s="929">
        <v>0</v>
      </c>
      <c r="AA19" s="930">
        <v>6400</v>
      </c>
      <c r="AB19" s="931">
        <v>0</v>
      </c>
      <c r="AC19" s="920" t="b">
        <f>Y19=Z19+AA19+AB19</f>
        <v>1</v>
      </c>
      <c r="AD19" s="930">
        <v>0</v>
      </c>
      <c r="AE19" s="929">
        <v>596</v>
      </c>
      <c r="AF19" s="930">
        <v>2940</v>
      </c>
      <c r="AG19" s="932">
        <v>2864</v>
      </c>
      <c r="AH19" s="933" t="b">
        <f>Y19=AD19+AE19+AF19+AG19</f>
        <v>1</v>
      </c>
      <c r="AI19" s="928">
        <v>9034</v>
      </c>
      <c r="AJ19" s="929">
        <v>1429</v>
      </c>
      <c r="AK19" s="934">
        <v>7605</v>
      </c>
      <c r="AL19" s="929">
        <v>7282</v>
      </c>
      <c r="AM19" s="930">
        <v>1752</v>
      </c>
      <c r="AN19" s="935" t="b">
        <f>AJ19+AK19=AL19+AM19</f>
        <v>1</v>
      </c>
      <c r="AO19" s="935" t="b">
        <f>D19=Y19+AI19</f>
        <v>1</v>
      </c>
    </row>
    <row r="20" spans="1:41" s="949" customFormat="1" ht="13.5" thickBot="1">
      <c r="A20" s="938" t="s">
        <v>1805</v>
      </c>
      <c r="B20" s="939">
        <f>SUM(B18:B19)</f>
        <v>25662</v>
      </c>
      <c r="C20" s="940">
        <f>SUM(C18:C19)</f>
        <v>205</v>
      </c>
      <c r="D20" s="940">
        <f>SUM(D18:D19)</f>
        <v>25457</v>
      </c>
      <c r="E20" s="941" t="b">
        <f>B20=(C20+D20)</f>
        <v>1</v>
      </c>
      <c r="F20" s="940">
        <f>SUM(F18:F19)</f>
        <v>21952</v>
      </c>
      <c r="G20" s="942">
        <f>SUM(G18:G19)</f>
        <v>3505</v>
      </c>
      <c r="H20" s="941" t="b">
        <f>D20=(F20+G20)</f>
        <v>1</v>
      </c>
      <c r="I20" s="939">
        <f>SUM(I18:I19)</f>
        <v>8645</v>
      </c>
      <c r="J20" s="942">
        <f>SUM(J18:J19)</f>
        <v>1564</v>
      </c>
      <c r="K20" s="939"/>
      <c r="L20" s="942">
        <f>M20+N20</f>
        <v>1990</v>
      </c>
      <c r="M20" s="942">
        <f>SUM(M18:M19)</f>
        <v>950</v>
      </c>
      <c r="N20" s="942">
        <f>SUM(N18:N19)</f>
        <v>1040</v>
      </c>
      <c r="O20" s="942">
        <f>P20+Q20</f>
        <v>287</v>
      </c>
      <c r="P20" s="942">
        <f>SUM(P18:P19)</f>
        <v>258</v>
      </c>
      <c r="Q20" s="942">
        <f>SUM(Q18:Q19)</f>
        <v>29</v>
      </c>
      <c r="R20" s="943"/>
      <c r="S20" s="943"/>
      <c r="T20" s="944" t="b">
        <f>N20+M20=L20</f>
        <v>1</v>
      </c>
      <c r="U20" s="941" t="b">
        <f>O20=P20+Q20</f>
        <v>1</v>
      </c>
      <c r="V20" s="945"/>
      <c r="W20" s="945"/>
      <c r="X20" s="938" t="s">
        <v>1805</v>
      </c>
      <c r="Y20" s="946">
        <f>SUM(Y18:Y19)</f>
        <v>10640</v>
      </c>
      <c r="Z20" s="946">
        <f aca="true" t="shared" si="1" ref="Z20:AM20">SUM(Z18:Z19)</f>
        <v>3551</v>
      </c>
      <c r="AA20" s="946">
        <f t="shared" si="1"/>
        <v>7089</v>
      </c>
      <c r="AB20" s="946">
        <f t="shared" si="1"/>
        <v>0</v>
      </c>
      <c r="AC20" s="941" t="b">
        <f>Y20=Z20+AA20+AB20</f>
        <v>1</v>
      </c>
      <c r="AD20" s="946">
        <f t="shared" si="1"/>
        <v>0</v>
      </c>
      <c r="AE20" s="946">
        <f t="shared" si="1"/>
        <v>596</v>
      </c>
      <c r="AF20" s="946">
        <f t="shared" si="1"/>
        <v>4582</v>
      </c>
      <c r="AG20" s="946">
        <f t="shared" si="1"/>
        <v>5462</v>
      </c>
      <c r="AH20" s="947" t="b">
        <f>Y20=AD20+AE20+AF20+AG20</f>
        <v>1</v>
      </c>
      <c r="AI20" s="946">
        <f t="shared" si="1"/>
        <v>14817</v>
      </c>
      <c r="AJ20" s="946">
        <f t="shared" si="1"/>
        <v>3354</v>
      </c>
      <c r="AK20" s="946">
        <f t="shared" si="1"/>
        <v>11463</v>
      </c>
      <c r="AL20" s="946">
        <f t="shared" si="1"/>
        <v>12214</v>
      </c>
      <c r="AM20" s="946">
        <f t="shared" si="1"/>
        <v>2603</v>
      </c>
      <c r="AN20" s="948" t="b">
        <f>AJ20+AK20=AL20+AM20</f>
        <v>1</v>
      </c>
      <c r="AO20" s="948" t="b">
        <f>D20=Y20+AI20</f>
        <v>1</v>
      </c>
    </row>
    <row r="21" spans="6:23" s="871" customFormat="1" ht="12.75">
      <c r="F21" s="951"/>
      <c r="R21" s="950"/>
      <c r="S21" s="950"/>
      <c r="V21" s="954"/>
      <c r="W21" s="954"/>
    </row>
    <row r="22" spans="1:40" s="871" customFormat="1" ht="15.75" thickBot="1">
      <c r="A22" s="874" t="s">
        <v>1810</v>
      </c>
      <c r="B22" s="870"/>
      <c r="C22" s="870"/>
      <c r="D22" s="870"/>
      <c r="E22" s="870"/>
      <c r="F22" s="870"/>
      <c r="G22" s="961"/>
      <c r="H22" s="961"/>
      <c r="I22" s="870"/>
      <c r="J22" s="870"/>
      <c r="K22" s="870"/>
      <c r="P22" s="943" t="s">
        <v>1811</v>
      </c>
      <c r="R22" s="950"/>
      <c r="S22" s="950"/>
      <c r="V22" s="954"/>
      <c r="W22" s="954"/>
      <c r="X22" s="874" t="s">
        <v>1810</v>
      </c>
      <c r="Y22" s="870"/>
      <c r="Z22" s="870"/>
      <c r="AA22" s="870"/>
      <c r="AB22" s="870"/>
      <c r="AC22" s="870"/>
      <c r="AD22" s="870"/>
      <c r="AE22" s="870"/>
      <c r="AF22" s="959"/>
      <c r="AG22" s="870"/>
      <c r="AH22" s="870"/>
      <c r="AI22" s="870"/>
      <c r="AK22" s="876" t="s">
        <v>1812</v>
      </c>
      <c r="AL22" s="876"/>
      <c r="AM22" s="876"/>
      <c r="AN22" s="870"/>
    </row>
    <row r="23" spans="1:41" s="871" customFormat="1" ht="24" customHeight="1" thickBot="1">
      <c r="A23" s="1706" t="s">
        <v>1759</v>
      </c>
      <c r="B23" s="1712" t="s">
        <v>1760</v>
      </c>
      <c r="C23" s="1706" t="s">
        <v>1761</v>
      </c>
      <c r="D23" s="1709" t="s">
        <v>1813</v>
      </c>
      <c r="E23" s="1710"/>
      <c r="F23" s="1710"/>
      <c r="G23" s="1710"/>
      <c r="H23" s="1710"/>
      <c r="I23" s="1710"/>
      <c r="J23" s="1710"/>
      <c r="K23" s="1711"/>
      <c r="L23" s="1712" t="s">
        <v>1835</v>
      </c>
      <c r="M23" s="1713"/>
      <c r="N23" s="1714"/>
      <c r="O23" s="1712" t="s">
        <v>1763</v>
      </c>
      <c r="P23" s="1713"/>
      <c r="Q23" s="1714"/>
      <c r="R23" s="883"/>
      <c r="S23" s="883"/>
      <c r="T23" s="1718" t="s">
        <v>1764</v>
      </c>
      <c r="U23" s="1719"/>
      <c r="V23" s="886"/>
      <c r="W23" s="886"/>
      <c r="X23" s="1706" t="s">
        <v>1759</v>
      </c>
      <c r="Y23" s="1709" t="s">
        <v>1765</v>
      </c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1711"/>
      <c r="AN23" s="887"/>
      <c r="AO23" s="888"/>
    </row>
    <row r="24" spans="1:41" s="871" customFormat="1" ht="13.5" thickBot="1">
      <c r="A24" s="1724"/>
      <c r="B24" s="1731"/>
      <c r="C24" s="1724"/>
      <c r="D24" s="1733" t="s">
        <v>479</v>
      </c>
      <c r="E24" s="1725" t="s">
        <v>1764</v>
      </c>
      <c r="F24" s="1712" t="s">
        <v>1766</v>
      </c>
      <c r="G24" s="1713"/>
      <c r="H24" s="1713"/>
      <c r="I24" s="1713"/>
      <c r="J24" s="1713"/>
      <c r="K24" s="1714"/>
      <c r="L24" s="1715"/>
      <c r="M24" s="1716"/>
      <c r="N24" s="1717"/>
      <c r="O24" s="1715"/>
      <c r="P24" s="1716"/>
      <c r="Q24" s="1717"/>
      <c r="R24" s="883"/>
      <c r="S24" s="883"/>
      <c r="T24" s="1720"/>
      <c r="U24" s="1721"/>
      <c r="V24" s="886"/>
      <c r="W24" s="886"/>
      <c r="X24" s="1724"/>
      <c r="Y24" s="1709" t="s">
        <v>1767</v>
      </c>
      <c r="Z24" s="1710"/>
      <c r="AA24" s="1710"/>
      <c r="AB24" s="1710"/>
      <c r="AC24" s="1710"/>
      <c r="AD24" s="1710"/>
      <c r="AE24" s="1710"/>
      <c r="AF24" s="1710"/>
      <c r="AG24" s="1711"/>
      <c r="AH24" s="1725" t="s">
        <v>1764</v>
      </c>
      <c r="AI24" s="1734" t="s">
        <v>1768</v>
      </c>
      <c r="AJ24" s="1735"/>
      <c r="AK24" s="1735"/>
      <c r="AL24" s="1735"/>
      <c r="AM24" s="1736"/>
      <c r="AN24" s="1720" t="s">
        <v>1764</v>
      </c>
      <c r="AO24" s="1721"/>
    </row>
    <row r="25" spans="1:41" s="871" customFormat="1" ht="42" customHeight="1" thickBot="1">
      <c r="A25" s="1724"/>
      <c r="B25" s="1731"/>
      <c r="C25" s="1724"/>
      <c r="D25" s="1724"/>
      <c r="E25" s="1726"/>
      <c r="F25" s="1709" t="s">
        <v>1769</v>
      </c>
      <c r="G25" s="1711"/>
      <c r="H25" s="890" t="s">
        <v>1764</v>
      </c>
      <c r="I25" s="1706" t="s">
        <v>1770</v>
      </c>
      <c r="J25" s="1706" t="s">
        <v>1771</v>
      </c>
      <c r="K25" s="1706" t="s">
        <v>1808</v>
      </c>
      <c r="L25" s="1706" t="s">
        <v>479</v>
      </c>
      <c r="M25" s="1709" t="s">
        <v>1766</v>
      </c>
      <c r="N25" s="1711"/>
      <c r="O25" s="1706" t="s">
        <v>479</v>
      </c>
      <c r="P25" s="1709" t="s">
        <v>1766</v>
      </c>
      <c r="Q25" s="1711"/>
      <c r="R25" s="883"/>
      <c r="S25" s="883"/>
      <c r="T25" s="1720"/>
      <c r="U25" s="1721"/>
      <c r="V25" s="886"/>
      <c r="W25" s="886"/>
      <c r="X25" s="1724"/>
      <c r="Y25" s="1712" t="s">
        <v>479</v>
      </c>
      <c r="Z25" s="1712" t="s">
        <v>1773</v>
      </c>
      <c r="AA25" s="1713"/>
      <c r="AB25" s="1714"/>
      <c r="AC25" s="890" t="s">
        <v>1764</v>
      </c>
      <c r="AD25" s="1712" t="s">
        <v>1814</v>
      </c>
      <c r="AE25" s="1713"/>
      <c r="AF25" s="1713"/>
      <c r="AG25" s="1714"/>
      <c r="AH25" s="1726"/>
      <c r="AI25" s="1706" t="s">
        <v>479</v>
      </c>
      <c r="AJ25" s="1709" t="s">
        <v>1775</v>
      </c>
      <c r="AK25" s="1711"/>
      <c r="AL25" s="1737" t="s">
        <v>1815</v>
      </c>
      <c r="AM25" s="1738"/>
      <c r="AN25" s="1720"/>
      <c r="AO25" s="1721"/>
    </row>
    <row r="26" spans="1:41" s="871" customFormat="1" ht="24.75" customHeight="1" thickBot="1">
      <c r="A26" s="1728"/>
      <c r="B26" s="1732"/>
      <c r="C26" s="1728"/>
      <c r="D26" s="1728"/>
      <c r="E26" s="1727"/>
      <c r="F26" s="896" t="s">
        <v>1777</v>
      </c>
      <c r="G26" s="896" t="s">
        <v>1778</v>
      </c>
      <c r="H26" s="897"/>
      <c r="I26" s="1728"/>
      <c r="J26" s="1728"/>
      <c r="K26" s="1728"/>
      <c r="L26" s="1728"/>
      <c r="M26" s="882" t="s">
        <v>1779</v>
      </c>
      <c r="N26" s="881" t="s">
        <v>1780</v>
      </c>
      <c r="O26" s="1715"/>
      <c r="P26" s="877" t="s">
        <v>1779</v>
      </c>
      <c r="Q26" s="877" t="s">
        <v>1780</v>
      </c>
      <c r="R26" s="883"/>
      <c r="S26" s="883"/>
      <c r="T26" s="1722"/>
      <c r="U26" s="1723"/>
      <c r="V26" s="886"/>
      <c r="W26" s="886"/>
      <c r="X26" s="1728"/>
      <c r="Y26" s="1715"/>
      <c r="Z26" s="902">
        <v>2.5</v>
      </c>
      <c r="AA26" s="962">
        <v>2</v>
      </c>
      <c r="AB26" s="880" t="s">
        <v>1781</v>
      </c>
      <c r="AC26" s="897"/>
      <c r="AD26" s="903" t="s">
        <v>1783</v>
      </c>
      <c r="AE26" s="903" t="s">
        <v>1816</v>
      </c>
      <c r="AF26" s="879" t="s">
        <v>1817</v>
      </c>
      <c r="AG26" s="903" t="s">
        <v>1818</v>
      </c>
      <c r="AH26" s="1727"/>
      <c r="AI26" s="1728"/>
      <c r="AJ26" s="904">
        <v>2</v>
      </c>
      <c r="AK26" s="898" t="s">
        <v>1786</v>
      </c>
      <c r="AL26" s="898" t="s">
        <v>1787</v>
      </c>
      <c r="AM26" s="891" t="s">
        <v>1788</v>
      </c>
      <c r="AN26" s="1722"/>
      <c r="AO26" s="1723"/>
    </row>
    <row r="27" spans="1:41" s="871" customFormat="1" ht="39.75" customHeight="1" thickBot="1">
      <c r="A27" s="905">
        <v>1</v>
      </c>
      <c r="B27" s="906" t="s">
        <v>1789</v>
      </c>
      <c r="C27" s="906">
        <v>3</v>
      </c>
      <c r="D27" s="906" t="s">
        <v>1790</v>
      </c>
      <c r="E27" s="907" t="s">
        <v>1791</v>
      </c>
      <c r="F27" s="908">
        <v>5</v>
      </c>
      <c r="G27" s="909">
        <v>6</v>
      </c>
      <c r="H27" s="907" t="s">
        <v>1792</v>
      </c>
      <c r="I27" s="906">
        <v>7</v>
      </c>
      <c r="J27" s="906">
        <v>8</v>
      </c>
      <c r="K27" s="908">
        <v>9</v>
      </c>
      <c r="L27" s="910" t="s">
        <v>1793</v>
      </c>
      <c r="M27" s="911">
        <v>11</v>
      </c>
      <c r="N27" s="912">
        <v>12</v>
      </c>
      <c r="O27" s="910" t="s">
        <v>1794</v>
      </c>
      <c r="P27" s="912">
        <v>14</v>
      </c>
      <c r="Q27" s="912">
        <v>15</v>
      </c>
      <c r="R27" s="913"/>
      <c r="S27" s="913"/>
      <c r="T27" s="914" t="s">
        <v>1795</v>
      </c>
      <c r="U27" s="914" t="s">
        <v>1796</v>
      </c>
      <c r="V27" s="915"/>
      <c r="W27" s="915"/>
      <c r="X27" s="905" t="s">
        <v>726</v>
      </c>
      <c r="Y27" s="906" t="s">
        <v>1797</v>
      </c>
      <c r="Z27" s="906">
        <v>17</v>
      </c>
      <c r="AA27" s="906">
        <v>18</v>
      </c>
      <c r="AB27" s="906">
        <v>19</v>
      </c>
      <c r="AC27" s="907" t="s">
        <v>1798</v>
      </c>
      <c r="AD27" s="906">
        <v>20</v>
      </c>
      <c r="AE27" s="906">
        <v>21</v>
      </c>
      <c r="AF27" s="906">
        <v>22</v>
      </c>
      <c r="AG27" s="908">
        <v>23</v>
      </c>
      <c r="AH27" s="916" t="s">
        <v>1799</v>
      </c>
      <c r="AI27" s="906" t="s">
        <v>1800</v>
      </c>
      <c r="AJ27" s="906">
        <v>25</v>
      </c>
      <c r="AK27" s="908">
        <v>26</v>
      </c>
      <c r="AL27" s="908">
        <v>27</v>
      </c>
      <c r="AM27" s="910">
        <v>28</v>
      </c>
      <c r="AN27" s="914" t="s">
        <v>1801</v>
      </c>
      <c r="AO27" s="914" t="s">
        <v>1802</v>
      </c>
    </row>
    <row r="28" spans="1:41" s="871" customFormat="1" ht="13.5" thickBot="1">
      <c r="A28" s="917" t="s">
        <v>1803</v>
      </c>
      <c r="B28" s="918">
        <v>345323</v>
      </c>
      <c r="C28" s="919">
        <v>102</v>
      </c>
      <c r="D28" s="918">
        <v>345221</v>
      </c>
      <c r="E28" s="920" t="b">
        <f>B28=(C28+D28)</f>
        <v>1</v>
      </c>
      <c r="F28" s="921">
        <v>341207</v>
      </c>
      <c r="G28" s="922">
        <v>4014</v>
      </c>
      <c r="H28" s="920" t="b">
        <f>D28=(F28+G28)</f>
        <v>1</v>
      </c>
      <c r="I28" s="921">
        <v>174156</v>
      </c>
      <c r="J28" s="921">
        <v>1101</v>
      </c>
      <c r="K28" s="921">
        <v>0</v>
      </c>
      <c r="L28" s="923">
        <f>M28+N28</f>
        <v>20820</v>
      </c>
      <c r="M28" s="921">
        <v>20356</v>
      </c>
      <c r="N28" s="921">
        <v>464</v>
      </c>
      <c r="O28" s="923">
        <f>P28+Q28</f>
        <v>23080</v>
      </c>
      <c r="P28" s="921">
        <v>19171</v>
      </c>
      <c r="Q28" s="921">
        <v>3909</v>
      </c>
      <c r="R28" s="924"/>
      <c r="S28" s="924"/>
      <c r="T28" s="925" t="b">
        <f>N28+M28=L28</f>
        <v>1</v>
      </c>
      <c r="U28" s="926" t="b">
        <f>O28=P28+Q28</f>
        <v>1</v>
      </c>
      <c r="V28" s="927"/>
      <c r="W28" s="927"/>
      <c r="X28" s="917" t="s">
        <v>1803</v>
      </c>
      <c r="Y28" s="928">
        <v>213094</v>
      </c>
      <c r="Z28" s="929">
        <v>200480</v>
      </c>
      <c r="AA28" s="930">
        <v>12614</v>
      </c>
      <c r="AB28" s="931">
        <v>0</v>
      </c>
      <c r="AC28" s="920" t="b">
        <f>Y28=Z28+AA28+AB28</f>
        <v>1</v>
      </c>
      <c r="AD28" s="930">
        <v>0</v>
      </c>
      <c r="AE28" s="929">
        <v>37952</v>
      </c>
      <c r="AF28" s="930">
        <v>92148</v>
      </c>
      <c r="AG28" s="932">
        <v>82994</v>
      </c>
      <c r="AH28" s="933" t="b">
        <f>Y28=AD28+AE28+AF28+AG28</f>
        <v>1</v>
      </c>
      <c r="AI28" s="928">
        <v>132127</v>
      </c>
      <c r="AJ28" s="929">
        <v>31721</v>
      </c>
      <c r="AK28" s="934">
        <v>100406</v>
      </c>
      <c r="AL28" s="929">
        <v>111905</v>
      </c>
      <c r="AM28" s="930">
        <v>20222</v>
      </c>
      <c r="AN28" s="935" t="b">
        <f>AJ28+AK28=AL28+AM28</f>
        <v>1</v>
      </c>
      <c r="AO28" s="935" t="b">
        <f>D28=Y28+AI28</f>
        <v>1</v>
      </c>
    </row>
    <row r="29" spans="1:41" s="871" customFormat="1" ht="13.5" thickBot="1">
      <c r="A29" s="917" t="s">
        <v>1804</v>
      </c>
      <c r="B29" s="918">
        <v>55707</v>
      </c>
      <c r="C29" s="919">
        <v>76</v>
      </c>
      <c r="D29" s="918">
        <v>55631</v>
      </c>
      <c r="E29" s="920" t="b">
        <f>B29=(C29+D29)</f>
        <v>1</v>
      </c>
      <c r="F29" s="921">
        <v>48258</v>
      </c>
      <c r="G29" s="922">
        <v>7373</v>
      </c>
      <c r="H29" s="920" t="b">
        <f>D29=(F29+G29)</f>
        <v>1</v>
      </c>
      <c r="I29" s="921">
        <v>25434</v>
      </c>
      <c r="J29" s="921">
        <v>1822</v>
      </c>
      <c r="K29" s="921">
        <v>0</v>
      </c>
      <c r="L29" s="923">
        <f>M29+N29</f>
        <v>2590</v>
      </c>
      <c r="M29" s="937">
        <v>2448</v>
      </c>
      <c r="N29" s="937">
        <v>142</v>
      </c>
      <c r="O29" s="923">
        <f>P29+Q29</f>
        <v>6500</v>
      </c>
      <c r="P29" s="937">
        <v>4617</v>
      </c>
      <c r="Q29" s="937">
        <v>1883</v>
      </c>
      <c r="R29" s="924"/>
      <c r="S29" s="924"/>
      <c r="T29" s="925" t="b">
        <f>N29+M29=L29</f>
        <v>1</v>
      </c>
      <c r="U29" s="926" t="b">
        <f>O29=P29+Q29</f>
        <v>1</v>
      </c>
      <c r="V29" s="927"/>
      <c r="W29" s="927"/>
      <c r="X29" s="917" t="s">
        <v>1804</v>
      </c>
      <c r="Y29" s="928">
        <v>30732</v>
      </c>
      <c r="Z29" s="929">
        <v>0</v>
      </c>
      <c r="AA29" s="930">
        <v>30732</v>
      </c>
      <c r="AB29" s="931">
        <v>0</v>
      </c>
      <c r="AC29" s="920" t="b">
        <f>Y29=Z29+AA29+AB29</f>
        <v>1</v>
      </c>
      <c r="AD29" s="930">
        <v>821</v>
      </c>
      <c r="AE29" s="929">
        <v>8791</v>
      </c>
      <c r="AF29" s="930">
        <v>12992</v>
      </c>
      <c r="AG29" s="932">
        <v>8128</v>
      </c>
      <c r="AH29" s="933" t="b">
        <f>Y29=AD29+AE29+AF29+AG29</f>
        <v>1</v>
      </c>
      <c r="AI29" s="928">
        <v>24899</v>
      </c>
      <c r="AJ29" s="929">
        <v>2384</v>
      </c>
      <c r="AK29" s="934">
        <v>22515</v>
      </c>
      <c r="AL29" s="929">
        <v>19810</v>
      </c>
      <c r="AM29" s="930">
        <v>5089</v>
      </c>
      <c r="AN29" s="935" t="b">
        <f>AJ29+AK29=AL29+AM29</f>
        <v>1</v>
      </c>
      <c r="AO29" s="935" t="b">
        <f>D29=Y29+AI29</f>
        <v>1</v>
      </c>
    </row>
    <row r="30" spans="1:41" s="949" customFormat="1" ht="13.5" thickBot="1">
      <c r="A30" s="938" t="s">
        <v>1805</v>
      </c>
      <c r="B30" s="939">
        <f>SUM(B28:B29)</f>
        <v>401030</v>
      </c>
      <c r="C30" s="940">
        <f>SUM(C28:C29)</f>
        <v>178</v>
      </c>
      <c r="D30" s="940">
        <f>SUM(D28:D29)</f>
        <v>400852</v>
      </c>
      <c r="E30" s="941" t="b">
        <f>B30=(C30+D30)</f>
        <v>1</v>
      </c>
      <c r="F30" s="942">
        <f>SUM(F28:F29)</f>
        <v>389465</v>
      </c>
      <c r="G30" s="942">
        <f>SUM(G28:G29)</f>
        <v>11387</v>
      </c>
      <c r="H30" s="941" t="b">
        <f>D30=(F30+G30)</f>
        <v>1</v>
      </c>
      <c r="I30" s="942">
        <f>SUM(I28:I29)</f>
        <v>199590</v>
      </c>
      <c r="J30" s="942">
        <f>SUM(J28:J29)</f>
        <v>2923</v>
      </c>
      <c r="K30" s="942">
        <f>SUM(K28:K29)</f>
        <v>0</v>
      </c>
      <c r="L30" s="942">
        <f>M30+N30</f>
        <v>23410</v>
      </c>
      <c r="M30" s="942">
        <f>SUM(M28:M29)</f>
        <v>22804</v>
      </c>
      <c r="N30" s="942">
        <f>SUM(N28:N29)</f>
        <v>606</v>
      </c>
      <c r="O30" s="942">
        <f>P30+Q30</f>
        <v>29580</v>
      </c>
      <c r="P30" s="942">
        <f>SUM(P28:P29)</f>
        <v>23788</v>
      </c>
      <c r="Q30" s="942">
        <f>SUM(Q28:Q29)</f>
        <v>5792</v>
      </c>
      <c r="R30" s="943"/>
      <c r="S30" s="943"/>
      <c r="T30" s="944" t="b">
        <f>N30+M30=L30</f>
        <v>1</v>
      </c>
      <c r="U30" s="941" t="b">
        <f>O30=P30+Q30</f>
        <v>1</v>
      </c>
      <c r="V30" s="945"/>
      <c r="W30" s="945"/>
      <c r="X30" s="938" t="s">
        <v>1805</v>
      </c>
      <c r="Y30" s="938">
        <f>SUM(Y28:Y29)</f>
        <v>243826</v>
      </c>
      <c r="Z30" s="938">
        <f aca="true" t="shared" si="2" ref="Z30:AM30">SUM(Z28:Z29)</f>
        <v>200480</v>
      </c>
      <c r="AA30" s="938">
        <f t="shared" si="2"/>
        <v>43346</v>
      </c>
      <c r="AB30" s="938">
        <f t="shared" si="2"/>
        <v>0</v>
      </c>
      <c r="AC30" s="941" t="b">
        <f>Y30=Z30+AA30+AB30</f>
        <v>1</v>
      </c>
      <c r="AD30" s="938">
        <f t="shared" si="2"/>
        <v>821</v>
      </c>
      <c r="AE30" s="938">
        <f t="shared" si="2"/>
        <v>46743</v>
      </c>
      <c r="AF30" s="938">
        <f t="shared" si="2"/>
        <v>105140</v>
      </c>
      <c r="AG30" s="938">
        <f t="shared" si="2"/>
        <v>91122</v>
      </c>
      <c r="AH30" s="947" t="b">
        <f>Y30=AD30+AE30+AF30+AG30</f>
        <v>1</v>
      </c>
      <c r="AI30" s="938">
        <f t="shared" si="2"/>
        <v>157026</v>
      </c>
      <c r="AJ30" s="938">
        <f t="shared" si="2"/>
        <v>34105</v>
      </c>
      <c r="AK30" s="938">
        <f t="shared" si="2"/>
        <v>122921</v>
      </c>
      <c r="AL30" s="938">
        <f t="shared" si="2"/>
        <v>131715</v>
      </c>
      <c r="AM30" s="938">
        <f t="shared" si="2"/>
        <v>25311</v>
      </c>
      <c r="AN30" s="948" t="b">
        <f>AJ30+AK30=AL30+AM30</f>
        <v>1</v>
      </c>
      <c r="AO30" s="963" t="b">
        <f>D30=Y30+AI30</f>
        <v>1</v>
      </c>
    </row>
    <row r="31" spans="6:37" s="871" customFormat="1" ht="12.75">
      <c r="F31" s="870"/>
      <c r="R31" s="950"/>
      <c r="S31" s="950"/>
      <c r="AK31" s="871">
        <v>10040.6</v>
      </c>
    </row>
    <row r="32" spans="1:40" s="871" customFormat="1" ht="15.75" thickBot="1">
      <c r="A32" s="874" t="s">
        <v>1819</v>
      </c>
      <c r="B32" s="870"/>
      <c r="C32" s="870"/>
      <c r="D32" s="870"/>
      <c r="E32" s="870"/>
      <c r="G32" s="961"/>
      <c r="H32" s="961"/>
      <c r="I32" s="870"/>
      <c r="J32" s="870"/>
      <c r="K32" s="870"/>
      <c r="L32" s="870"/>
      <c r="M32" s="870"/>
      <c r="N32" s="870"/>
      <c r="O32" s="870"/>
      <c r="P32" s="870"/>
      <c r="Q32" s="870"/>
      <c r="R32" s="943" t="s">
        <v>1820</v>
      </c>
      <c r="S32" s="872"/>
      <c r="T32" s="870"/>
      <c r="U32" s="875" t="s">
        <v>1821</v>
      </c>
      <c r="V32" s="875"/>
      <c r="W32" s="870"/>
      <c r="X32" s="874" t="s">
        <v>1819</v>
      </c>
      <c r="Y32" s="870"/>
      <c r="Z32" s="870"/>
      <c r="AA32" s="870"/>
      <c r="AB32" s="870"/>
      <c r="AC32" s="870"/>
      <c r="AD32" s="870"/>
      <c r="AE32" s="870"/>
      <c r="AF32" s="959"/>
      <c r="AG32" s="870"/>
      <c r="AH32" s="870"/>
      <c r="AI32" s="870"/>
      <c r="AK32" s="876" t="s">
        <v>1822</v>
      </c>
      <c r="AL32" s="876"/>
      <c r="AM32" s="876"/>
      <c r="AN32" s="870"/>
    </row>
    <row r="33" spans="1:130" s="871" customFormat="1" ht="13.5" customHeight="1" thickBot="1">
      <c r="A33" s="1706" t="s">
        <v>1759</v>
      </c>
      <c r="B33" s="1712" t="s">
        <v>1760</v>
      </c>
      <c r="C33" s="1706" t="s">
        <v>1761</v>
      </c>
      <c r="D33" s="1709" t="s">
        <v>1813</v>
      </c>
      <c r="E33" s="1710"/>
      <c r="F33" s="1710"/>
      <c r="G33" s="1710"/>
      <c r="H33" s="1710"/>
      <c r="I33" s="1710"/>
      <c r="J33" s="1710"/>
      <c r="K33" s="1710"/>
      <c r="L33" s="1710"/>
      <c r="M33" s="1711"/>
      <c r="N33" s="1712" t="s">
        <v>1835</v>
      </c>
      <c r="O33" s="1713"/>
      <c r="P33" s="1714"/>
      <c r="Q33" s="1712" t="s">
        <v>1763</v>
      </c>
      <c r="R33" s="1713"/>
      <c r="S33" s="1714"/>
      <c r="T33" s="884" t="s">
        <v>1764</v>
      </c>
      <c r="U33" s="885"/>
      <c r="V33" s="890" t="s">
        <v>1764</v>
      </c>
      <c r="W33" s="964"/>
      <c r="X33" s="877" t="s">
        <v>1759</v>
      </c>
      <c r="Y33" s="1709" t="s">
        <v>1765</v>
      </c>
      <c r="Z33" s="1710"/>
      <c r="AA33" s="1710"/>
      <c r="AB33" s="1710"/>
      <c r="AC33" s="1710"/>
      <c r="AD33" s="1710"/>
      <c r="AE33" s="1710"/>
      <c r="AF33" s="1710"/>
      <c r="AG33" s="1710"/>
      <c r="AH33" s="1710"/>
      <c r="AI33" s="1710"/>
      <c r="AJ33" s="1710"/>
      <c r="AK33" s="1710"/>
      <c r="AL33" s="1710"/>
      <c r="AM33" s="1711"/>
      <c r="AN33" s="887"/>
      <c r="AO33" s="888"/>
      <c r="AP33" s="950"/>
      <c r="AQ33" s="950"/>
      <c r="AR33" s="950"/>
      <c r="AS33" s="950"/>
      <c r="AT33" s="950"/>
      <c r="AU33" s="950"/>
      <c r="AV33" s="950"/>
      <c r="AW33" s="950"/>
      <c r="AX33" s="950"/>
      <c r="AY33" s="950"/>
      <c r="AZ33" s="950"/>
      <c r="BA33" s="950"/>
      <c r="BB33" s="950"/>
      <c r="BC33" s="950"/>
      <c r="BD33" s="950"/>
      <c r="BE33" s="950"/>
      <c r="BF33" s="950"/>
      <c r="BG33" s="950"/>
      <c r="BH33" s="950"/>
      <c r="BI33" s="950"/>
      <c r="BJ33" s="950"/>
      <c r="BK33" s="950"/>
      <c r="BL33" s="950"/>
      <c r="BM33" s="950"/>
      <c r="BN33" s="950"/>
      <c r="BO33" s="950"/>
      <c r="BP33" s="950"/>
      <c r="BQ33" s="950"/>
      <c r="BR33" s="950"/>
      <c r="BS33" s="950"/>
      <c r="BT33" s="950"/>
      <c r="BU33" s="950"/>
      <c r="BV33" s="950"/>
      <c r="BW33" s="950"/>
      <c r="BX33" s="950"/>
      <c r="BY33" s="950"/>
      <c r="BZ33" s="950"/>
      <c r="CA33" s="950"/>
      <c r="CB33" s="950"/>
      <c r="CC33" s="950"/>
      <c r="CD33" s="950"/>
      <c r="CE33" s="950"/>
      <c r="CF33" s="950"/>
      <c r="CG33" s="950"/>
      <c r="CH33" s="950"/>
      <c r="CI33" s="950"/>
      <c r="CJ33" s="950"/>
      <c r="CK33" s="950"/>
      <c r="CL33" s="950"/>
      <c r="CM33" s="950"/>
      <c r="CN33" s="950"/>
      <c r="CO33" s="950"/>
      <c r="CP33" s="950"/>
      <c r="CQ33" s="950"/>
      <c r="CR33" s="950"/>
      <c r="CS33" s="950"/>
      <c r="CT33" s="950"/>
      <c r="CU33" s="950"/>
      <c r="CV33" s="950"/>
      <c r="CW33" s="950"/>
      <c r="CX33" s="950"/>
      <c r="CY33" s="950"/>
      <c r="CZ33" s="950"/>
      <c r="DA33" s="950"/>
      <c r="DB33" s="950"/>
      <c r="DC33" s="950"/>
      <c r="DD33" s="950"/>
      <c r="DE33" s="950"/>
      <c r="DF33" s="950"/>
      <c r="DG33" s="950"/>
      <c r="DH33" s="950"/>
      <c r="DI33" s="950"/>
      <c r="DJ33" s="950"/>
      <c r="DK33" s="950"/>
      <c r="DL33" s="950"/>
      <c r="DM33" s="950"/>
      <c r="DN33" s="950"/>
      <c r="DO33" s="950"/>
      <c r="DP33" s="950"/>
      <c r="DQ33" s="950"/>
      <c r="DR33" s="950"/>
      <c r="DS33" s="950"/>
      <c r="DT33" s="950"/>
      <c r="DU33" s="950"/>
      <c r="DV33" s="950"/>
      <c r="DW33" s="950"/>
      <c r="DX33" s="950"/>
      <c r="DY33" s="950"/>
      <c r="DZ33" s="950"/>
    </row>
    <row r="34" spans="1:130" s="871" customFormat="1" ht="24" customHeight="1" thickBot="1">
      <c r="A34" s="1724"/>
      <c r="B34" s="1731"/>
      <c r="C34" s="1724"/>
      <c r="D34" s="1733" t="s">
        <v>479</v>
      </c>
      <c r="E34" s="1725" t="s">
        <v>1764</v>
      </c>
      <c r="F34" s="1709" t="s">
        <v>1766</v>
      </c>
      <c r="G34" s="1710"/>
      <c r="H34" s="1710"/>
      <c r="I34" s="1710"/>
      <c r="J34" s="1710"/>
      <c r="K34" s="1710"/>
      <c r="L34" s="1710"/>
      <c r="M34" s="1711"/>
      <c r="N34" s="1715"/>
      <c r="O34" s="1716"/>
      <c r="P34" s="1717"/>
      <c r="Q34" s="1715"/>
      <c r="R34" s="1716"/>
      <c r="S34" s="1717"/>
      <c r="T34" s="892"/>
      <c r="U34" s="893"/>
      <c r="V34" s="894"/>
      <c r="W34" s="950"/>
      <c r="X34" s="889"/>
      <c r="Y34" s="1709" t="s">
        <v>1767</v>
      </c>
      <c r="Z34" s="1710"/>
      <c r="AA34" s="1710"/>
      <c r="AB34" s="1710"/>
      <c r="AC34" s="1710"/>
      <c r="AD34" s="1710"/>
      <c r="AE34" s="1710"/>
      <c r="AF34" s="1710"/>
      <c r="AG34" s="1711"/>
      <c r="AH34" s="890" t="s">
        <v>1764</v>
      </c>
      <c r="AI34" s="1734" t="s">
        <v>1768</v>
      </c>
      <c r="AJ34" s="1735"/>
      <c r="AK34" s="1735"/>
      <c r="AL34" s="1735"/>
      <c r="AM34" s="1736"/>
      <c r="AN34" s="892" t="s">
        <v>1764</v>
      </c>
      <c r="AO34" s="893"/>
      <c r="AP34" s="950"/>
      <c r="AQ34" s="950"/>
      <c r="AR34" s="950"/>
      <c r="AS34" s="950"/>
      <c r="AT34" s="950"/>
      <c r="AU34" s="950"/>
      <c r="AV34" s="950"/>
      <c r="AW34" s="950"/>
      <c r="AX34" s="950"/>
      <c r="AY34" s="950"/>
      <c r="AZ34" s="950"/>
      <c r="BA34" s="950"/>
      <c r="BB34" s="950"/>
      <c r="BC34" s="950"/>
      <c r="BD34" s="950"/>
      <c r="BE34" s="950"/>
      <c r="BF34" s="950"/>
      <c r="BG34" s="950"/>
      <c r="BH34" s="950"/>
      <c r="BI34" s="950"/>
      <c r="BJ34" s="950"/>
      <c r="BK34" s="950"/>
      <c r="BL34" s="950"/>
      <c r="BM34" s="950"/>
      <c r="BN34" s="950"/>
      <c r="BO34" s="950"/>
      <c r="BP34" s="950"/>
      <c r="BQ34" s="950"/>
      <c r="BR34" s="950"/>
      <c r="BS34" s="950"/>
      <c r="BT34" s="950"/>
      <c r="BU34" s="950"/>
      <c r="BV34" s="950"/>
      <c r="BW34" s="950"/>
      <c r="BX34" s="950"/>
      <c r="BY34" s="950"/>
      <c r="BZ34" s="950"/>
      <c r="CA34" s="950"/>
      <c r="CB34" s="950"/>
      <c r="CC34" s="950"/>
      <c r="CD34" s="950"/>
      <c r="CE34" s="950"/>
      <c r="CF34" s="950"/>
      <c r="CG34" s="950"/>
      <c r="CH34" s="950"/>
      <c r="CI34" s="950"/>
      <c r="CJ34" s="950"/>
      <c r="CK34" s="950"/>
      <c r="CL34" s="950"/>
      <c r="CM34" s="950"/>
      <c r="CN34" s="950"/>
      <c r="CO34" s="950"/>
      <c r="CP34" s="950"/>
      <c r="CQ34" s="950"/>
      <c r="CR34" s="950"/>
      <c r="CS34" s="950"/>
      <c r="CT34" s="950"/>
      <c r="CU34" s="950"/>
      <c r="CV34" s="950"/>
      <c r="CW34" s="950"/>
      <c r="CX34" s="950"/>
      <c r="CY34" s="950"/>
      <c r="CZ34" s="950"/>
      <c r="DA34" s="950"/>
      <c r="DB34" s="950"/>
      <c r="DC34" s="950"/>
      <c r="DD34" s="950"/>
      <c r="DE34" s="950"/>
      <c r="DF34" s="950"/>
      <c r="DG34" s="950"/>
      <c r="DH34" s="950"/>
      <c r="DI34" s="950"/>
      <c r="DJ34" s="950"/>
      <c r="DK34" s="950"/>
      <c r="DL34" s="950"/>
      <c r="DM34" s="950"/>
      <c r="DN34" s="950"/>
      <c r="DO34" s="950"/>
      <c r="DP34" s="950"/>
      <c r="DQ34" s="950"/>
      <c r="DR34" s="950"/>
      <c r="DS34" s="950"/>
      <c r="DT34" s="950"/>
      <c r="DU34" s="950"/>
      <c r="DV34" s="950"/>
      <c r="DW34" s="950"/>
      <c r="DX34" s="950"/>
      <c r="DY34" s="950"/>
      <c r="DZ34" s="950"/>
    </row>
    <row r="35" spans="1:130" s="871" customFormat="1" ht="24" customHeight="1" thickBot="1">
      <c r="A35" s="1724"/>
      <c r="B35" s="1731"/>
      <c r="C35" s="1724"/>
      <c r="D35" s="1724"/>
      <c r="E35" s="1726"/>
      <c r="F35" s="1709" t="s">
        <v>1769</v>
      </c>
      <c r="G35" s="1711"/>
      <c r="H35" s="890" t="s">
        <v>1764</v>
      </c>
      <c r="I35" s="1712" t="s">
        <v>1823</v>
      </c>
      <c r="J35" s="1712" t="s">
        <v>1824</v>
      </c>
      <c r="K35" s="1706" t="s">
        <v>1825</v>
      </c>
      <c r="L35" s="1706" t="s">
        <v>1771</v>
      </c>
      <c r="M35" s="1706" t="s">
        <v>1772</v>
      </c>
      <c r="N35" s="1706" t="s">
        <v>479</v>
      </c>
      <c r="O35" s="1709" t="s">
        <v>1766</v>
      </c>
      <c r="P35" s="1711"/>
      <c r="Q35" s="1706" t="s">
        <v>479</v>
      </c>
      <c r="R35" s="1709" t="s">
        <v>1766</v>
      </c>
      <c r="S35" s="1711"/>
      <c r="T35" s="892"/>
      <c r="U35" s="893"/>
      <c r="V35" s="894"/>
      <c r="W35" s="950"/>
      <c r="X35" s="889"/>
      <c r="Y35" s="1706" t="s">
        <v>479</v>
      </c>
      <c r="Z35" s="1712" t="s">
        <v>1773</v>
      </c>
      <c r="AA35" s="1713"/>
      <c r="AB35" s="1714"/>
      <c r="AC35" s="890" t="s">
        <v>1764</v>
      </c>
      <c r="AD35" s="1712" t="s">
        <v>1814</v>
      </c>
      <c r="AE35" s="1713"/>
      <c r="AF35" s="1713"/>
      <c r="AG35" s="1714"/>
      <c r="AH35" s="894"/>
      <c r="AI35" s="1706" t="s">
        <v>479</v>
      </c>
      <c r="AJ35" s="1709" t="s">
        <v>1775</v>
      </c>
      <c r="AK35" s="1711"/>
      <c r="AL35" s="1737" t="s">
        <v>1815</v>
      </c>
      <c r="AM35" s="1738"/>
      <c r="AN35" s="892"/>
      <c r="AO35" s="893"/>
      <c r="AP35" s="950"/>
      <c r="AQ35" s="950"/>
      <c r="AR35" s="950"/>
      <c r="AS35" s="950"/>
      <c r="AT35" s="950"/>
      <c r="AU35" s="950"/>
      <c r="AV35" s="950"/>
      <c r="AW35" s="950"/>
      <c r="AX35" s="950"/>
      <c r="AY35" s="950"/>
      <c r="AZ35" s="950"/>
      <c r="BA35" s="950"/>
      <c r="BB35" s="950"/>
      <c r="BC35" s="950"/>
      <c r="BD35" s="950"/>
      <c r="BE35" s="950"/>
      <c r="BF35" s="950"/>
      <c r="BG35" s="950"/>
      <c r="BH35" s="950"/>
      <c r="BI35" s="950"/>
      <c r="BJ35" s="950"/>
      <c r="BK35" s="950"/>
      <c r="BL35" s="950"/>
      <c r="BM35" s="950"/>
      <c r="BN35" s="950"/>
      <c r="BO35" s="950"/>
      <c r="BP35" s="950"/>
      <c r="BQ35" s="950"/>
      <c r="BR35" s="950"/>
      <c r="BS35" s="950"/>
      <c r="BT35" s="950"/>
      <c r="BU35" s="950"/>
      <c r="BV35" s="950"/>
      <c r="BW35" s="950"/>
      <c r="BX35" s="950"/>
      <c r="BY35" s="950"/>
      <c r="BZ35" s="950"/>
      <c r="CA35" s="950"/>
      <c r="CB35" s="950"/>
      <c r="CC35" s="950"/>
      <c r="CD35" s="950"/>
      <c r="CE35" s="950"/>
      <c r="CF35" s="950"/>
      <c r="CG35" s="950"/>
      <c r="CH35" s="950"/>
      <c r="CI35" s="950"/>
      <c r="CJ35" s="950"/>
      <c r="CK35" s="950"/>
      <c r="CL35" s="950"/>
      <c r="CM35" s="950"/>
      <c r="CN35" s="950"/>
      <c r="CO35" s="950"/>
      <c r="CP35" s="950"/>
      <c r="CQ35" s="950"/>
      <c r="CR35" s="950"/>
      <c r="CS35" s="950"/>
      <c r="CT35" s="950"/>
      <c r="CU35" s="950"/>
      <c r="CV35" s="950"/>
      <c r="CW35" s="950"/>
      <c r="CX35" s="950"/>
      <c r="CY35" s="950"/>
      <c r="CZ35" s="950"/>
      <c r="DA35" s="950"/>
      <c r="DB35" s="950"/>
      <c r="DC35" s="950"/>
      <c r="DD35" s="950"/>
      <c r="DE35" s="950"/>
      <c r="DF35" s="950"/>
      <c r="DG35" s="950"/>
      <c r="DH35" s="950"/>
      <c r="DI35" s="950"/>
      <c r="DJ35" s="950"/>
      <c r="DK35" s="950"/>
      <c r="DL35" s="950"/>
      <c r="DM35" s="950"/>
      <c r="DN35" s="950"/>
      <c r="DO35" s="950"/>
      <c r="DP35" s="950"/>
      <c r="DQ35" s="950"/>
      <c r="DR35" s="950"/>
      <c r="DS35" s="950"/>
      <c r="DT35" s="950"/>
      <c r="DU35" s="950"/>
      <c r="DV35" s="950"/>
      <c r="DW35" s="950"/>
      <c r="DX35" s="950"/>
      <c r="DY35" s="950"/>
      <c r="DZ35" s="950"/>
    </row>
    <row r="36" spans="1:130" s="871" customFormat="1" ht="38.25" customHeight="1" thickBot="1">
      <c r="A36" s="1728"/>
      <c r="B36" s="1732"/>
      <c r="C36" s="1728"/>
      <c r="D36" s="1728"/>
      <c r="E36" s="1727"/>
      <c r="F36" s="896" t="s">
        <v>1777</v>
      </c>
      <c r="G36" s="896" t="s">
        <v>1778</v>
      </c>
      <c r="H36" s="897"/>
      <c r="I36" s="1739"/>
      <c r="J36" s="1739"/>
      <c r="K36" s="1728"/>
      <c r="L36" s="1728"/>
      <c r="M36" s="1728"/>
      <c r="N36" s="1728"/>
      <c r="O36" s="882" t="s">
        <v>1779</v>
      </c>
      <c r="P36" s="881" t="s">
        <v>1780</v>
      </c>
      <c r="Q36" s="1728"/>
      <c r="R36" s="877" t="s">
        <v>1779</v>
      </c>
      <c r="S36" s="903" t="s">
        <v>1780</v>
      </c>
      <c r="T36" s="899"/>
      <c r="U36" s="900"/>
      <c r="V36" s="895"/>
      <c r="W36" s="950"/>
      <c r="X36" s="898"/>
      <c r="Y36" s="1728"/>
      <c r="Z36" s="902">
        <v>2.5</v>
      </c>
      <c r="AA36" s="962">
        <v>2</v>
      </c>
      <c r="AB36" s="880" t="s">
        <v>1781</v>
      </c>
      <c r="AC36" s="897"/>
      <c r="AD36" s="903" t="s">
        <v>1783</v>
      </c>
      <c r="AE36" s="903" t="s">
        <v>1816</v>
      </c>
      <c r="AF36" s="879" t="s">
        <v>1817</v>
      </c>
      <c r="AG36" s="903" t="s">
        <v>1818</v>
      </c>
      <c r="AH36" s="895"/>
      <c r="AI36" s="1728"/>
      <c r="AJ36" s="904">
        <v>2</v>
      </c>
      <c r="AK36" s="898" t="s">
        <v>1786</v>
      </c>
      <c r="AL36" s="898" t="s">
        <v>1787</v>
      </c>
      <c r="AM36" s="891" t="s">
        <v>1788</v>
      </c>
      <c r="AN36" s="899"/>
      <c r="AO36" s="900"/>
      <c r="AP36" s="950"/>
      <c r="AQ36" s="950"/>
      <c r="AR36" s="950"/>
      <c r="AS36" s="950"/>
      <c r="AT36" s="950"/>
      <c r="AU36" s="950"/>
      <c r="AV36" s="950"/>
      <c r="AW36" s="950"/>
      <c r="AX36" s="950"/>
      <c r="AY36" s="950"/>
      <c r="AZ36" s="950"/>
      <c r="BA36" s="950"/>
      <c r="BB36" s="950"/>
      <c r="BC36" s="950"/>
      <c r="BD36" s="950"/>
      <c r="BE36" s="950"/>
      <c r="BF36" s="950"/>
      <c r="BG36" s="950"/>
      <c r="BH36" s="950"/>
      <c r="BI36" s="950"/>
      <c r="BJ36" s="950"/>
      <c r="BK36" s="950"/>
      <c r="BL36" s="950"/>
      <c r="BM36" s="950"/>
      <c r="BN36" s="950"/>
      <c r="BO36" s="950"/>
      <c r="BP36" s="950"/>
      <c r="BQ36" s="950"/>
      <c r="BR36" s="950"/>
      <c r="BS36" s="950"/>
      <c r="BT36" s="950"/>
      <c r="BU36" s="950"/>
      <c r="BV36" s="950"/>
      <c r="BW36" s="950"/>
      <c r="BX36" s="950"/>
      <c r="BY36" s="950"/>
      <c r="BZ36" s="950"/>
      <c r="CA36" s="950"/>
      <c r="CB36" s="950"/>
      <c r="CC36" s="950"/>
      <c r="CD36" s="950"/>
      <c r="CE36" s="950"/>
      <c r="CF36" s="950"/>
      <c r="CG36" s="950"/>
      <c r="CH36" s="950"/>
      <c r="CI36" s="950"/>
      <c r="CJ36" s="950"/>
      <c r="CK36" s="950"/>
      <c r="CL36" s="950"/>
      <c r="CM36" s="950"/>
      <c r="CN36" s="950"/>
      <c r="CO36" s="950"/>
      <c r="CP36" s="950"/>
      <c r="CQ36" s="950"/>
      <c r="CR36" s="950"/>
      <c r="CS36" s="950"/>
      <c r="CT36" s="950"/>
      <c r="CU36" s="950"/>
      <c r="CV36" s="950"/>
      <c r="CW36" s="950"/>
      <c r="CX36" s="950"/>
      <c r="CY36" s="950"/>
      <c r="CZ36" s="950"/>
      <c r="DA36" s="950"/>
      <c r="DB36" s="950"/>
      <c r="DC36" s="950"/>
      <c r="DD36" s="950"/>
      <c r="DE36" s="950"/>
      <c r="DF36" s="950"/>
      <c r="DG36" s="950"/>
      <c r="DH36" s="950"/>
      <c r="DI36" s="950"/>
      <c r="DJ36" s="950"/>
      <c r="DK36" s="950"/>
      <c r="DL36" s="950"/>
      <c r="DM36" s="950"/>
      <c r="DN36" s="950"/>
      <c r="DO36" s="950"/>
      <c r="DP36" s="950"/>
      <c r="DQ36" s="950"/>
      <c r="DR36" s="950"/>
      <c r="DS36" s="950"/>
      <c r="DT36" s="950"/>
      <c r="DU36" s="950"/>
      <c r="DV36" s="950"/>
      <c r="DW36" s="950"/>
      <c r="DX36" s="950"/>
      <c r="DY36" s="950"/>
      <c r="DZ36" s="950"/>
    </row>
    <row r="37" spans="1:130" s="871" customFormat="1" ht="32.25" customHeight="1" thickBot="1">
      <c r="A37" s="905">
        <v>1</v>
      </c>
      <c r="B37" s="905" t="s">
        <v>1789</v>
      </c>
      <c r="C37" s="905">
        <v>3</v>
      </c>
      <c r="D37" s="905" t="s">
        <v>1826</v>
      </c>
      <c r="E37" s="965" t="s">
        <v>1791</v>
      </c>
      <c r="F37" s="910">
        <v>5</v>
      </c>
      <c r="G37" s="966">
        <v>6</v>
      </c>
      <c r="H37" s="965" t="s">
        <v>1792</v>
      </c>
      <c r="I37" s="905">
        <v>7</v>
      </c>
      <c r="J37" s="905">
        <v>8</v>
      </c>
      <c r="K37" s="910">
        <v>9</v>
      </c>
      <c r="L37" s="910">
        <v>10</v>
      </c>
      <c r="M37" s="911">
        <v>11</v>
      </c>
      <c r="N37" s="910" t="s">
        <v>1827</v>
      </c>
      <c r="O37" s="912">
        <v>13</v>
      </c>
      <c r="P37" s="912">
        <v>14</v>
      </c>
      <c r="Q37" s="912" t="s">
        <v>1828</v>
      </c>
      <c r="R37" s="912">
        <v>16</v>
      </c>
      <c r="S37" s="967">
        <v>17</v>
      </c>
      <c r="T37" s="968" t="s">
        <v>1829</v>
      </c>
      <c r="U37" s="969" t="s">
        <v>1830</v>
      </c>
      <c r="V37" s="968" t="s">
        <v>1831</v>
      </c>
      <c r="W37" s="950"/>
      <c r="X37" s="905" t="s">
        <v>726</v>
      </c>
      <c r="Y37" s="906" t="s">
        <v>1832</v>
      </c>
      <c r="Z37" s="906">
        <v>19</v>
      </c>
      <c r="AA37" s="906">
        <v>20</v>
      </c>
      <c r="AB37" s="906">
        <v>21</v>
      </c>
      <c r="AC37" s="970" t="s">
        <v>1798</v>
      </c>
      <c r="AD37" s="906">
        <v>22</v>
      </c>
      <c r="AE37" s="906">
        <v>23</v>
      </c>
      <c r="AF37" s="906">
        <v>24</v>
      </c>
      <c r="AG37" s="908">
        <v>25</v>
      </c>
      <c r="AH37" s="971" t="s">
        <v>1799</v>
      </c>
      <c r="AI37" s="906" t="s">
        <v>1833</v>
      </c>
      <c r="AJ37" s="906">
        <v>27</v>
      </c>
      <c r="AK37" s="908">
        <v>28</v>
      </c>
      <c r="AL37" s="908">
        <v>29</v>
      </c>
      <c r="AM37" s="908">
        <v>30</v>
      </c>
      <c r="AN37" s="914" t="s">
        <v>1801</v>
      </c>
      <c r="AO37" s="914" t="s">
        <v>1802</v>
      </c>
      <c r="AP37" s="950"/>
      <c r="AQ37" s="950"/>
      <c r="AR37" s="950"/>
      <c r="AS37" s="950"/>
      <c r="AT37" s="950"/>
      <c r="AU37" s="950"/>
      <c r="AV37" s="950"/>
      <c r="AW37" s="950"/>
      <c r="AX37" s="950"/>
      <c r="AY37" s="950"/>
      <c r="AZ37" s="950"/>
      <c r="BA37" s="950"/>
      <c r="BB37" s="950"/>
      <c r="BC37" s="950"/>
      <c r="BD37" s="950"/>
      <c r="BE37" s="950"/>
      <c r="BF37" s="950"/>
      <c r="BG37" s="950"/>
      <c r="BH37" s="950"/>
      <c r="BI37" s="950"/>
      <c r="BJ37" s="950"/>
      <c r="BK37" s="950"/>
      <c r="BL37" s="950"/>
      <c r="BM37" s="950"/>
      <c r="BN37" s="950"/>
      <c r="BO37" s="950"/>
      <c r="BP37" s="950"/>
      <c r="BQ37" s="950"/>
      <c r="BR37" s="950"/>
      <c r="BS37" s="950"/>
      <c r="BT37" s="950"/>
      <c r="BU37" s="950"/>
      <c r="BV37" s="950"/>
      <c r="BW37" s="950"/>
      <c r="BX37" s="950"/>
      <c r="BY37" s="950"/>
      <c r="BZ37" s="950"/>
      <c r="CA37" s="950"/>
      <c r="CB37" s="950"/>
      <c r="CC37" s="950"/>
      <c r="CD37" s="950"/>
      <c r="CE37" s="950"/>
      <c r="CF37" s="950"/>
      <c r="CG37" s="950"/>
      <c r="CH37" s="950"/>
      <c r="CI37" s="950"/>
      <c r="CJ37" s="950"/>
      <c r="CK37" s="950"/>
      <c r="CL37" s="950"/>
      <c r="CM37" s="950"/>
      <c r="CN37" s="950"/>
      <c r="CO37" s="950"/>
      <c r="CP37" s="950"/>
      <c r="CQ37" s="950"/>
      <c r="CR37" s="950"/>
      <c r="CS37" s="950"/>
      <c r="CT37" s="950"/>
      <c r="CU37" s="950"/>
      <c r="CV37" s="950"/>
      <c r="CW37" s="950"/>
      <c r="CX37" s="950"/>
      <c r="CY37" s="950"/>
      <c r="CZ37" s="950"/>
      <c r="DA37" s="950"/>
      <c r="DB37" s="950"/>
      <c r="DC37" s="950"/>
      <c r="DD37" s="950"/>
      <c r="DE37" s="950"/>
      <c r="DF37" s="950"/>
      <c r="DG37" s="950"/>
      <c r="DH37" s="950"/>
      <c r="DI37" s="950"/>
      <c r="DJ37" s="950"/>
      <c r="DK37" s="950"/>
      <c r="DL37" s="950"/>
      <c r="DM37" s="950"/>
      <c r="DN37" s="950"/>
      <c r="DO37" s="950"/>
      <c r="DP37" s="950"/>
      <c r="DQ37" s="950"/>
      <c r="DR37" s="950"/>
      <c r="DS37" s="950"/>
      <c r="DT37" s="950"/>
      <c r="DU37" s="950"/>
      <c r="DV37" s="950"/>
      <c r="DW37" s="950"/>
      <c r="DX37" s="950"/>
      <c r="DY37" s="950"/>
      <c r="DZ37" s="950"/>
    </row>
    <row r="38" spans="1:130" s="871" customFormat="1" ht="13.5" thickBot="1">
      <c r="A38" s="972" t="s">
        <v>1803</v>
      </c>
      <c r="B38" s="973">
        <f aca="true" t="shared" si="3" ref="B38:G39">B8+B18+B28</f>
        <v>356987</v>
      </c>
      <c r="C38" s="973">
        <f t="shared" si="3"/>
        <v>208</v>
      </c>
      <c r="D38" s="973">
        <f t="shared" si="3"/>
        <v>356779</v>
      </c>
      <c r="E38" s="920" t="b">
        <f>B38=(C38+D38)</f>
        <v>1</v>
      </c>
      <c r="F38" s="973">
        <f t="shared" si="3"/>
        <v>351466</v>
      </c>
      <c r="G38" s="973">
        <f t="shared" si="3"/>
        <v>5313</v>
      </c>
      <c r="H38" s="920" t="b">
        <f>D38=(F38+G38)</f>
        <v>1</v>
      </c>
      <c r="I38" s="974">
        <f>Y18+Y28+Y8</f>
        <v>218090</v>
      </c>
      <c r="J38" s="974">
        <f>AI8+AI18+AI28</f>
        <v>138689</v>
      </c>
      <c r="K38" s="973">
        <f aca="true" t="shared" si="4" ref="K38:S39">I8+I18+I28</f>
        <v>176994</v>
      </c>
      <c r="L38" s="973">
        <f t="shared" si="4"/>
        <v>1435</v>
      </c>
      <c r="M38" s="975">
        <f t="shared" si="4"/>
        <v>0</v>
      </c>
      <c r="N38" s="976">
        <f t="shared" si="4"/>
        <v>21455</v>
      </c>
      <c r="O38" s="977">
        <f t="shared" si="4"/>
        <v>20703</v>
      </c>
      <c r="P38" s="976">
        <f t="shared" si="4"/>
        <v>752</v>
      </c>
      <c r="Q38" s="977">
        <f t="shared" si="4"/>
        <v>23394</v>
      </c>
      <c r="R38" s="976">
        <f t="shared" si="4"/>
        <v>19469</v>
      </c>
      <c r="S38" s="977">
        <f t="shared" si="4"/>
        <v>3925</v>
      </c>
      <c r="T38" s="925" t="b">
        <f>O38+P38=N38</f>
        <v>1</v>
      </c>
      <c r="U38" s="926" t="b">
        <f>Q38=R38+S38</f>
        <v>1</v>
      </c>
      <c r="V38" s="978" t="b">
        <f>D38=I38+J38</f>
        <v>1</v>
      </c>
      <c r="W38" s="950"/>
      <c r="X38" s="917" t="s">
        <v>1803</v>
      </c>
      <c r="Y38" s="979">
        <f>Y8+Y18+Y28</f>
        <v>218090</v>
      </c>
      <c r="Z38" s="979">
        <f aca="true" t="shared" si="5" ref="Z38:AM39">Z8+Z18+Z28</f>
        <v>204666</v>
      </c>
      <c r="AA38" s="979">
        <f t="shared" si="5"/>
        <v>13424</v>
      </c>
      <c r="AB38" s="979">
        <f t="shared" si="5"/>
        <v>0</v>
      </c>
      <c r="AC38" s="920" t="b">
        <f>Y38=Z38+AA38+AB38</f>
        <v>1</v>
      </c>
      <c r="AD38" s="979">
        <f t="shared" si="5"/>
        <v>0</v>
      </c>
      <c r="AE38" s="979">
        <f t="shared" si="5"/>
        <v>37952</v>
      </c>
      <c r="AF38" s="979">
        <f t="shared" si="5"/>
        <v>94165</v>
      </c>
      <c r="AG38" s="979">
        <f t="shared" si="5"/>
        <v>85973</v>
      </c>
      <c r="AH38" s="933" t="b">
        <f>Y38=AD38+AE38+AF38+AG38</f>
        <v>1</v>
      </c>
      <c r="AI38" s="979">
        <f t="shared" si="5"/>
        <v>138689</v>
      </c>
      <c r="AJ38" s="979">
        <f t="shared" si="5"/>
        <v>33884</v>
      </c>
      <c r="AK38" s="979">
        <f t="shared" si="5"/>
        <v>104805</v>
      </c>
      <c r="AL38" s="979">
        <f t="shared" si="5"/>
        <v>117513</v>
      </c>
      <c r="AM38" s="980">
        <f t="shared" si="5"/>
        <v>21176</v>
      </c>
      <c r="AN38" s="935" t="b">
        <f>AJ38+AK38=AL38+AM38</f>
        <v>1</v>
      </c>
      <c r="AO38" s="935" t="b">
        <f>D38=Y38+AI38</f>
        <v>1</v>
      </c>
      <c r="AP38" s="950"/>
      <c r="AQ38" s="950"/>
      <c r="AR38" s="950"/>
      <c r="AS38" s="950"/>
      <c r="AT38" s="950"/>
      <c r="AU38" s="950"/>
      <c r="AV38" s="950"/>
      <c r="AW38" s="950"/>
      <c r="AX38" s="950"/>
      <c r="AY38" s="950"/>
      <c r="AZ38" s="950"/>
      <c r="BA38" s="950"/>
      <c r="BB38" s="950"/>
      <c r="BC38" s="950"/>
      <c r="BD38" s="950"/>
      <c r="BE38" s="950"/>
      <c r="BF38" s="950"/>
      <c r="BG38" s="950"/>
      <c r="BH38" s="950"/>
      <c r="BI38" s="950"/>
      <c r="BJ38" s="950"/>
      <c r="BK38" s="950"/>
      <c r="BL38" s="950"/>
      <c r="BM38" s="950"/>
      <c r="BN38" s="950"/>
      <c r="BO38" s="950"/>
      <c r="BP38" s="950"/>
      <c r="BQ38" s="950"/>
      <c r="BR38" s="950"/>
      <c r="BS38" s="950"/>
      <c r="BT38" s="950"/>
      <c r="BU38" s="950"/>
      <c r="BV38" s="950"/>
      <c r="BW38" s="950"/>
      <c r="BX38" s="950"/>
      <c r="BY38" s="950"/>
      <c r="BZ38" s="950"/>
      <c r="CA38" s="950"/>
      <c r="CB38" s="950"/>
      <c r="CC38" s="950"/>
      <c r="CD38" s="950"/>
      <c r="CE38" s="950"/>
      <c r="CF38" s="950"/>
      <c r="CG38" s="950"/>
      <c r="CH38" s="950"/>
      <c r="CI38" s="950"/>
      <c r="CJ38" s="950"/>
      <c r="CK38" s="950"/>
      <c r="CL38" s="950"/>
      <c r="CM38" s="950"/>
      <c r="CN38" s="950"/>
      <c r="CO38" s="950"/>
      <c r="CP38" s="950"/>
      <c r="CQ38" s="950"/>
      <c r="CR38" s="950"/>
      <c r="CS38" s="950"/>
      <c r="CT38" s="950"/>
      <c r="CU38" s="950"/>
      <c r="CV38" s="950"/>
      <c r="CW38" s="950"/>
      <c r="CX38" s="950"/>
      <c r="CY38" s="950"/>
      <c r="CZ38" s="950"/>
      <c r="DA38" s="950"/>
      <c r="DB38" s="950"/>
      <c r="DC38" s="950"/>
      <c r="DD38" s="950"/>
      <c r="DE38" s="950"/>
      <c r="DF38" s="950"/>
      <c r="DG38" s="950"/>
      <c r="DH38" s="950"/>
      <c r="DI38" s="950"/>
      <c r="DJ38" s="950"/>
      <c r="DK38" s="950"/>
      <c r="DL38" s="950"/>
      <c r="DM38" s="950"/>
      <c r="DN38" s="950"/>
      <c r="DO38" s="950"/>
      <c r="DP38" s="950"/>
      <c r="DQ38" s="950"/>
      <c r="DR38" s="950"/>
      <c r="DS38" s="950"/>
      <c r="DT38" s="950"/>
      <c r="DU38" s="950"/>
      <c r="DV38" s="950"/>
      <c r="DW38" s="950"/>
      <c r="DX38" s="950"/>
      <c r="DY38" s="950"/>
      <c r="DZ38" s="950"/>
    </row>
    <row r="39" spans="1:130" s="871" customFormat="1" ht="13.5" thickBot="1">
      <c r="A39" s="981" t="s">
        <v>1804</v>
      </c>
      <c r="B39" s="982">
        <f t="shared" si="3"/>
        <v>75833</v>
      </c>
      <c r="C39" s="982">
        <f t="shared" si="3"/>
        <v>190</v>
      </c>
      <c r="D39" s="982">
        <f t="shared" si="3"/>
        <v>75643</v>
      </c>
      <c r="E39" s="920" t="b">
        <f>B39=(C39+D39)</f>
        <v>1</v>
      </c>
      <c r="F39" s="982">
        <f t="shared" si="3"/>
        <v>65176</v>
      </c>
      <c r="G39" s="982">
        <f t="shared" si="3"/>
        <v>10467</v>
      </c>
      <c r="H39" s="920" t="b">
        <f>D39=(F39+G39)</f>
        <v>1</v>
      </c>
      <c r="I39" s="983">
        <f>Y19+Y29+Y9</f>
        <v>38982</v>
      </c>
      <c r="J39" s="983">
        <f>AI9+AI19+AI29</f>
        <v>36661</v>
      </c>
      <c r="K39" s="982">
        <f t="shared" si="4"/>
        <v>33211</v>
      </c>
      <c r="L39" s="982">
        <f t="shared" si="4"/>
        <v>3891</v>
      </c>
      <c r="M39" s="984">
        <f t="shared" si="4"/>
        <v>0</v>
      </c>
      <c r="N39" s="985">
        <f t="shared" si="4"/>
        <v>4453</v>
      </c>
      <c r="O39" s="986">
        <f t="shared" si="4"/>
        <v>3301</v>
      </c>
      <c r="P39" s="985">
        <f t="shared" si="4"/>
        <v>1152</v>
      </c>
      <c r="Q39" s="986">
        <f t="shared" si="4"/>
        <v>6594</v>
      </c>
      <c r="R39" s="985">
        <f t="shared" si="4"/>
        <v>4684</v>
      </c>
      <c r="S39" s="986">
        <f t="shared" si="4"/>
        <v>1910</v>
      </c>
      <c r="T39" s="925" t="b">
        <f>O39+P39=N39</f>
        <v>1</v>
      </c>
      <c r="U39" s="987" t="b">
        <f>Q39=R39+S39</f>
        <v>1</v>
      </c>
      <c r="V39" s="988" t="b">
        <f>D39=I39+J39</f>
        <v>1</v>
      </c>
      <c r="W39" s="950"/>
      <c r="X39" s="917" t="s">
        <v>1804</v>
      </c>
      <c r="Y39" s="982">
        <f>Y9+Y19+Y29</f>
        <v>38982</v>
      </c>
      <c r="Z39" s="982">
        <f t="shared" si="5"/>
        <v>0</v>
      </c>
      <c r="AA39" s="982">
        <f t="shared" si="5"/>
        <v>38982</v>
      </c>
      <c r="AB39" s="982">
        <f t="shared" si="5"/>
        <v>0</v>
      </c>
      <c r="AC39" s="920" t="b">
        <f>Y39=Z39+AA39+AB39</f>
        <v>1</v>
      </c>
      <c r="AD39" s="982">
        <f t="shared" si="5"/>
        <v>821</v>
      </c>
      <c r="AE39" s="982">
        <f t="shared" si="5"/>
        <v>9712</v>
      </c>
      <c r="AF39" s="982">
        <f t="shared" si="5"/>
        <v>16727</v>
      </c>
      <c r="AG39" s="982">
        <f t="shared" si="5"/>
        <v>11722</v>
      </c>
      <c r="AH39" s="933" t="b">
        <f>Y39=AD39+AE39+AF39+AG39</f>
        <v>1</v>
      </c>
      <c r="AI39" s="982">
        <f t="shared" si="5"/>
        <v>36661</v>
      </c>
      <c r="AJ39" s="982">
        <f t="shared" si="5"/>
        <v>4113</v>
      </c>
      <c r="AK39" s="982">
        <f t="shared" si="5"/>
        <v>32548</v>
      </c>
      <c r="AL39" s="982">
        <f t="shared" si="5"/>
        <v>28991</v>
      </c>
      <c r="AM39" s="984">
        <f t="shared" si="5"/>
        <v>7670</v>
      </c>
      <c r="AN39" s="935" t="b">
        <f>AJ39+AK39=AL39+AM39</f>
        <v>1</v>
      </c>
      <c r="AO39" s="935" t="b">
        <f>D39=Y39+AI39</f>
        <v>1</v>
      </c>
      <c r="AP39" s="950"/>
      <c r="AQ39" s="950"/>
      <c r="AR39" s="950"/>
      <c r="AS39" s="950"/>
      <c r="AT39" s="950"/>
      <c r="AU39" s="950"/>
      <c r="AV39" s="950"/>
      <c r="AW39" s="950"/>
      <c r="AX39" s="950"/>
      <c r="AY39" s="950"/>
      <c r="AZ39" s="950"/>
      <c r="BA39" s="950"/>
      <c r="BB39" s="950"/>
      <c r="BC39" s="950"/>
      <c r="BD39" s="950"/>
      <c r="BE39" s="950"/>
      <c r="BF39" s="950"/>
      <c r="BG39" s="950"/>
      <c r="BH39" s="950"/>
      <c r="BI39" s="950"/>
      <c r="BJ39" s="950"/>
      <c r="BK39" s="950"/>
      <c r="BL39" s="950"/>
      <c r="BM39" s="950"/>
      <c r="BN39" s="950"/>
      <c r="BO39" s="950"/>
      <c r="BP39" s="950"/>
      <c r="BQ39" s="950"/>
      <c r="BR39" s="950"/>
      <c r="BS39" s="950"/>
      <c r="BT39" s="950"/>
      <c r="BU39" s="950"/>
      <c r="BV39" s="950"/>
      <c r="BW39" s="950"/>
      <c r="BX39" s="950"/>
      <c r="BY39" s="950"/>
      <c r="BZ39" s="950"/>
      <c r="CA39" s="950"/>
      <c r="CB39" s="950"/>
      <c r="CC39" s="950"/>
      <c r="CD39" s="950"/>
      <c r="CE39" s="950"/>
      <c r="CF39" s="950"/>
      <c r="CG39" s="950"/>
      <c r="CH39" s="950"/>
      <c r="CI39" s="950"/>
      <c r="CJ39" s="950"/>
      <c r="CK39" s="950"/>
      <c r="CL39" s="950"/>
      <c r="CM39" s="950"/>
      <c r="CN39" s="950"/>
      <c r="CO39" s="950"/>
      <c r="CP39" s="950"/>
      <c r="CQ39" s="950"/>
      <c r="CR39" s="950"/>
      <c r="CS39" s="950"/>
      <c r="CT39" s="950"/>
      <c r="CU39" s="950"/>
      <c r="CV39" s="950"/>
      <c r="CW39" s="950"/>
      <c r="CX39" s="950"/>
      <c r="CY39" s="950"/>
      <c r="CZ39" s="950"/>
      <c r="DA39" s="950"/>
      <c r="DB39" s="950"/>
      <c r="DC39" s="950"/>
      <c r="DD39" s="950"/>
      <c r="DE39" s="950"/>
      <c r="DF39" s="950"/>
      <c r="DG39" s="950"/>
      <c r="DH39" s="950"/>
      <c r="DI39" s="950"/>
      <c r="DJ39" s="950"/>
      <c r="DK39" s="950"/>
      <c r="DL39" s="950"/>
      <c r="DM39" s="950"/>
      <c r="DN39" s="950"/>
      <c r="DO39" s="950"/>
      <c r="DP39" s="950"/>
      <c r="DQ39" s="950"/>
      <c r="DR39" s="950"/>
      <c r="DS39" s="950"/>
      <c r="DT39" s="950"/>
      <c r="DU39" s="950"/>
      <c r="DV39" s="950"/>
      <c r="DW39" s="950"/>
      <c r="DX39" s="950"/>
      <c r="DY39" s="950"/>
      <c r="DZ39" s="950"/>
    </row>
    <row r="40" spans="1:130" s="949" customFormat="1" ht="13.5" thickBot="1">
      <c r="A40" s="878" t="s">
        <v>1834</v>
      </c>
      <c r="B40" s="989">
        <f>SUM(B38:B39)</f>
        <v>432820</v>
      </c>
      <c r="C40" s="989">
        <f>SUM(C38:C39)</f>
        <v>398</v>
      </c>
      <c r="D40" s="989">
        <f>SUM(D38:D39)</f>
        <v>432422</v>
      </c>
      <c r="E40" s="941" t="b">
        <f>B40=(C40+D40)</f>
        <v>1</v>
      </c>
      <c r="F40" s="989">
        <f>SUM(F38:F39)</f>
        <v>416642</v>
      </c>
      <c r="G40" s="989">
        <f>SUM(G38:G39)</f>
        <v>15780</v>
      </c>
      <c r="H40" s="941" t="b">
        <f>D40=(F40+G40)</f>
        <v>1</v>
      </c>
      <c r="I40" s="989">
        <f aca="true" t="shared" si="6" ref="I40:S40">SUM(I38:I39)</f>
        <v>257072</v>
      </c>
      <c r="J40" s="989">
        <f t="shared" si="6"/>
        <v>175350</v>
      </c>
      <c r="K40" s="989">
        <f t="shared" si="6"/>
        <v>210205</v>
      </c>
      <c r="L40" s="989">
        <f t="shared" si="6"/>
        <v>5326</v>
      </c>
      <c r="M40" s="990">
        <f t="shared" si="6"/>
        <v>0</v>
      </c>
      <c r="N40" s="991">
        <f t="shared" si="6"/>
        <v>25908</v>
      </c>
      <c r="O40" s="992">
        <f t="shared" si="6"/>
        <v>24004</v>
      </c>
      <c r="P40" s="992">
        <f t="shared" si="6"/>
        <v>1904</v>
      </c>
      <c r="Q40" s="992">
        <f t="shared" si="6"/>
        <v>29988</v>
      </c>
      <c r="R40" s="992">
        <f t="shared" si="6"/>
        <v>24153</v>
      </c>
      <c r="S40" s="992">
        <f t="shared" si="6"/>
        <v>5835</v>
      </c>
      <c r="T40" s="925" t="b">
        <f>O40+P40=N40</f>
        <v>1</v>
      </c>
      <c r="U40" s="941" t="b">
        <f>Q40=R40+S40</f>
        <v>1</v>
      </c>
      <c r="V40" s="941" t="b">
        <f>D40=I40+J40</f>
        <v>1</v>
      </c>
      <c r="W40" s="993"/>
      <c r="X40" s="938" t="s">
        <v>1805</v>
      </c>
      <c r="Y40" s="989">
        <f>SUM(Y38:Y39)</f>
        <v>257072</v>
      </c>
      <c r="Z40" s="989">
        <f aca="true" t="shared" si="7" ref="Z40:AM40">SUM(Z38:Z39)</f>
        <v>204666</v>
      </c>
      <c r="AA40" s="989">
        <f t="shared" si="7"/>
        <v>52406</v>
      </c>
      <c r="AB40" s="989">
        <f t="shared" si="7"/>
        <v>0</v>
      </c>
      <c r="AC40" s="941" t="b">
        <f>Y40=Z40+AA40+AB40</f>
        <v>1</v>
      </c>
      <c r="AD40" s="989">
        <f t="shared" si="7"/>
        <v>821</v>
      </c>
      <c r="AE40" s="989">
        <f t="shared" si="7"/>
        <v>47664</v>
      </c>
      <c r="AF40" s="989">
        <f t="shared" si="7"/>
        <v>110892</v>
      </c>
      <c r="AG40" s="989">
        <f t="shared" si="7"/>
        <v>97695</v>
      </c>
      <c r="AH40" s="947" t="b">
        <f>Y40=AD40+AE40+AF40+AG40</f>
        <v>1</v>
      </c>
      <c r="AI40" s="989">
        <f t="shared" si="7"/>
        <v>175350</v>
      </c>
      <c r="AJ40" s="989">
        <f t="shared" si="7"/>
        <v>37997</v>
      </c>
      <c r="AK40" s="989">
        <f t="shared" si="7"/>
        <v>137353</v>
      </c>
      <c r="AL40" s="989">
        <f t="shared" si="7"/>
        <v>146504</v>
      </c>
      <c r="AM40" s="990">
        <f t="shared" si="7"/>
        <v>28846</v>
      </c>
      <c r="AN40" s="948" t="b">
        <f>AJ40+AK40=AL40+AM40</f>
        <v>1</v>
      </c>
      <c r="AO40" s="963" t="b">
        <f>D40=Y40+AI40</f>
        <v>1</v>
      </c>
      <c r="AP40" s="993"/>
      <c r="AQ40" s="993"/>
      <c r="AR40" s="993"/>
      <c r="AS40" s="993"/>
      <c r="AT40" s="993"/>
      <c r="AU40" s="993"/>
      <c r="AV40" s="993"/>
      <c r="AW40" s="993"/>
      <c r="AX40" s="993"/>
      <c r="AY40" s="993"/>
      <c r="AZ40" s="993"/>
      <c r="BA40" s="993"/>
      <c r="BB40" s="993"/>
      <c r="BC40" s="993"/>
      <c r="BD40" s="993"/>
      <c r="BE40" s="993"/>
      <c r="BF40" s="993"/>
      <c r="BG40" s="993"/>
      <c r="BH40" s="993"/>
      <c r="BI40" s="993"/>
      <c r="BJ40" s="993"/>
      <c r="BK40" s="993"/>
      <c r="BL40" s="993"/>
      <c r="BM40" s="993"/>
      <c r="BN40" s="993"/>
      <c r="BO40" s="993"/>
      <c r="BP40" s="993"/>
      <c r="BQ40" s="993"/>
      <c r="BR40" s="993"/>
      <c r="BS40" s="993"/>
      <c r="BT40" s="993"/>
      <c r="BU40" s="993"/>
      <c r="BV40" s="993"/>
      <c r="BW40" s="993"/>
      <c r="BX40" s="993"/>
      <c r="BY40" s="993"/>
      <c r="BZ40" s="993"/>
      <c r="CA40" s="993"/>
      <c r="CB40" s="993"/>
      <c r="CC40" s="993"/>
      <c r="CD40" s="993"/>
      <c r="CE40" s="993"/>
      <c r="CF40" s="993"/>
      <c r="CG40" s="993"/>
      <c r="CH40" s="993"/>
      <c r="CI40" s="993"/>
      <c r="CJ40" s="993"/>
      <c r="CK40" s="993"/>
      <c r="CL40" s="993"/>
      <c r="CM40" s="993"/>
      <c r="CN40" s="993"/>
      <c r="CO40" s="993"/>
      <c r="CP40" s="993"/>
      <c r="CQ40" s="993"/>
      <c r="CR40" s="993"/>
      <c r="CS40" s="993"/>
      <c r="CT40" s="993"/>
      <c r="CU40" s="993"/>
      <c r="CV40" s="993"/>
      <c r="CW40" s="993"/>
      <c r="CX40" s="993"/>
      <c r="CY40" s="993"/>
      <c r="CZ40" s="993"/>
      <c r="DA40" s="993"/>
      <c r="DB40" s="993"/>
      <c r="DC40" s="993"/>
      <c r="DD40" s="993"/>
      <c r="DE40" s="993"/>
      <c r="DF40" s="993"/>
      <c r="DG40" s="993"/>
      <c r="DH40" s="993"/>
      <c r="DI40" s="993"/>
      <c r="DJ40" s="993"/>
      <c r="DK40" s="993"/>
      <c r="DL40" s="993"/>
      <c r="DM40" s="993"/>
      <c r="DN40" s="993"/>
      <c r="DO40" s="993"/>
      <c r="DP40" s="993"/>
      <c r="DQ40" s="993"/>
      <c r="DR40" s="993"/>
      <c r="DS40" s="993"/>
      <c r="DT40" s="993"/>
      <c r="DU40" s="993"/>
      <c r="DV40" s="993"/>
      <c r="DW40" s="993"/>
      <c r="DX40" s="993"/>
      <c r="DY40" s="993"/>
      <c r="DZ40" s="993"/>
    </row>
    <row r="42" spans="1:13" ht="12.75">
      <c r="A42" s="995"/>
      <c r="B42" s="995"/>
      <c r="C42" s="995"/>
      <c r="D42" s="995"/>
      <c r="E42" s="995"/>
      <c r="F42" s="995"/>
      <c r="G42" s="995"/>
      <c r="H42" s="995"/>
      <c r="I42" s="995"/>
      <c r="J42" s="995"/>
      <c r="K42" s="995"/>
      <c r="L42" s="995"/>
      <c r="M42" s="995"/>
    </row>
    <row r="43" spans="1:13" ht="12.75">
      <c r="A43" s="995"/>
      <c r="B43" s="995"/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</row>
    <row r="44" spans="1:13" ht="12.75">
      <c r="A44" s="996"/>
      <c r="B44" s="996"/>
      <c r="C44" s="996"/>
      <c r="D44" s="996"/>
      <c r="E44" s="996"/>
      <c r="F44" s="996"/>
      <c r="G44" s="996"/>
      <c r="H44" s="996"/>
      <c r="I44" s="996"/>
      <c r="J44" s="996"/>
      <c r="K44" s="996"/>
      <c r="L44" s="996"/>
      <c r="M44" s="996"/>
    </row>
    <row r="45" spans="1:13" ht="12.75">
      <c r="A45" s="996"/>
      <c r="B45" s="996"/>
      <c r="C45" s="996"/>
      <c r="D45" s="996"/>
      <c r="E45" s="996"/>
      <c r="F45" s="996"/>
      <c r="G45" s="996"/>
      <c r="H45" s="996"/>
      <c r="I45" s="996"/>
      <c r="J45" s="996"/>
      <c r="K45" s="996"/>
      <c r="L45" s="996"/>
      <c r="M45" s="996"/>
    </row>
    <row r="46" spans="1:13" ht="12.75">
      <c r="A46" s="996"/>
      <c r="B46" s="996"/>
      <c r="C46" s="996"/>
      <c r="D46" s="996"/>
      <c r="E46" s="996"/>
      <c r="F46" s="996"/>
      <c r="G46" s="996"/>
      <c r="H46" s="996"/>
      <c r="I46" s="996"/>
      <c r="J46" s="996"/>
      <c r="K46" s="996"/>
      <c r="L46" s="996"/>
      <c r="M46" s="996"/>
    </row>
    <row r="47" spans="1:13" ht="12.75">
      <c r="A47" s="996"/>
      <c r="B47" s="996"/>
      <c r="C47" s="996"/>
      <c r="D47" s="996"/>
      <c r="E47" s="996"/>
      <c r="F47" s="996"/>
      <c r="G47" s="996"/>
      <c r="H47" s="996"/>
      <c r="I47" s="996"/>
      <c r="J47" s="996"/>
      <c r="K47" s="996"/>
      <c r="L47" s="996"/>
      <c r="M47" s="996"/>
    </row>
    <row r="48" spans="4:11" ht="12.75">
      <c r="D48" s="997"/>
      <c r="E48" s="997"/>
      <c r="F48" s="997"/>
      <c r="G48" s="997"/>
      <c r="H48" s="997"/>
      <c r="I48" s="998"/>
      <c r="J48" s="998"/>
      <c r="K48" s="997"/>
    </row>
  </sheetData>
  <mergeCells count="119">
    <mergeCell ref="AJ35:AK35"/>
    <mergeCell ref="AL35:AM35"/>
    <mergeCell ref="Y35:Y36"/>
    <mergeCell ref="Z35:AB35"/>
    <mergeCell ref="AD35:AG35"/>
    <mergeCell ref="AI35:AI36"/>
    <mergeCell ref="N35:N36"/>
    <mergeCell ref="O35:P35"/>
    <mergeCell ref="Q35:Q36"/>
    <mergeCell ref="R35:S35"/>
    <mergeCell ref="E34:E36"/>
    <mergeCell ref="F34:M34"/>
    <mergeCell ref="Y34:AG34"/>
    <mergeCell ref="AI34:AM34"/>
    <mergeCell ref="F35:G35"/>
    <mergeCell ref="I35:I36"/>
    <mergeCell ref="J35:J36"/>
    <mergeCell ref="K35:K36"/>
    <mergeCell ref="L35:L36"/>
    <mergeCell ref="M35:M36"/>
    <mergeCell ref="AJ25:AK25"/>
    <mergeCell ref="AL25:AM25"/>
    <mergeCell ref="A33:A36"/>
    <mergeCell ref="B33:B36"/>
    <mergeCell ref="C33:C36"/>
    <mergeCell ref="D33:M33"/>
    <mergeCell ref="N33:P34"/>
    <mergeCell ref="Q33:S34"/>
    <mergeCell ref="Y33:AM33"/>
    <mergeCell ref="D34:D36"/>
    <mergeCell ref="AN24:AO26"/>
    <mergeCell ref="F25:G25"/>
    <mergeCell ref="I25:I26"/>
    <mergeCell ref="J25:J26"/>
    <mergeCell ref="K25:K26"/>
    <mergeCell ref="L25:L26"/>
    <mergeCell ref="M25:N25"/>
    <mergeCell ref="O25:O26"/>
    <mergeCell ref="P25:Q25"/>
    <mergeCell ref="Y25:Y26"/>
    <mergeCell ref="Y23:AM23"/>
    <mergeCell ref="D24:D26"/>
    <mergeCell ref="E24:E26"/>
    <mergeCell ref="F24:K24"/>
    <mergeCell ref="Y24:AG24"/>
    <mergeCell ref="AH24:AH26"/>
    <mergeCell ref="AI24:AM24"/>
    <mergeCell ref="Z25:AB25"/>
    <mergeCell ref="AD25:AG25"/>
    <mergeCell ref="AI25:AI26"/>
    <mergeCell ref="AJ15:AK15"/>
    <mergeCell ref="AL15:AM15"/>
    <mergeCell ref="A23:A26"/>
    <mergeCell ref="B23:B26"/>
    <mergeCell ref="C23:C26"/>
    <mergeCell ref="D23:K23"/>
    <mergeCell ref="L23:N24"/>
    <mergeCell ref="O23:Q24"/>
    <mergeCell ref="T23:U26"/>
    <mergeCell ref="X23:X26"/>
    <mergeCell ref="AN14:AO16"/>
    <mergeCell ref="F15:G15"/>
    <mergeCell ref="I15:I16"/>
    <mergeCell ref="J15:J16"/>
    <mergeCell ref="K15:K16"/>
    <mergeCell ref="L15:L16"/>
    <mergeCell ref="M15:N15"/>
    <mergeCell ref="O15:O16"/>
    <mergeCell ref="P15:Q15"/>
    <mergeCell ref="Y15:Y16"/>
    <mergeCell ref="Y13:AM13"/>
    <mergeCell ref="D14:D16"/>
    <mergeCell ref="E14:E16"/>
    <mergeCell ref="F14:K14"/>
    <mergeCell ref="Y14:AG14"/>
    <mergeCell ref="AH14:AH16"/>
    <mergeCell ref="AI14:AM14"/>
    <mergeCell ref="Z15:AB15"/>
    <mergeCell ref="AD15:AG15"/>
    <mergeCell ref="AI15:AI16"/>
    <mergeCell ref="L13:N14"/>
    <mergeCell ref="O13:Q14"/>
    <mergeCell ref="T13:U16"/>
    <mergeCell ref="X13:X16"/>
    <mergeCell ref="A13:A16"/>
    <mergeCell ref="B13:B16"/>
    <mergeCell ref="C13:C16"/>
    <mergeCell ref="D13:K13"/>
    <mergeCell ref="AD5:AG5"/>
    <mergeCell ref="AI5:AI6"/>
    <mergeCell ref="AJ5:AK5"/>
    <mergeCell ref="AL5:AM5"/>
    <mergeCell ref="AN4:AO6"/>
    <mergeCell ref="F5:G5"/>
    <mergeCell ref="I5:I6"/>
    <mergeCell ref="J5:J6"/>
    <mergeCell ref="K5:K6"/>
    <mergeCell ref="L5:L6"/>
    <mergeCell ref="M5:N5"/>
    <mergeCell ref="O5:O6"/>
    <mergeCell ref="P5:Q5"/>
    <mergeCell ref="Y5:Y6"/>
    <mergeCell ref="T3:U6"/>
    <mergeCell ref="X3:X6"/>
    <mergeCell ref="Y3:AM3"/>
    <mergeCell ref="D4:D6"/>
    <mergeCell ref="E4:E6"/>
    <mergeCell ref="F4:K4"/>
    <mergeCell ref="Y4:AG4"/>
    <mergeCell ref="AH4:AH6"/>
    <mergeCell ref="AI4:AM4"/>
    <mergeCell ref="Z5:AB5"/>
    <mergeCell ref="A1:S1"/>
    <mergeCell ref="A3:A6"/>
    <mergeCell ref="B3:B6"/>
    <mergeCell ref="C3:C6"/>
    <mergeCell ref="D3:K3"/>
    <mergeCell ref="L3:N4"/>
    <mergeCell ref="O3:Q4"/>
  </mergeCells>
  <conditionalFormatting sqref="AC38:AC40 AN8:AO9 AN38:AO39 AC18:AC20 AC8:AC10 AN28:AO29 AH8:AH10 AN18:AO19 AH18:AH20 AC28:AC30 AH28:AH30 AH38:AH40">
    <cfRule type="cellIs" priority="1" dxfId="0" operator="equal" stopIfTrue="1">
      <formula>FALSE</formula>
    </cfRule>
  </conditionalFormatting>
  <conditionalFormatting sqref="V33:V40">
    <cfRule type="cellIs" priority="2" dxfId="1" operator="equal" stopIfTrue="1">
      <formula>TRUE</formula>
    </cfRule>
    <cfRule type="cellIs" priority="3" dxfId="0" operator="equal" stopIfTrue="1">
      <formula>FALSE</formula>
    </cfRule>
  </conditionalFormatting>
  <conditionalFormatting sqref="E28:E30 E38:E40 T18:U19 E18:E20 H18:H20 T8:U10 H8:H10 E8:E10 H38:H40 H28:H30 T28:U29">
    <cfRule type="cellIs" priority="4" dxfId="2" operator="equal" stopIfTrue="1">
      <formula>FALSE</formula>
    </cfRule>
  </conditionalFormatting>
  <printOptions/>
  <pageMargins left="0.5905511811023623" right="0.5905511811023623" top="0.984251968503937" bottom="0.984251968503937" header="0" footer="0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I27"/>
  <sheetViews>
    <sheetView workbookViewId="0" topLeftCell="A1">
      <selection activeCell="I20" sqref="I20"/>
    </sheetView>
  </sheetViews>
  <sheetFormatPr defaultColWidth="9.00390625" defaultRowHeight="12.75"/>
  <cols>
    <col min="3" max="3" width="19.25390625" style="0" customWidth="1"/>
    <col min="4" max="4" width="16.625" style="0" customWidth="1"/>
    <col min="5" max="5" width="15.00390625" style="0" customWidth="1"/>
    <col min="8" max="8" width="15.75390625" style="0" customWidth="1"/>
    <col min="9" max="9" width="16.125" style="0" customWidth="1"/>
  </cols>
  <sheetData>
    <row r="1" spans="2:9" ht="15.75">
      <c r="B1" s="1740" t="s">
        <v>1837</v>
      </c>
      <c r="C1" s="1741"/>
      <c r="D1" s="1741"/>
      <c r="E1" s="1741"/>
      <c r="F1" s="1741"/>
      <c r="G1" s="1741"/>
      <c r="H1" s="1741"/>
      <c r="I1" s="1742"/>
    </row>
    <row r="2" spans="2:9" ht="76.5">
      <c r="B2" s="999" t="s">
        <v>380</v>
      </c>
      <c r="C2" s="999" t="s">
        <v>1838</v>
      </c>
      <c r="D2" s="999" t="s">
        <v>1839</v>
      </c>
      <c r="E2" s="999" t="s">
        <v>1841</v>
      </c>
      <c r="F2" s="999" t="s">
        <v>1842</v>
      </c>
      <c r="G2" s="999" t="s">
        <v>1843</v>
      </c>
      <c r="H2" s="999" t="s">
        <v>1844</v>
      </c>
      <c r="I2" s="999" t="s">
        <v>390</v>
      </c>
    </row>
    <row r="3" spans="2:9" ht="12.75">
      <c r="B3" s="1000">
        <v>1</v>
      </c>
      <c r="C3" s="1000">
        <v>2</v>
      </c>
      <c r="D3" s="1000">
        <v>3</v>
      </c>
      <c r="E3" s="1000">
        <v>4</v>
      </c>
      <c r="F3" s="1000">
        <v>5</v>
      </c>
      <c r="G3" s="1000">
        <v>6</v>
      </c>
      <c r="H3" s="1000">
        <v>7</v>
      </c>
      <c r="I3" s="1000">
        <v>8</v>
      </c>
    </row>
    <row r="4" spans="2:9" ht="12.75">
      <c r="B4" s="676">
        <v>1</v>
      </c>
      <c r="C4" s="503" t="s">
        <v>1845</v>
      </c>
      <c r="D4" s="503">
        <v>238</v>
      </c>
      <c r="E4" s="503" t="s">
        <v>1846</v>
      </c>
      <c r="F4" s="503">
        <v>0.22</v>
      </c>
      <c r="G4" s="503">
        <v>2</v>
      </c>
      <c r="H4" s="676" t="s">
        <v>1847</v>
      </c>
      <c r="I4" s="676"/>
    </row>
    <row r="5" spans="2:9" ht="12.75">
      <c r="B5" s="676">
        <v>2</v>
      </c>
      <c r="C5" s="503" t="s">
        <v>1848</v>
      </c>
      <c r="D5" s="676">
        <v>225</v>
      </c>
      <c r="E5" s="503" t="s">
        <v>1846</v>
      </c>
      <c r="F5" s="503">
        <v>0.22</v>
      </c>
      <c r="G5" s="503">
        <v>1</v>
      </c>
      <c r="H5" s="676" t="s">
        <v>1847</v>
      </c>
      <c r="I5" s="503"/>
    </row>
    <row r="6" spans="2:9" ht="12.75">
      <c r="B6" s="676">
        <v>3</v>
      </c>
      <c r="C6" s="503" t="s">
        <v>1849</v>
      </c>
      <c r="D6" s="503">
        <v>636</v>
      </c>
      <c r="E6" s="503" t="s">
        <v>1850</v>
      </c>
      <c r="F6" s="503">
        <v>0.22</v>
      </c>
      <c r="G6" s="503">
        <v>2.5</v>
      </c>
      <c r="H6" s="676">
        <v>362</v>
      </c>
      <c r="I6" s="503"/>
    </row>
    <row r="7" spans="2:9" ht="12.75">
      <c r="B7" s="676">
        <v>4</v>
      </c>
      <c r="C7" s="1001" t="s">
        <v>1851</v>
      </c>
      <c r="D7" s="503">
        <v>120</v>
      </c>
      <c r="E7" s="1001" t="s">
        <v>1852</v>
      </c>
      <c r="F7" s="503">
        <v>0.22</v>
      </c>
      <c r="G7" s="503">
        <v>2</v>
      </c>
      <c r="H7" s="676" t="s">
        <v>1847</v>
      </c>
      <c r="I7" s="503"/>
    </row>
    <row r="8" spans="2:9" ht="12.75">
      <c r="B8" s="676">
        <v>5</v>
      </c>
      <c r="C8" s="1001" t="s">
        <v>1853</v>
      </c>
      <c r="D8" s="503">
        <v>13</v>
      </c>
      <c r="E8" s="503" t="s">
        <v>1854</v>
      </c>
      <c r="F8" s="503">
        <v>0.22</v>
      </c>
      <c r="G8" s="503">
        <v>1</v>
      </c>
      <c r="H8" s="676" t="s">
        <v>1847</v>
      </c>
      <c r="I8" s="503"/>
    </row>
    <row r="9" spans="2:9" ht="12.75">
      <c r="B9" s="676">
        <v>6</v>
      </c>
      <c r="C9" s="1001" t="s">
        <v>1855</v>
      </c>
      <c r="D9" s="503">
        <v>303</v>
      </c>
      <c r="E9" s="1001" t="s">
        <v>1856</v>
      </c>
      <c r="F9" s="503">
        <v>0.22</v>
      </c>
      <c r="G9" s="503">
        <v>1</v>
      </c>
      <c r="H9" s="676" t="s">
        <v>1847</v>
      </c>
      <c r="I9" s="503"/>
    </row>
    <row r="10" spans="2:9" ht="12.75">
      <c r="B10" s="676">
        <v>7</v>
      </c>
      <c r="C10" s="503" t="s">
        <v>1857</v>
      </c>
      <c r="D10" s="503">
        <v>1850</v>
      </c>
      <c r="E10" s="503" t="s">
        <v>1858</v>
      </c>
      <c r="F10" s="503" t="s">
        <v>1859</v>
      </c>
      <c r="G10" s="503">
        <v>2</v>
      </c>
      <c r="H10" s="503">
        <v>1608</v>
      </c>
      <c r="I10" s="503"/>
    </row>
    <row r="11" spans="2:9" ht="12.75">
      <c r="B11" s="676">
        <v>8</v>
      </c>
      <c r="C11" s="1001" t="s">
        <v>1860</v>
      </c>
      <c r="D11" s="503">
        <v>84</v>
      </c>
      <c r="E11" s="503" t="s">
        <v>1861</v>
      </c>
      <c r="F11" s="503">
        <v>0.4</v>
      </c>
      <c r="G11" s="503">
        <v>2</v>
      </c>
      <c r="H11" s="676" t="s">
        <v>1847</v>
      </c>
      <c r="I11" s="503"/>
    </row>
    <row r="12" spans="2:9" ht="12.75">
      <c r="B12" s="676">
        <v>9</v>
      </c>
      <c r="C12" s="1001" t="s">
        <v>1860</v>
      </c>
      <c r="D12" s="503">
        <v>318</v>
      </c>
      <c r="E12" s="503" t="s">
        <v>1861</v>
      </c>
      <c r="F12" s="503">
        <v>0.4</v>
      </c>
      <c r="G12" s="503">
        <v>1</v>
      </c>
      <c r="H12" s="676" t="s">
        <v>1847</v>
      </c>
      <c r="I12" s="503"/>
    </row>
    <row r="13" spans="2:9" ht="12.75">
      <c r="B13" s="676">
        <v>10</v>
      </c>
      <c r="C13" s="503" t="s">
        <v>1862</v>
      </c>
      <c r="D13" s="503">
        <v>927</v>
      </c>
      <c r="E13" s="503" t="s">
        <v>1846</v>
      </c>
      <c r="F13" s="503">
        <v>0.4</v>
      </c>
      <c r="G13" s="503">
        <v>1</v>
      </c>
      <c r="H13" s="676" t="s">
        <v>1847</v>
      </c>
      <c r="I13" s="503"/>
    </row>
    <row r="14" spans="2:9" ht="12.75">
      <c r="B14" s="676">
        <v>11</v>
      </c>
      <c r="C14" s="503" t="s">
        <v>1863</v>
      </c>
      <c r="D14" s="503">
        <v>289</v>
      </c>
      <c r="E14" s="503" t="s">
        <v>1864</v>
      </c>
      <c r="F14" s="503">
        <v>0.4</v>
      </c>
      <c r="G14" s="503">
        <v>1</v>
      </c>
      <c r="H14" s="676" t="s">
        <v>1847</v>
      </c>
      <c r="I14" s="503"/>
    </row>
    <row r="15" spans="2:9" ht="12.75">
      <c r="B15" s="676">
        <v>12</v>
      </c>
      <c r="C15" s="1001" t="s">
        <v>1865</v>
      </c>
      <c r="D15" s="503">
        <v>247</v>
      </c>
      <c r="E15" s="503" t="s">
        <v>1854</v>
      </c>
      <c r="F15" s="503">
        <v>0.4</v>
      </c>
      <c r="G15" s="503">
        <v>1</v>
      </c>
      <c r="H15" s="676" t="s">
        <v>1847</v>
      </c>
      <c r="I15" s="503"/>
    </row>
    <row r="16" spans="2:9" ht="12.75">
      <c r="B16" s="676">
        <v>13</v>
      </c>
      <c r="C16" s="1001" t="s">
        <v>1866</v>
      </c>
      <c r="D16" s="503">
        <v>267</v>
      </c>
      <c r="E16" s="1001" t="s">
        <v>1856</v>
      </c>
      <c r="F16" s="503">
        <v>0.4</v>
      </c>
      <c r="G16" s="503">
        <v>1</v>
      </c>
      <c r="H16" s="676" t="s">
        <v>1847</v>
      </c>
      <c r="I16" s="503"/>
    </row>
    <row r="17" spans="2:9" ht="12.75">
      <c r="B17" s="676">
        <v>14</v>
      </c>
      <c r="C17" s="1001" t="s">
        <v>1867</v>
      </c>
      <c r="D17" s="503">
        <v>28</v>
      </c>
      <c r="E17" s="1001" t="s">
        <v>1856</v>
      </c>
      <c r="F17" s="503">
        <v>0.4</v>
      </c>
      <c r="G17" s="503">
        <v>1</v>
      </c>
      <c r="H17" s="676" t="s">
        <v>1847</v>
      </c>
      <c r="I17" s="503"/>
    </row>
    <row r="18" spans="2:9" ht="12.75">
      <c r="B18" s="676">
        <v>15</v>
      </c>
      <c r="C18" s="1001" t="s">
        <v>1865</v>
      </c>
      <c r="D18" s="503">
        <v>72</v>
      </c>
      <c r="E18" s="503" t="s">
        <v>1854</v>
      </c>
      <c r="F18" s="503">
        <v>10</v>
      </c>
      <c r="G18" s="503">
        <v>1</v>
      </c>
      <c r="H18" s="676" t="s">
        <v>1847</v>
      </c>
      <c r="I18" s="503"/>
    </row>
    <row r="19" spans="2:9" ht="12.75">
      <c r="B19" s="676">
        <v>16</v>
      </c>
      <c r="C19" s="503" t="s">
        <v>1868</v>
      </c>
      <c r="D19" s="503">
        <v>104</v>
      </c>
      <c r="E19" s="503" t="s">
        <v>1861</v>
      </c>
      <c r="F19" s="503">
        <v>0.4</v>
      </c>
      <c r="G19" s="503">
        <v>2</v>
      </c>
      <c r="H19" s="676" t="s">
        <v>1847</v>
      </c>
      <c r="I19" s="503"/>
    </row>
    <row r="20" spans="2:9" ht="12.75">
      <c r="B20" s="676">
        <v>17</v>
      </c>
      <c r="C20" s="503" t="s">
        <v>1868</v>
      </c>
      <c r="D20" s="503">
        <v>112</v>
      </c>
      <c r="E20" s="503" t="s">
        <v>1861</v>
      </c>
      <c r="F20" s="503">
        <v>10</v>
      </c>
      <c r="G20" s="503">
        <v>2</v>
      </c>
      <c r="H20" s="676" t="s">
        <v>1847</v>
      </c>
      <c r="I20" s="503"/>
    </row>
    <row r="21" spans="2:9" ht="12.75">
      <c r="B21" s="676">
        <v>18</v>
      </c>
      <c r="C21" s="503" t="s">
        <v>1869</v>
      </c>
      <c r="D21" s="503">
        <v>44</v>
      </c>
      <c r="E21" s="503" t="s">
        <v>1861</v>
      </c>
      <c r="F21" s="503">
        <v>10</v>
      </c>
      <c r="G21" s="503">
        <v>0.5</v>
      </c>
      <c r="H21" s="676" t="s">
        <v>1847</v>
      </c>
      <c r="I21" s="503"/>
    </row>
    <row r="22" spans="2:9" ht="25.5">
      <c r="B22" s="676">
        <v>19</v>
      </c>
      <c r="C22" s="503" t="s">
        <v>1870</v>
      </c>
      <c r="D22" s="503">
        <v>153</v>
      </c>
      <c r="E22" s="503" t="s">
        <v>1871</v>
      </c>
      <c r="F22" s="503">
        <v>10</v>
      </c>
      <c r="G22" s="503">
        <v>0.5</v>
      </c>
      <c r="H22" s="676" t="s">
        <v>1847</v>
      </c>
      <c r="I22" s="503"/>
    </row>
    <row r="23" spans="2:9" ht="12.75">
      <c r="B23" s="676">
        <v>20</v>
      </c>
      <c r="C23" s="503" t="s">
        <v>1872</v>
      </c>
      <c r="D23" s="503">
        <v>36</v>
      </c>
      <c r="E23" s="503" t="s">
        <v>1864</v>
      </c>
      <c r="F23" s="503">
        <v>10</v>
      </c>
      <c r="G23" s="503">
        <v>0.5</v>
      </c>
      <c r="H23" s="676" t="s">
        <v>1847</v>
      </c>
      <c r="I23" s="503"/>
    </row>
    <row r="24" spans="2:9" ht="12.75">
      <c r="B24" s="676">
        <v>21</v>
      </c>
      <c r="C24" s="676" t="s">
        <v>1873</v>
      </c>
      <c r="D24" s="676">
        <v>11</v>
      </c>
      <c r="E24" s="127" t="s">
        <v>1874</v>
      </c>
      <c r="F24" s="676">
        <v>10</v>
      </c>
      <c r="G24" s="676">
        <v>0.5</v>
      </c>
      <c r="H24" s="676" t="s">
        <v>1847</v>
      </c>
      <c r="I24" s="1002"/>
    </row>
    <row r="25" spans="2:9" ht="12.75">
      <c r="B25" s="676">
        <v>22</v>
      </c>
      <c r="C25" s="1002" t="s">
        <v>1875</v>
      </c>
      <c r="D25" s="1002">
        <v>36</v>
      </c>
      <c r="E25" s="1001" t="s">
        <v>1876</v>
      </c>
      <c r="F25" s="676">
        <v>10</v>
      </c>
      <c r="G25" s="676">
        <v>0.5</v>
      </c>
      <c r="H25" s="676" t="s">
        <v>1847</v>
      </c>
      <c r="I25" s="1002"/>
    </row>
    <row r="26" spans="2:9" ht="12.75">
      <c r="B26" s="105"/>
      <c r="C26" s="1078" t="s">
        <v>381</v>
      </c>
      <c r="D26" s="1079">
        <f>SUM(D4:D25)</f>
        <v>6113</v>
      </c>
      <c r="E26" s="105"/>
      <c r="F26" s="105"/>
      <c r="G26" s="105"/>
      <c r="H26" s="105"/>
      <c r="I26" s="105"/>
    </row>
    <row r="27" spans="2:9" ht="12.75">
      <c r="B27" s="105"/>
      <c r="C27" s="1078" t="s">
        <v>2009</v>
      </c>
      <c r="D27" s="1079">
        <v>3507</v>
      </c>
      <c r="E27" s="105"/>
      <c r="F27" s="105"/>
      <c r="G27" s="105"/>
      <c r="H27" s="105"/>
      <c r="I27" s="105"/>
    </row>
  </sheetData>
  <mergeCells count="1">
    <mergeCell ref="B1:I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rlypak</dc:creator>
  <cp:keywords/>
  <dc:description/>
  <cp:lastModifiedBy>Olexandr.Kovtonuk</cp:lastModifiedBy>
  <cp:lastPrinted>2012-11-13T12:05:41Z</cp:lastPrinted>
  <dcterms:created xsi:type="dcterms:W3CDTF">2008-07-09T10:31:42Z</dcterms:created>
  <dcterms:modified xsi:type="dcterms:W3CDTF">2012-11-26T13:42:31Z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